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43.xml" ContentType="application/vnd.ms-excel.controlproperties+xml"/>
  <Override PartName="/xl/drawings/drawing6.xml" ContentType="application/vnd.openxmlformats-officedocument.drawing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CICP HDC\"/>
    </mc:Choice>
  </mc:AlternateContent>
  <xr:revisionPtr revIDLastSave="0" documentId="13_ncr:1_{D953C315-6A5E-4635-BFBE-A7F7E9DEC4A3}" xr6:coauthVersionLast="46" xr6:coauthVersionMax="47" xr10:uidLastSave="{00000000-0000-0000-0000-000000000000}"/>
  <bookViews>
    <workbookView xWindow="-108" yWindow="-108" windowWidth="23256" windowHeight="12576" tabRatio="793" firstSheet="2" activeTab="6" xr2:uid="{00000000-000D-0000-FFFF-FFFF00000000}"/>
  </bookViews>
  <sheets>
    <sheet name="Client Information" sheetId="7" r:id="rId1"/>
    <sheet name="Client Responsibilities" sheetId="14" r:id="rId2"/>
    <sheet name="Worksheet 1" sheetId="2" r:id="rId3"/>
    <sheet name="Worksheet 2" sheetId="3" r:id="rId4"/>
    <sheet name="Worksheet 3" sheetId="13" r:id="rId5"/>
    <sheet name="CICP Application" sheetId="1" r:id="rId6"/>
    <sheet name="CICP Card" sheetId="12" r:id="rId7"/>
    <sheet name="Welcome Letter" sheetId="15" r:id="rId8"/>
    <sheet name="No SSN" sheetId="16" r:id="rId9"/>
    <sheet name="Background Info" sheetId="6" state="hidden" r:id="rId10"/>
  </sheets>
  <externalReferences>
    <externalReference r:id="rId11"/>
    <externalReference r:id="rId12"/>
  </externalReferences>
  <definedNames>
    <definedName name="IRS_expense_assumption" localSheetId="1">'[1]Worksheet 2'!#REF!</definedName>
    <definedName name="IRS_expense_assumption" localSheetId="8">'[2]Worksheet 2'!#REF!</definedName>
    <definedName name="IRS_expense_assumption">'Worksheet 2'!#REF!</definedName>
    <definedName name="_xlnm.Print_Area" localSheetId="5">'CICP Application'!$A$1:$P$79</definedName>
    <definedName name="_xlnm.Print_Area" localSheetId="6">'CICP Card'!$B$5:$M$27</definedName>
    <definedName name="_xlnm.Print_Area" localSheetId="0">'Client Information'!$A$1:$D$178</definedName>
    <definedName name="_xlnm.Print_Area" localSheetId="8">'No SSN'!$A$1:$I$12</definedName>
    <definedName name="_xlnm.Print_Area" localSheetId="7">'Welcome Letter'!$A$12:$C$59</definedName>
    <definedName name="_xlnm.Print_Area" localSheetId="2">'Worksheet 1'!$A$1:$E$48,'Worksheet 1'!$H$10:$I$42</definedName>
    <definedName name="_xlnm.Print_Area" localSheetId="3">'Worksheet 2'!$A$1:$E$53</definedName>
    <definedName name="_xlnm.Print_Area" localSheetId="4">'Worksheet 3'!$A$1:$H$40</definedName>
    <definedName name="_xlnm.Print_Titles" localSheetId="0">'Client Information'!$A:$A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2" l="1"/>
  <c r="H11" i="2" l="1"/>
  <c r="D11" i="12"/>
  <c r="G11" i="12" s="1"/>
  <c r="H14" i="6" l="1"/>
  <c r="H15" i="6"/>
  <c r="H16" i="6"/>
  <c r="N33" i="1"/>
  <c r="I22" i="2"/>
  <c r="B10" i="2" s="1"/>
  <c r="H20" i="2"/>
  <c r="H19" i="2"/>
  <c r="H18" i="2"/>
  <c r="H17" i="2"/>
  <c r="H16" i="2"/>
  <c r="H15" i="2"/>
  <c r="H14" i="2"/>
  <c r="H13" i="2"/>
  <c r="H12" i="2"/>
  <c r="D228" i="7"/>
  <c r="D205" i="7"/>
  <c r="D182" i="7"/>
  <c r="D159" i="7"/>
  <c r="D136" i="7"/>
  <c r="D113" i="7"/>
  <c r="D90" i="7"/>
  <c r="D67" i="7"/>
  <c r="D44" i="7"/>
  <c r="M18" i="1" l="1"/>
  <c r="M17" i="1"/>
  <c r="M19" i="1"/>
  <c r="M20" i="1"/>
  <c r="M16" i="1"/>
  <c r="M15" i="1"/>
  <c r="M14" i="1"/>
  <c r="M13" i="1"/>
  <c r="M12" i="1"/>
  <c r="M11" i="1"/>
  <c r="K20" i="1"/>
  <c r="K19" i="1"/>
  <c r="K18" i="1"/>
  <c r="K17" i="1"/>
  <c r="I20" i="1"/>
  <c r="I19" i="1"/>
  <c r="I18" i="1"/>
  <c r="I17" i="1"/>
  <c r="G20" i="1"/>
  <c r="G19" i="1"/>
  <c r="G18" i="1"/>
  <c r="G17" i="1"/>
  <c r="E20" i="1"/>
  <c r="E19" i="1"/>
  <c r="E18" i="1"/>
  <c r="E17" i="1"/>
  <c r="B20" i="1"/>
  <c r="B19" i="1"/>
  <c r="B18" i="1"/>
  <c r="B17" i="1"/>
  <c r="D235" i="7"/>
  <c r="D212" i="7"/>
  <c r="D189" i="7"/>
  <c r="D38" i="3"/>
  <c r="D237" i="7" l="1"/>
  <c r="D214" i="7"/>
  <c r="D191" i="7"/>
  <c r="D194" i="7" s="1"/>
  <c r="E5" i="12"/>
  <c r="M55" i="1"/>
  <c r="C55" i="1"/>
  <c r="C53" i="1"/>
  <c r="C49" i="1"/>
  <c r="O8" i="1"/>
  <c r="I8" i="1"/>
  <c r="M9" i="1"/>
  <c r="I25" i="1"/>
  <c r="D240" i="7" l="1"/>
  <c r="D217" i="7"/>
  <c r="D195" i="7"/>
  <c r="G10" i="16"/>
  <c r="D241" i="7" l="1"/>
  <c r="D245" i="7" s="1"/>
  <c r="D218" i="7"/>
  <c r="D222" i="7" s="1"/>
  <c r="D199" i="7"/>
  <c r="A60" i="1"/>
  <c r="D166" i="7"/>
  <c r="D143" i="7"/>
  <c r="D120" i="7"/>
  <c r="D97" i="7"/>
  <c r="D74" i="7"/>
  <c r="D51" i="7"/>
  <c r="D28" i="7"/>
  <c r="D30" i="7" s="1"/>
  <c r="D200" i="7" l="1"/>
  <c r="O18" i="1" s="1"/>
  <c r="D246" i="7"/>
  <c r="O20" i="1" s="1"/>
  <c r="D223" i="7"/>
  <c r="O19" i="1" s="1"/>
  <c r="D168" i="7"/>
  <c r="D145" i="7"/>
  <c r="D122" i="7"/>
  <c r="D99" i="7"/>
  <c r="D76" i="7"/>
  <c r="D53" i="7"/>
  <c r="D171" i="7" l="1"/>
  <c r="D148" i="7"/>
  <c r="D125" i="7"/>
  <c r="D102" i="7"/>
  <c r="D79" i="7"/>
  <c r="D56" i="7"/>
  <c r="D33" i="7"/>
  <c r="D172" i="7" l="1"/>
  <c r="D149" i="7"/>
  <c r="D126" i="7"/>
  <c r="D103" i="7"/>
  <c r="D80" i="7"/>
  <c r="D57" i="7"/>
  <c r="D34" i="7"/>
  <c r="D38" i="7" s="1"/>
  <c r="B30" i="15"/>
  <c r="D176" i="7" l="1"/>
  <c r="D177" i="7" s="1"/>
  <c r="D153" i="7"/>
  <c r="D154" i="7" s="1"/>
  <c r="D130" i="7"/>
  <c r="D131" i="7" s="1"/>
  <c r="D107" i="7"/>
  <c r="D108" i="7" s="1"/>
  <c r="D84" i="7"/>
  <c r="D85" i="7" s="1"/>
  <c r="D61" i="7"/>
  <c r="D62" i="7" s="1"/>
  <c r="D39" i="7"/>
  <c r="C54" i="15"/>
  <c r="F25" i="12" s="1"/>
  <c r="C53" i="15"/>
  <c r="F23" i="12" s="1"/>
  <c r="C52" i="15"/>
  <c r="F22" i="12" s="1"/>
  <c r="C51" i="15"/>
  <c r="F21" i="12" s="1"/>
  <c r="C50" i="15"/>
  <c r="F20" i="12" s="1"/>
  <c r="C49" i="15"/>
  <c r="F19" i="12" s="1"/>
  <c r="O17" i="1" l="1"/>
  <c r="H36" i="13"/>
  <c r="A36" i="13"/>
  <c r="H33" i="13"/>
  <c r="A40" i="13" l="1"/>
  <c r="H27" i="13" l="1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29" i="13" l="1"/>
  <c r="K30" i="1" s="1"/>
  <c r="H8" i="6"/>
  <c r="H9" i="6"/>
  <c r="H10" i="6"/>
  <c r="H11" i="6"/>
  <c r="H12" i="6"/>
  <c r="H13" i="6"/>
  <c r="H7" i="6"/>
  <c r="O6" i="1" l="1"/>
  <c r="O4" i="1"/>
  <c r="E28" i="2" l="1"/>
  <c r="E29" i="2"/>
  <c r="E30" i="2"/>
  <c r="E31" i="2"/>
  <c r="E32" i="2"/>
  <c r="E33" i="2"/>
  <c r="E34" i="2"/>
  <c r="E27" i="2"/>
  <c r="E24" i="2"/>
  <c r="E23" i="2"/>
  <c r="E19" i="2"/>
  <c r="E15" i="2"/>
  <c r="E24" i="3" l="1"/>
  <c r="E25" i="3"/>
  <c r="E26" i="3"/>
  <c r="E27" i="3"/>
  <c r="E28" i="3"/>
  <c r="E29" i="3"/>
  <c r="E30" i="3"/>
  <c r="E31" i="3"/>
  <c r="E32" i="3"/>
  <c r="E33" i="3"/>
  <c r="E34" i="3"/>
  <c r="E23" i="3"/>
  <c r="E17" i="3"/>
  <c r="E18" i="3"/>
  <c r="E19" i="3"/>
  <c r="E20" i="3"/>
  <c r="C6" i="1" l="1"/>
  <c r="D50" i="3"/>
  <c r="D46" i="3"/>
  <c r="A1" i="7" l="1"/>
  <c r="A58" i="1" l="1"/>
  <c r="A53" i="3"/>
  <c r="A48" i="2"/>
  <c r="F10" i="12" l="1"/>
  <c r="O9" i="1" l="1"/>
  <c r="F13" i="12" l="1"/>
  <c r="C8" i="12"/>
  <c r="O53" i="1"/>
  <c r="O49" i="1"/>
  <c r="I40" i="2"/>
  <c r="D45" i="2"/>
  <c r="D41" i="3" l="1"/>
  <c r="I26" i="1" s="1"/>
  <c r="I29" i="2" l="1"/>
  <c r="I28" i="2"/>
  <c r="A50" i="3" l="1"/>
  <c r="A45" i="2"/>
  <c r="I41" i="2"/>
  <c r="I42" i="2" s="1"/>
  <c r="D41" i="2"/>
  <c r="K12" i="1"/>
  <c r="K16" i="1"/>
  <c r="K15" i="1"/>
  <c r="K14" i="1"/>
  <c r="K13" i="1"/>
  <c r="I16" i="1"/>
  <c r="I15" i="1"/>
  <c r="I14" i="1"/>
  <c r="I13" i="1"/>
  <c r="G16" i="1"/>
  <c r="G15" i="1"/>
  <c r="G14" i="1"/>
  <c r="G12" i="1"/>
  <c r="G13" i="1"/>
  <c r="B16" i="1"/>
  <c r="B15" i="1"/>
  <c r="B14" i="1"/>
  <c r="B13" i="1"/>
  <c r="I12" i="1"/>
  <c r="B12" i="1"/>
  <c r="K11" i="1"/>
  <c r="I11" i="1"/>
  <c r="G11" i="1"/>
  <c r="E11" i="1"/>
  <c r="B11" i="1"/>
  <c r="I9" i="1"/>
  <c r="C9" i="1"/>
  <c r="F8" i="1"/>
  <c r="C8" i="1"/>
  <c r="E16" i="1"/>
  <c r="E15" i="1"/>
  <c r="E14" i="1"/>
  <c r="E13" i="1"/>
  <c r="E12" i="1"/>
  <c r="E36" i="3"/>
  <c r="E35" i="3"/>
  <c r="E38" i="3" s="1"/>
  <c r="E15" i="3"/>
  <c r="B36" i="2"/>
  <c r="E22" i="2"/>
  <c r="E21" i="2"/>
  <c r="E20" i="2"/>
  <c r="E18" i="2"/>
  <c r="E17" i="2"/>
  <c r="E16" i="2"/>
  <c r="E14" i="2"/>
  <c r="E13" i="2"/>
  <c r="E12" i="2"/>
  <c r="E10" i="2" l="1"/>
  <c r="M24" i="1" s="1"/>
  <c r="I24" i="1"/>
  <c r="I28" i="1" s="1"/>
  <c r="E36" i="2"/>
  <c r="M25" i="1" s="1"/>
  <c r="E41" i="3"/>
  <c r="M26" i="1" s="1"/>
  <c r="O12" i="1"/>
  <c r="B35" i="2"/>
  <c r="M28" i="1" l="1"/>
  <c r="K31" i="1" s="1"/>
  <c r="K33" i="1" s="1"/>
  <c r="K34" i="1" s="1"/>
  <c r="O13" i="1"/>
  <c r="O16" i="1"/>
  <c r="O15" i="1"/>
  <c r="M5" i="12" s="1"/>
  <c r="O14" i="1"/>
  <c r="E35" i="2"/>
  <c r="E37" i="2" s="1"/>
  <c r="J5" i="12" l="1"/>
  <c r="M9" i="12"/>
  <c r="M12" i="12"/>
  <c r="M6" i="12"/>
  <c r="J7" i="12"/>
  <c r="J12" i="12"/>
  <c r="M10" i="12"/>
  <c r="M13" i="12"/>
  <c r="J8" i="12"/>
  <c r="J6" i="12"/>
  <c r="J13" i="12"/>
  <c r="J9" i="12"/>
  <c r="M11" i="12"/>
  <c r="M7" i="12"/>
  <c r="J10" i="12"/>
  <c r="M8" i="12"/>
  <c r="J11" i="12"/>
  <c r="G9" i="12" l="1"/>
  <c r="C9" i="12"/>
  <c r="C46" i="15"/>
  <c r="O11" i="1"/>
</calcChain>
</file>

<file path=xl/sharedStrings.xml><?xml version="1.0" encoding="utf-8"?>
<sst xmlns="http://schemas.openxmlformats.org/spreadsheetml/2006/main" count="705" uniqueCount="478">
  <si>
    <t>COLORADO CICP APPLICATION</t>
  </si>
  <si>
    <t xml:space="preserve">Answer the questions by entering data into yellow cells ONLY.  Some </t>
  </si>
  <si>
    <t xml:space="preserve">questions require an answer be selected from a drop-down menu. It </t>
  </si>
  <si>
    <t>What is the eligibility technician's full name?</t>
  </si>
  <si>
    <t xml:space="preserve">is NOT necessary to print this worksheet. Data entered in yellow cells </t>
  </si>
  <si>
    <t>CICP facility name?</t>
  </si>
  <si>
    <t>will be AUTOMATICALLY transferred to the "CICP Application" tab.</t>
  </si>
  <si>
    <t>Facility phone number?</t>
  </si>
  <si>
    <t>What is today's date?</t>
  </si>
  <si>
    <t>Date of service applying to cover?</t>
  </si>
  <si>
    <t>Is the applicant homeless?</t>
  </si>
  <si>
    <t>Is this an emergency application?</t>
  </si>
  <si>
    <t>Client Demographic Information</t>
  </si>
  <si>
    <t>What is the applicant's last name?</t>
  </si>
  <si>
    <t>What is the applicant's first name?</t>
  </si>
  <si>
    <t>What is the applicant's middle initial?</t>
  </si>
  <si>
    <t>What is the applicant's Social Security Number?</t>
  </si>
  <si>
    <t>What is the applicant's date of birth?</t>
  </si>
  <si>
    <t>What is the applicant's street address?</t>
  </si>
  <si>
    <t>What is the applicant's city of residence?</t>
  </si>
  <si>
    <t>What is the applicant's zip code?</t>
  </si>
  <si>
    <t>What is the applicant's county?</t>
  </si>
  <si>
    <t>What is the applicant's home phone number?</t>
  </si>
  <si>
    <t>What is the applicant's Health First CO/CHP+ number? (if applicable)</t>
  </si>
  <si>
    <t>Applying for coverage or household size only?</t>
  </si>
  <si>
    <t>Screening for Health First CO/CHP+ Ineligibility</t>
  </si>
  <si>
    <t>Health First CO/CHP+ Ineligibility Code</t>
  </si>
  <si>
    <t>Has the applicant received a Health First CO denial letter?</t>
  </si>
  <si>
    <t>Has the applicant received a CHP+ denial letter?</t>
  </si>
  <si>
    <t>Is the applicant a US citizen?</t>
  </si>
  <si>
    <t>Has the applicant been lawfully present for less than 5 years?</t>
  </si>
  <si>
    <t>Does the applicant have refugee status?</t>
  </si>
  <si>
    <t>Have Transitional Medical Benefits been discontinued?</t>
  </si>
  <si>
    <t xml:space="preserve">Does the applicant's household income exceed the Health First CO limit? </t>
  </si>
  <si>
    <t>Is the applicant a child?</t>
  </si>
  <si>
    <t>Is the applicant pregnant?</t>
  </si>
  <si>
    <t>Is the applicant disabled?</t>
  </si>
  <si>
    <t>Does the applicant have primary insurance?</t>
  </si>
  <si>
    <t>Other (provide brief explanation):</t>
  </si>
  <si>
    <t>Household Member 2</t>
  </si>
  <si>
    <t>What is the Household Member's full name?</t>
  </si>
  <si>
    <t>What is the Household Member's dependency status?</t>
  </si>
  <si>
    <t>What is the Household Member's birthday?</t>
  </si>
  <si>
    <t>What is the Household Member's Health First CO/CHP+ number?</t>
  </si>
  <si>
    <t>What is the Household Member's Social Security Number?</t>
  </si>
  <si>
    <t xml:space="preserve">**Note that only household members applying to receive services under </t>
  </si>
  <si>
    <t>the CICP need to have an ineligibility code assigned to them.**</t>
  </si>
  <si>
    <t>Household Member 3</t>
  </si>
  <si>
    <t>Household Member 4</t>
  </si>
  <si>
    <t>Household Member 5</t>
  </si>
  <si>
    <t>Household Member 6</t>
  </si>
  <si>
    <t>Household Member 7</t>
  </si>
  <si>
    <t>Household Member 8</t>
  </si>
  <si>
    <t>Household Member 9</t>
  </si>
  <si>
    <t>Household Member 10</t>
  </si>
  <si>
    <t>Clients applying for or receiving discounted CICP services shall:</t>
  </si>
  <si>
    <t>1. Acknowledge that the CICP is not health insurance, does not offer a specific benefit package, is not an entitlement to medical benefits and that there are limitations to services discounted;</t>
  </si>
  <si>
    <t>2. Acknowledge that discounted CICP health care services vary by provider location;</t>
  </si>
  <si>
    <t>3. Give the CICP provider all the necessary financial information and documentation needed to complete the application;</t>
  </si>
  <si>
    <t>4. Not give false information with the intent to commit fraud;</t>
  </si>
  <si>
    <t>5. Tell the CICP provider if a CICP financial rating was issued by another provider and notify the CICP provider within 15 days if the CICP rating is disputed;</t>
  </si>
  <si>
    <t>6. Be responsible for paying any money owed on time, and as required, or work with the CICP provider to make payment arrangements;</t>
  </si>
  <si>
    <t>7. Notify the CICP provider promptly of changes in resources, income and all other household changes that may affect the CICP rating;</t>
  </si>
  <si>
    <t>8. Communicate any information, concerns and/or questions related to the financial screening to the appropriate representative;</t>
  </si>
  <si>
    <t>9. Keep track of all copayments made to CICP providers for services discounted by CICP and inform the provider once the household copayment cap has been met;</t>
  </si>
  <si>
    <t>10. Respect the property of the CICP provider, fellow clients and others; and</t>
  </si>
  <si>
    <t>11. Follow all other rules and regulations of the CICP provider’s location relating to respectful treatment and rights of other clients and provider staff.</t>
  </si>
  <si>
    <t xml:space="preserve">Data can be entered into yellow cells only. Choose the method of </t>
  </si>
  <si>
    <t xml:space="preserve">calculating monthly income based on available data. Transfer the </t>
  </si>
  <si>
    <t xml:space="preserve">calculated monthly gross income into the "Combined Monthly Gross </t>
  </si>
  <si>
    <t xml:space="preserve">Income" table.  Repeat the process if earned income is derived from </t>
  </si>
  <si>
    <t>COLORADO INDIGENT CARE PROGRAM</t>
  </si>
  <si>
    <t xml:space="preserve">different sources/Household members.  Enter descriptions of additional </t>
  </si>
  <si>
    <t>Worksheet 1 - Earned and Unearned Income</t>
  </si>
  <si>
    <t>Retirement Plans/Pensions and/or "Income From Other Sources" on the</t>
  </si>
  <si>
    <t>lines provided.  The dollar amount MUST be on a monthly basis.</t>
  </si>
  <si>
    <t>Payment Sources</t>
  </si>
  <si>
    <t>Monthly Income</t>
  </si>
  <si>
    <t>Annualized Income</t>
  </si>
  <si>
    <t>Earned Income:</t>
  </si>
  <si>
    <t>Conversions</t>
  </si>
  <si>
    <t>Employment Income</t>
  </si>
  <si>
    <t>Combined Monthly Gross Income</t>
  </si>
  <si>
    <t>Weekly</t>
  </si>
  <si>
    <t>Monthly Unearned Income Sources:</t>
  </si>
  <si>
    <t>Documented</t>
  </si>
  <si>
    <t>Self-Declared</t>
  </si>
  <si>
    <t>Bi-weekly</t>
  </si>
  <si>
    <t>Semi-monthly</t>
  </si>
  <si>
    <t>Monthly</t>
  </si>
  <si>
    <t>drop down</t>
  </si>
  <si>
    <t>Year-to-Date</t>
  </si>
  <si>
    <t>Average Pay</t>
  </si>
  <si>
    <t>Monthly Pay</t>
  </si>
  <si>
    <t>Total Household Gross Income</t>
  </si>
  <si>
    <t>Year-to-Date Methodology</t>
  </si>
  <si>
    <t>Cumulative Year-to-Date Earnings</t>
  </si>
  <si>
    <t>Annual or One Time Unearned Income Sources:</t>
  </si>
  <si>
    <t>Pay Period Type</t>
  </si>
  <si>
    <t>Number of Paychecks Received Year-to-Date</t>
  </si>
  <si>
    <t>Number of Annual Pay Periods</t>
  </si>
  <si>
    <t>Gross Monthly Income</t>
  </si>
  <si>
    <t>Average Pay Methodology</t>
  </si>
  <si>
    <t>Pay Stubs</t>
  </si>
  <si>
    <t>Gross Earnings</t>
  </si>
  <si>
    <t>Earned Income Total</t>
  </si>
  <si>
    <t>Unearned Income Total</t>
  </si>
  <si>
    <t>Total Income:</t>
  </si>
  <si>
    <t>Paystub TOTAL</t>
  </si>
  <si>
    <t>Number of Paystubs</t>
  </si>
  <si>
    <t>Eligibility Technician Signature</t>
  </si>
  <si>
    <t>Date</t>
  </si>
  <si>
    <t>Facility</t>
  </si>
  <si>
    <t>Phone</t>
  </si>
  <si>
    <t>This worksheet must be signed and included with all client applications.</t>
  </si>
  <si>
    <t xml:space="preserve">Enter data into yellow cells only. Business </t>
  </si>
  <si>
    <t xml:space="preserve">Revenue/Income and expenses should be </t>
  </si>
  <si>
    <t>entered on a monthly basis ONLY. Additional</t>
  </si>
  <si>
    <t>lines are provided for other expenses that are</t>
  </si>
  <si>
    <t>Worksheet 2 - Net Self-Employment Income</t>
  </si>
  <si>
    <t>incurred for business purposes.</t>
  </si>
  <si>
    <t>Does the applicant operate their business from their home?</t>
  </si>
  <si>
    <t>Yes</t>
  </si>
  <si>
    <t>Square footage of applicant's home:</t>
  </si>
  <si>
    <t>Square footage used for applicant's home business:</t>
  </si>
  <si>
    <t>Hours per week applicant works out of their home:</t>
  </si>
  <si>
    <t xml:space="preserve">Monthly </t>
  </si>
  <si>
    <t>Annualized</t>
  </si>
  <si>
    <t>Revenue:</t>
  </si>
  <si>
    <t>Gross Business Income</t>
  </si>
  <si>
    <t>Business Property Expenses:</t>
  </si>
  <si>
    <t>Mortgage/Rent of Business Property</t>
  </si>
  <si>
    <t xml:space="preserve">*The Home Business Percentage calculated at </t>
  </si>
  <si>
    <t>Utilities</t>
  </si>
  <si>
    <t xml:space="preserve">the top of the worksheet only applies to the </t>
  </si>
  <si>
    <t xml:space="preserve">information included under the Business </t>
  </si>
  <si>
    <t>Property Expenses section</t>
  </si>
  <si>
    <t>Other Expenses:</t>
  </si>
  <si>
    <t>Advertising</t>
  </si>
  <si>
    <t>Business Phone</t>
  </si>
  <si>
    <t>Business Taxes (non-personal)</t>
  </si>
  <si>
    <t>Fuel for Business-related Travel</t>
  </si>
  <si>
    <t>Gross Wages</t>
  </si>
  <si>
    <t>Insurance</t>
  </si>
  <si>
    <t>Legal Fees</t>
  </si>
  <si>
    <t>License/Certification Fees Paid</t>
  </si>
  <si>
    <t>Merchandise/Cost of goods</t>
  </si>
  <si>
    <t>Office Supplies</t>
  </si>
  <si>
    <t>Repairs/Upkeep of Equipment</t>
  </si>
  <si>
    <t>Tools/Equipment</t>
  </si>
  <si>
    <t>Total Expenses:</t>
  </si>
  <si>
    <t>Net Profit</t>
  </si>
  <si>
    <t xml:space="preserve">(use this figure on line </t>
  </si>
  <si>
    <t xml:space="preserve">3, Section II of the </t>
  </si>
  <si>
    <t>CICP Application)</t>
  </si>
  <si>
    <t>This worksheet only needs to be signed and included if the applicant owns their own business.</t>
  </si>
  <si>
    <r>
      <t xml:space="preserve">Enter data into yellow cells </t>
    </r>
    <r>
      <rPr>
        <b/>
        <sz val="12"/>
        <color theme="1"/>
        <rFont val="Tahoma"/>
        <family val="2"/>
      </rPr>
      <t>ONLY</t>
    </r>
    <r>
      <rPr>
        <sz val="12"/>
        <color theme="1"/>
        <rFont val="Tahoma"/>
        <family val="2"/>
      </rPr>
      <t xml:space="preserve">. </t>
    </r>
  </si>
  <si>
    <t>Worksheet 3 - Allowable Deductions</t>
  </si>
  <si>
    <t>Type of Deduction</t>
  </si>
  <si>
    <t>Amount</t>
  </si>
  <si>
    <t>Frequency</t>
  </si>
  <si>
    <t>Annualized Amount</t>
  </si>
  <si>
    <t>Grand Total:</t>
  </si>
  <si>
    <t>Applicant declares they have no deductions</t>
  </si>
  <si>
    <t>If your facility includes deductions, this worksheet must be signed and included with all client applications.</t>
  </si>
  <si>
    <t>CLIENT APPLICATION</t>
  </si>
  <si>
    <t>Section I: APPLICANT</t>
  </si>
  <si>
    <t>Homeless</t>
  </si>
  <si>
    <t>Today's Date:</t>
  </si>
  <si>
    <t>Emergency Application</t>
  </si>
  <si>
    <t>First Name</t>
  </si>
  <si>
    <t>Middle Initial</t>
  </si>
  <si>
    <t>Last Name</t>
  </si>
  <si>
    <t>Phone Number</t>
  </si>
  <si>
    <t>Address</t>
  </si>
  <si>
    <t>City</t>
  </si>
  <si>
    <t>Zip Code</t>
  </si>
  <si>
    <t>County</t>
  </si>
  <si>
    <t xml:space="preserve">List Househould Members </t>
  </si>
  <si>
    <t>Dependent Code</t>
  </si>
  <si>
    <t>Date of Birth</t>
  </si>
  <si>
    <t>Health First CO/CHP+ Number</t>
  </si>
  <si>
    <t>SSN</t>
  </si>
  <si>
    <t>Applying or Household Size Only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</si>
  <si>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</si>
  <si>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</si>
  <si>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</si>
  <si>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</si>
  <si>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</si>
  <si>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</si>
  <si>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</si>
  <si>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</si>
  <si>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</si>
  <si>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</si>
  <si>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Section II: Calculating Income</t>
  </si>
  <si>
    <t>Income Source</t>
  </si>
  <si>
    <t>Annualized Total</t>
  </si>
  <si>
    <t>1. Gross Employment Income</t>
  </si>
  <si>
    <t>2. Unearned Income</t>
  </si>
  <si>
    <t>3. Self-Employment Income</t>
  </si>
  <si>
    <t>4. Total Income (Lines 1 + 2 + 3)</t>
  </si>
  <si>
    <r>
      <t xml:space="preserve">5. Allowable Deductions </t>
    </r>
    <r>
      <rPr>
        <b/>
        <sz val="12"/>
        <color theme="1"/>
        <rFont val="Tahoma"/>
        <family val="2"/>
      </rPr>
      <t>(See Worksheet 3)</t>
    </r>
  </si>
  <si>
    <r>
      <t xml:space="preserve">6. </t>
    </r>
    <r>
      <rPr>
        <b/>
        <sz val="12"/>
        <color theme="1"/>
        <rFont val="Tahoma"/>
        <family val="2"/>
      </rPr>
      <t>Grand Total</t>
    </r>
    <r>
      <rPr>
        <sz val="12"/>
        <color theme="1"/>
        <rFont val="Tahoma"/>
        <family val="2"/>
      </rPr>
      <t xml:space="preserve"> Annual Income </t>
    </r>
  </si>
  <si>
    <t>FPL Percentage:</t>
  </si>
  <si>
    <t>Household Size</t>
  </si>
  <si>
    <t>Client Copayment Annual Cap (Line 6 times percentage chosen):</t>
  </si>
  <si>
    <t>PENALTY CLAUSE,CONFIRMATION STATEMENT AND AUTHORIZATION FOR RELEASE OF INFORMATION</t>
  </si>
  <si>
    <t>I certify that the information provided to complete this application is true and correct to the best of my knowledge. I understand that any</t>
  </si>
  <si>
    <t>misrepresentations made with the intent to defraud the CICP program may result in criminal prosecution. Additionally, if I misrepresent my eligibility knowing</t>
  </si>
  <si>
    <t>that I am not eligible, I may be charged with a crime.</t>
  </si>
  <si>
    <t>I authorize the provider to use any information contained in the application to verify my eligibility for assistance under CICP, and to</t>
  </si>
  <si>
    <t>obtain records pertaining to eligibility from a bank or other financial institution as defined in section 15-15-201(4), C.R.S., or from any insurance company.</t>
  </si>
  <si>
    <t>I understand that if I am a legal immigrant or legally present non-citizen, that while I am receiving assistance under the CICP, I agree to refrain from</t>
  </si>
  <si>
    <t>executing an affidavit of support for the purpose of sponsoring an immigrant.</t>
  </si>
  <si>
    <t xml:space="preserve">I understand it is my responsibility to notify the provider of an income or household change that may influence the rating on this </t>
  </si>
  <si>
    <t>application in relation to CICP and failure to do so voids this application for CICP.</t>
  </si>
  <si>
    <t>YOU HAVE 30 CALENDAR DAYS TO APPEAL YOUR CICP ELIGIBILITY DETERMINATION</t>
  </si>
  <si>
    <t>(Ask your eligibility technician for more information on the appeal process)</t>
  </si>
  <si>
    <t>Print Applicant Name</t>
  </si>
  <si>
    <t>Applicant Signature and Date</t>
  </si>
  <si>
    <t>Patient was contacted by      phone      email      other:</t>
  </si>
  <si>
    <t>and documentation of contact is attached in lieu of signature.</t>
  </si>
  <si>
    <t>Print Eligibility Technician Name</t>
  </si>
  <si>
    <t>Eligibility Technician Signature and Date</t>
  </si>
  <si>
    <t>Print Facility Name</t>
  </si>
  <si>
    <t>Facility Phone Number</t>
  </si>
  <si>
    <t>CICP Application Notes</t>
  </si>
  <si>
    <t>*Begin and End Date fields are unlocked and able to be changed for cards that do not cover a year.*</t>
  </si>
  <si>
    <t xml:space="preserve">
BACKDATES ARE NOT INCLUDED IN THE CARD, DO NOT ADD THEM IN.</t>
  </si>
  <si>
    <t>Name:</t>
  </si>
  <si>
    <t>SSN:</t>
  </si>
  <si>
    <t>Colorado Indigent Care Program (NOT Insurance)</t>
  </si>
  <si>
    <t>Rate:</t>
  </si>
  <si>
    <t>Copay Cap:</t>
  </si>
  <si>
    <t>County Code:</t>
  </si>
  <si>
    <t>Begin Date:</t>
  </si>
  <si>
    <t>End Date:</t>
  </si>
  <si>
    <t>Technician's Signature</t>
  </si>
  <si>
    <t>Show this card any time you visit a CICP Provider</t>
  </si>
  <si>
    <t>CICP Copays Due</t>
  </si>
  <si>
    <t>Other Information</t>
  </si>
  <si>
    <t>Clinic Services</t>
  </si>
  <si>
    <t>Specialty Outpatient Clinic</t>
  </si>
  <si>
    <t>Prescription Drugs</t>
  </si>
  <si>
    <t>Laboratory</t>
  </si>
  <si>
    <t>Basic Radiology &amp; Imaging</t>
  </si>
  <si>
    <t>High-Level Radiology</t>
  </si>
  <si>
    <t>&amp; Imaging</t>
  </si>
  <si>
    <t>Choose the rating category on the Welcome Letter tab to automatically fill in the correct copays.</t>
  </si>
  <si>
    <t>Copay lines are unlocked so providers may fill in the copays by hand if wanted.</t>
  </si>
  <si>
    <t>If your facility uses an approved alternate copayment schedule, you can enter in the ranges and copayments in the table below</t>
  </si>
  <si>
    <r>
      <t xml:space="preserve">The drop down menu should automatically update to include your facility's ranges. </t>
    </r>
    <r>
      <rPr>
        <b/>
        <u/>
        <sz val="11"/>
        <color theme="1"/>
        <rFont val="Tahoma"/>
        <family val="2"/>
      </rPr>
      <t>The Homeless rate cannot be changed.</t>
    </r>
  </si>
  <si>
    <t>Rating:</t>
  </si>
  <si>
    <t>*If your facility does not provide or discount one or more of the following services, replace those rows with "Not Discounted" or "N/A"</t>
  </si>
  <si>
    <t>0-40%</t>
  </si>
  <si>
    <t>41-62%</t>
  </si>
  <si>
    <t>63-81%</t>
  </si>
  <si>
    <t>82-100%</t>
  </si>
  <si>
    <t>101-117%</t>
  </si>
  <si>
    <t>118-133%</t>
  </si>
  <si>
    <t>134-159%</t>
  </si>
  <si>
    <t>160-185%</t>
  </si>
  <si>
    <t>186-200%</t>
  </si>
  <si>
    <t>201-250%</t>
  </si>
  <si>
    <t>Clinic Services </t>
  </si>
  <si>
    <t>$0 </t>
  </si>
  <si>
    <t>Specialty Outpatient </t>
  </si>
  <si>
    <t>Prescription </t>
  </si>
  <si>
    <t>Laboratory </t>
  </si>
  <si>
    <t>Basic Radiology &amp; Imaging </t>
  </si>
  <si>
    <t>High-Level Radiology &amp; Imaging </t>
  </si>
  <si>
    <t>Welcome to the Colorado Indigent Care Program (CICP)</t>
  </si>
  <si>
    <t xml:space="preserve">The Colorado Indigent Care Program (CICP) is a discounted health care program for </t>
  </si>
  <si>
    <t>residents of Colorado. Health care providers who participate in the CICP offer discounted</t>
  </si>
  <si>
    <t>health care services to people who qualify for the program.</t>
  </si>
  <si>
    <t xml:space="preserve">The CICP health care provider has assigned you a rating based on your financial </t>
  </si>
  <si>
    <t xml:space="preserve">resources. Your rating determined what your CICP copayment is. The copayment is the </t>
  </si>
  <si>
    <t xml:space="preserve">portion of your medical bills under the CICP that you will be responsible for. Payment of </t>
  </si>
  <si>
    <t xml:space="preserve">the copayment is expected at the time of service, unless you have made other payment </t>
  </si>
  <si>
    <t xml:space="preserve">arrangements with the CICP Provider. </t>
  </si>
  <si>
    <t xml:space="preserve">The CICP is not health insurance and the CICP cannot guarantee benefits. Services must </t>
  </si>
  <si>
    <t>be received by a qualified CICP provider. Available discounted services and copayments</t>
  </si>
  <si>
    <t>may be different from provider to provider. If your CICP provider refers you to a non-</t>
  </si>
  <si>
    <t>CICP health care provider for care, you may be responsible for the bill without a discount.</t>
  </si>
  <si>
    <t xml:space="preserve">Please check with your health care provider before receiving care so that you understand </t>
  </si>
  <si>
    <t xml:space="preserve">what CICP will cover and what it will not cover. </t>
  </si>
  <si>
    <t xml:space="preserve">Please discuss questions about your medical bills and medical care directly with </t>
  </si>
  <si>
    <t xml:space="preserve">your CICP provider at the following phone number: </t>
  </si>
  <si>
    <t xml:space="preserve">If you need more information about CICP, or have concerns that have not been resolved </t>
  </si>
  <si>
    <t>with your CICP provider, call:</t>
  </si>
  <si>
    <t>Colorado Department of Health Care Policy and Financing</t>
  </si>
  <si>
    <t>Customer Contact Center</t>
  </si>
  <si>
    <t>1-800-221-3943</t>
  </si>
  <si>
    <t xml:space="preserve">Information about CICP is also available on the Department of Health Care Policy and </t>
  </si>
  <si>
    <t xml:space="preserve">Financing’s Website, including a Provider Directory: Go to www.Colorado.gov/hcpf and </t>
  </si>
  <si>
    <t xml:space="preserve">click the link “Explore Programs and Benefits”, “Adults”, Colorado Indigent Care Program </t>
  </si>
  <si>
    <t xml:space="preserve">(CICP), then select “Program Information Page”, and then “CICP Provider Directory” at </t>
  </si>
  <si>
    <t>the bottom of the page.</t>
  </si>
  <si>
    <t>(Turn the page over for more information)</t>
  </si>
  <si>
    <t xml:space="preserve">Your CICP provider can enter your copayment amount for health care services in the </t>
  </si>
  <si>
    <t xml:space="preserve">table below. Copayments are different for different types of medical care, and your </t>
  </si>
  <si>
    <t xml:space="preserve">CICP provider may not offer all types of services. You should ask your CICP provider </t>
  </si>
  <si>
    <t>about what health care services are available at a discount and which copayment applies.</t>
  </si>
  <si>
    <t>Your household rating:</t>
  </si>
  <si>
    <t>CICP Copayment Information for Clients based on rating:</t>
  </si>
  <si>
    <t>Service/Setting</t>
  </si>
  <si>
    <t>Copayment per Visit
(depends on rating)</t>
  </si>
  <si>
    <t>Specialty Outpatient Clinic Services</t>
  </si>
  <si>
    <t>Basic Radiology and Imaging</t>
  </si>
  <si>
    <t>High-Level Radiology and Imaging*</t>
  </si>
  <si>
    <t xml:space="preserve">*High-Level Radiology and Imaging includes Magnetic Resonance Imaging (MRI), </t>
  </si>
  <si>
    <t xml:space="preserve">Computed Tomography (CT), Positron Emission Tomography (PET) or other </t>
  </si>
  <si>
    <t xml:space="preserve">Nuclear Medicine services, Sleep Studies, or Catheterization Laboratory (cath lab) in the </t>
  </si>
  <si>
    <t xml:space="preserve">outpatient hospital, emergency room, or clinic setting. Some providers may charge a </t>
  </si>
  <si>
    <t>lower copay amount for certain High-Level Radiology and Imaging services.</t>
  </si>
  <si>
    <t>NO SOCIAL SECURITY NUMBER AFFIDAVIT</t>
  </si>
  <si>
    <t>Colorado Indigent Care Program</t>
  </si>
  <si>
    <t>I,</t>
  </si>
  <si>
    <t>, swear or affirm under penalty of perjury under the laws of</t>
  </si>
  <si>
    <t>the State of Colorado that I do not have a Social Security Number because (check one):</t>
  </si>
  <si>
    <t>I am homeless and I am unable to provide my Social Security Number.</t>
  </si>
  <si>
    <t>I am not eligible to receive a Social Security Number.</t>
  </si>
  <si>
    <t>I can only be issued a Social Security Number for a valid non-work reason.</t>
  </si>
  <si>
    <t>I hold a well-established religious objection to having a Social Security Number.</t>
  </si>
  <si>
    <t>Applicant Signature</t>
  </si>
  <si>
    <t>Version number</t>
  </si>
  <si>
    <t>Code</t>
  </si>
  <si>
    <t>Copay Cap</t>
  </si>
  <si>
    <t>Adams</t>
  </si>
  <si>
    <t>01</t>
  </si>
  <si>
    <t>Federal Poverty Level Determination</t>
  </si>
  <si>
    <t>Alamosa</t>
  </si>
  <si>
    <t>02</t>
  </si>
  <si>
    <t>Arapahoe</t>
  </si>
  <si>
    <t>03</t>
  </si>
  <si>
    <t>Self-Employment</t>
  </si>
  <si>
    <t>Family Size</t>
  </si>
  <si>
    <t>100% FPL</t>
  </si>
  <si>
    <t>Archuleta</t>
  </si>
  <si>
    <t>04</t>
  </si>
  <si>
    <t>Baca</t>
  </si>
  <si>
    <t>05</t>
  </si>
  <si>
    <t>No</t>
  </si>
  <si>
    <t>Bent</t>
  </si>
  <si>
    <t>06</t>
  </si>
  <si>
    <t>Boulder</t>
  </si>
  <si>
    <t>07</t>
  </si>
  <si>
    <t>Broomfield</t>
  </si>
  <si>
    <t>64</t>
  </si>
  <si>
    <t>Chaffee</t>
  </si>
  <si>
    <t>08</t>
  </si>
  <si>
    <t>Cheyenne</t>
  </si>
  <si>
    <t>09</t>
  </si>
  <si>
    <t>Clear Creek</t>
  </si>
  <si>
    <t>10</t>
  </si>
  <si>
    <t>Conejos</t>
  </si>
  <si>
    <t>11</t>
  </si>
  <si>
    <t>Costilla</t>
  </si>
  <si>
    <t>12</t>
  </si>
  <si>
    <t>Crowley</t>
  </si>
  <si>
    <t>13</t>
  </si>
  <si>
    <t>Custer</t>
  </si>
  <si>
    <t>14</t>
  </si>
  <si>
    <t>Delta</t>
  </si>
  <si>
    <t>15</t>
  </si>
  <si>
    <t>Denver</t>
  </si>
  <si>
    <t>16</t>
  </si>
  <si>
    <t>Worksheet 3</t>
  </si>
  <si>
    <t>One Time</t>
  </si>
  <si>
    <t>Dolores</t>
  </si>
  <si>
    <t>17</t>
  </si>
  <si>
    <t>Douglas</t>
  </si>
  <si>
    <t>18</t>
  </si>
  <si>
    <t>Quarterly</t>
  </si>
  <si>
    <t>Eagle</t>
  </si>
  <si>
    <t>19</t>
  </si>
  <si>
    <t>Annual</t>
  </si>
  <si>
    <t>El Paso</t>
  </si>
  <si>
    <t>21</t>
  </si>
  <si>
    <t>Elbert</t>
  </si>
  <si>
    <t>20</t>
  </si>
  <si>
    <t>Fremont</t>
  </si>
  <si>
    <t>22</t>
  </si>
  <si>
    <t>Client Info:</t>
  </si>
  <si>
    <t>Applying</t>
  </si>
  <si>
    <t>Garfield</t>
  </si>
  <si>
    <t>23</t>
  </si>
  <si>
    <t>Household Size Only</t>
  </si>
  <si>
    <t>Gilpin</t>
  </si>
  <si>
    <t>24</t>
  </si>
  <si>
    <t>Grand</t>
  </si>
  <si>
    <t>25</t>
  </si>
  <si>
    <t>Gunnison</t>
  </si>
  <si>
    <t>26</t>
  </si>
  <si>
    <t>Hinsdale</t>
  </si>
  <si>
    <t>27</t>
  </si>
  <si>
    <t>Huerfano</t>
  </si>
  <si>
    <t>28</t>
  </si>
  <si>
    <t>Jackson</t>
  </si>
  <si>
    <t>29</t>
  </si>
  <si>
    <t>Jefferson</t>
  </si>
  <si>
    <t>30</t>
  </si>
  <si>
    <t>N/A</t>
  </si>
  <si>
    <t>Kiowa</t>
  </si>
  <si>
    <t>31</t>
  </si>
  <si>
    <t>Kit Carson</t>
  </si>
  <si>
    <t>32</t>
  </si>
  <si>
    <t>Spouse/Civil Union Partner</t>
  </si>
  <si>
    <t>La Plata</t>
  </si>
  <si>
    <t>34</t>
  </si>
  <si>
    <t>Parent/Guardian</t>
  </si>
  <si>
    <t>Lake</t>
  </si>
  <si>
    <t>33</t>
  </si>
  <si>
    <t>Minor Child</t>
  </si>
  <si>
    <t>Larimer</t>
  </si>
  <si>
    <t>35</t>
  </si>
  <si>
    <t>Minor Sibling</t>
  </si>
  <si>
    <t>Las Animas</t>
  </si>
  <si>
    <t>36</t>
  </si>
  <si>
    <t>Student Adult Child</t>
  </si>
  <si>
    <t>Lincoln</t>
  </si>
  <si>
    <t>37</t>
  </si>
  <si>
    <t>Medical Power of Attorney</t>
  </si>
  <si>
    <t>Logan</t>
  </si>
  <si>
    <t>38</t>
  </si>
  <si>
    <t>Other</t>
  </si>
  <si>
    <t>Mesa</t>
  </si>
  <si>
    <t>39</t>
  </si>
  <si>
    <t>Mineral</t>
  </si>
  <si>
    <t>40</t>
  </si>
  <si>
    <t>Moffat</t>
  </si>
  <si>
    <t>41</t>
  </si>
  <si>
    <t>Montezuma</t>
  </si>
  <si>
    <t>42</t>
  </si>
  <si>
    <t>Montrose</t>
  </si>
  <si>
    <t>43</t>
  </si>
  <si>
    <t>Morgan</t>
  </si>
  <si>
    <t>44</t>
  </si>
  <si>
    <t>Otero</t>
  </si>
  <si>
    <t>45</t>
  </si>
  <si>
    <t>Ouray</t>
  </si>
  <si>
    <t>46</t>
  </si>
  <si>
    <t>Park</t>
  </si>
  <si>
    <t>47</t>
  </si>
  <si>
    <t>Phillips</t>
  </si>
  <si>
    <t>48</t>
  </si>
  <si>
    <t>Pitkin</t>
  </si>
  <si>
    <t>49</t>
  </si>
  <si>
    <t>Prowers</t>
  </si>
  <si>
    <t>50</t>
  </si>
  <si>
    <t>Pueblo</t>
  </si>
  <si>
    <t>51</t>
  </si>
  <si>
    <t>Rio Blanco</t>
  </si>
  <si>
    <t>52</t>
  </si>
  <si>
    <t>Rio Grande</t>
  </si>
  <si>
    <t>53</t>
  </si>
  <si>
    <t>Routt</t>
  </si>
  <si>
    <t>54</t>
  </si>
  <si>
    <t>Saguache</t>
  </si>
  <si>
    <t>55</t>
  </si>
  <si>
    <t>San Juan</t>
  </si>
  <si>
    <t>56</t>
  </si>
  <si>
    <t>San Miguel</t>
  </si>
  <si>
    <t>57</t>
  </si>
  <si>
    <t>Sedgwick</t>
  </si>
  <si>
    <t>58</t>
  </si>
  <si>
    <t>Summit</t>
  </si>
  <si>
    <t>59</t>
  </si>
  <si>
    <t>Teller</t>
  </si>
  <si>
    <t>60</t>
  </si>
  <si>
    <t>Washington</t>
  </si>
  <si>
    <t>61</t>
  </si>
  <si>
    <t>Weld</t>
  </si>
  <si>
    <t>62</t>
  </si>
  <si>
    <t>Yuma</t>
  </si>
  <si>
    <t>63</t>
  </si>
  <si>
    <t>Unknown</t>
  </si>
  <si>
    <t>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</si>
</sst>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mm/dd/yy;@"/>
    <numFmt numFmtId="168" formatCode="\(###\)\ ###\-####"/>
    <numFmt numFmtId="169" formatCode="m/d/yy;@"/>
    <numFmt numFmtId="170" formatCode="000\-00\-0000"/>
    <numFmt numFmtId="171" formatCode="00000"/>
    <numFmt numFmtId="172" formatCode="[&lt;=9999999]###\-####;\(###\)\ ###\-####"/>
    <numFmt numFmtId="173" formatCode="###\-##\-####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color theme="0"/>
      <name val="Tahoma"/>
      <family val="2"/>
    </font>
    <font>
      <sz val="12"/>
      <color theme="0"/>
      <name val="Tahoma"/>
      <family val="2"/>
    </font>
    <font>
      <b/>
      <sz val="14"/>
      <name val="Arial"/>
      <family val="2"/>
    </font>
    <font>
      <b/>
      <sz val="14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u/>
      <sz val="11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  <font>
      <u/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u/>
      <sz val="11"/>
      <color theme="1"/>
      <name val="Tahoma"/>
      <family val="2"/>
    </font>
    <font>
      <sz val="14"/>
      <color theme="1"/>
      <name val="Tahoma"/>
      <family val="2"/>
    </font>
    <font>
      <b/>
      <u/>
      <sz val="12"/>
      <color theme="1"/>
      <name val="Tahoma"/>
      <family val="2"/>
    </font>
    <font>
      <b/>
      <sz val="14"/>
      <color theme="1"/>
      <name val="Tahoma"/>
      <family val="2"/>
    </font>
    <font>
      <sz val="10.5"/>
      <color theme="1"/>
      <name val="Tahoma"/>
      <family val="2"/>
    </font>
    <font>
      <u/>
      <sz val="12"/>
      <color theme="1"/>
      <name val="Tahoma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AEA8"/>
        <bgColor indexed="64"/>
      </patternFill>
    </fill>
    <fill>
      <patternFill patternType="solid">
        <fgColor rgb="FFFFFFFF"/>
        <bgColor rgb="FFFFFFFF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41">
    <xf numFmtId="0" fontId="0" fillId="0" borderId="0" xfId="0"/>
    <xf numFmtId="0" fontId="4" fillId="0" borderId="0" xfId="0" applyFont="1" applyAlignment="1">
      <alignment vertical="top"/>
    </xf>
    <xf numFmtId="0" fontId="0" fillId="0" borderId="1" xfId="0" applyBorder="1"/>
    <xf numFmtId="164" fontId="0" fillId="0" borderId="0" xfId="0" applyNumberFormat="1"/>
    <xf numFmtId="0" fontId="6" fillId="5" borderId="0" xfId="2" applyFill="1"/>
    <xf numFmtId="0" fontId="7" fillId="0" borderId="0" xfId="0" applyFont="1"/>
    <xf numFmtId="0" fontId="9" fillId="0" borderId="1" xfId="0" applyFont="1" applyBorder="1"/>
    <xf numFmtId="0" fontId="8" fillId="0" borderId="20" xfId="0" applyFont="1" applyBorder="1"/>
    <xf numFmtId="0" fontId="1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22" xfId="0" applyFont="1" applyBorder="1"/>
    <xf numFmtId="49" fontId="0" fillId="0" borderId="0" xfId="0" applyNumberFormat="1"/>
    <xf numFmtId="0" fontId="8" fillId="0" borderId="16" xfId="0" applyFont="1" applyBorder="1"/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18" fillId="4" borderId="1" xfId="2" applyFont="1" applyFill="1" applyBorder="1" applyAlignment="1" applyProtection="1">
      <alignment horizontal="center"/>
      <protection locked="0"/>
    </xf>
    <xf numFmtId="168" fontId="18" fillId="4" borderId="1" xfId="2" applyNumberFormat="1" applyFont="1" applyFill="1" applyBorder="1" applyAlignment="1" applyProtection="1">
      <alignment horizontal="center"/>
      <protection locked="0"/>
    </xf>
    <xf numFmtId="169" fontId="18" fillId="4" borderId="2" xfId="2" applyNumberFormat="1" applyFont="1" applyFill="1" applyBorder="1" applyAlignment="1" applyProtection="1">
      <alignment horizontal="center"/>
      <protection locked="0"/>
    </xf>
    <xf numFmtId="0" fontId="18" fillId="4" borderId="2" xfId="2" applyFont="1" applyFill="1" applyBorder="1" applyAlignment="1" applyProtection="1">
      <alignment horizontal="center"/>
      <protection locked="0"/>
    </xf>
    <xf numFmtId="170" fontId="18" fillId="4" borderId="2" xfId="2" applyNumberFormat="1" applyFont="1" applyFill="1" applyBorder="1" applyAlignment="1" applyProtection="1">
      <alignment horizontal="center"/>
      <protection locked="0"/>
    </xf>
    <xf numFmtId="171" fontId="18" fillId="4" borderId="2" xfId="2" applyNumberFormat="1" applyFont="1" applyFill="1" applyBorder="1" applyAlignment="1" applyProtection="1">
      <alignment horizontal="center"/>
      <protection locked="0"/>
    </xf>
    <xf numFmtId="172" fontId="18" fillId="4" borderId="2" xfId="2" applyNumberFormat="1" applyFont="1" applyFill="1" applyBorder="1" applyAlignment="1" applyProtection="1">
      <alignment horizontal="center"/>
      <protection locked="0"/>
    </xf>
    <xf numFmtId="14" fontId="18" fillId="4" borderId="1" xfId="2" applyNumberFormat="1" applyFont="1" applyFill="1" applyBorder="1" applyAlignment="1" applyProtection="1">
      <alignment horizontal="center"/>
      <protection locked="0"/>
    </xf>
    <xf numFmtId="0" fontId="18" fillId="2" borderId="0" xfId="2" applyFont="1" applyFill="1" applyAlignment="1">
      <alignment horizontal="center"/>
    </xf>
    <xf numFmtId="167" fontId="18" fillId="4" borderId="2" xfId="2" applyNumberFormat="1" applyFont="1" applyFill="1" applyBorder="1" applyAlignment="1" applyProtection="1">
      <alignment horizontal="center"/>
      <protection locked="0"/>
    </xf>
    <xf numFmtId="0" fontId="18" fillId="2" borderId="26" xfId="2" applyFont="1" applyFill="1" applyBorder="1" applyAlignment="1">
      <alignment horizontal="center"/>
    </xf>
    <xf numFmtId="0" fontId="18" fillId="2" borderId="17" xfId="2" applyFont="1" applyFill="1" applyBorder="1"/>
    <xf numFmtId="0" fontId="18" fillId="2" borderId="16" xfId="2" applyFont="1" applyFill="1" applyBorder="1" applyAlignment="1">
      <alignment horizontal="right" wrapText="1"/>
    </xf>
    <xf numFmtId="0" fontId="9" fillId="0" borderId="17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22" xfId="0" applyFont="1" applyBorder="1"/>
    <xf numFmtId="0" fontId="12" fillId="0" borderId="17" xfId="0" applyFont="1" applyBorder="1" applyAlignment="1">
      <alignment horizontal="center" vertical="top" wrapText="1"/>
    </xf>
    <xf numFmtId="14" fontId="9" fillId="0" borderId="23" xfId="0" applyNumberFormat="1" applyFont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168" fontId="9" fillId="0" borderId="23" xfId="0" applyNumberFormat="1" applyFont="1" applyBorder="1" applyAlignment="1">
      <alignment horizontal="center"/>
    </xf>
    <xf numFmtId="0" fontId="10" fillId="5" borderId="16" xfId="2" applyFont="1" applyFill="1" applyBorder="1"/>
    <xf numFmtId="0" fontId="9" fillId="5" borderId="23" xfId="2" applyFont="1" applyFill="1" applyBorder="1"/>
    <xf numFmtId="0" fontId="9" fillId="5" borderId="27" xfId="2" applyFont="1" applyFill="1" applyBorder="1"/>
    <xf numFmtId="0" fontId="9" fillId="5" borderId="10" xfId="2" applyFont="1" applyFill="1" applyBorder="1"/>
    <xf numFmtId="0" fontId="9" fillId="5" borderId="10" xfId="2" applyFont="1" applyFill="1" applyBorder="1" applyAlignment="1">
      <alignment horizontal="left"/>
    </xf>
    <xf numFmtId="0" fontId="9" fillId="5" borderId="24" xfId="2" applyFont="1" applyFill="1" applyBorder="1" applyAlignment="1">
      <alignment horizontal="left"/>
    </xf>
    <xf numFmtId="0" fontId="9" fillId="5" borderId="27" xfId="2" applyFont="1" applyFill="1" applyBorder="1" applyAlignment="1">
      <alignment vertical="top"/>
    </xf>
    <xf numFmtId="0" fontId="9" fillId="5" borderId="0" xfId="2" applyFont="1" applyFill="1"/>
    <xf numFmtId="0" fontId="9" fillId="5" borderId="10" xfId="2" applyFont="1" applyFill="1" applyBorder="1" applyAlignment="1">
      <alignment horizontal="left" vertical="top"/>
    </xf>
    <xf numFmtId="0" fontId="9" fillId="5" borderId="0" xfId="2" applyFont="1" applyFill="1" applyAlignment="1">
      <alignment horizontal="left"/>
    </xf>
    <xf numFmtId="0" fontId="9" fillId="5" borderId="4" xfId="2" applyFont="1" applyFill="1" applyBorder="1" applyAlignment="1">
      <alignment horizontal="center" vertical="top"/>
    </xf>
    <xf numFmtId="0" fontId="10" fillId="5" borderId="10" xfId="2" applyFont="1" applyFill="1" applyBorder="1" applyAlignment="1">
      <alignment horizontal="right"/>
    </xf>
    <xf numFmtId="0" fontId="18" fillId="0" borderId="0" xfId="2" applyFont="1" applyAlignment="1">
      <alignment horizontal="center"/>
    </xf>
    <xf numFmtId="0" fontId="9" fillId="0" borderId="23" xfId="0" applyFont="1" applyBorder="1" applyAlignment="1">
      <alignment horizontal="right" vertical="top"/>
    </xf>
    <xf numFmtId="0" fontId="6" fillId="0" borderId="0" xfId="2" applyAlignment="1">
      <alignment horizontal="right" wrapText="1"/>
    </xf>
    <xf numFmtId="0" fontId="6" fillId="0" borderId="0" xfId="2" applyAlignment="1">
      <alignment horizontal="center"/>
    </xf>
    <xf numFmtId="0" fontId="17" fillId="0" borderId="16" xfId="2" applyFont="1" applyBorder="1" applyAlignment="1">
      <alignment horizontal="left"/>
    </xf>
    <xf numFmtId="0" fontId="13" fillId="0" borderId="14" xfId="2" applyFont="1" applyBorder="1" applyAlignment="1">
      <alignment wrapText="1"/>
    </xf>
    <xf numFmtId="0" fontId="6" fillId="0" borderId="17" xfId="2" applyBorder="1" applyAlignment="1">
      <alignment horizontal="center"/>
    </xf>
    <xf numFmtId="0" fontId="16" fillId="0" borderId="16" xfId="2" applyFont="1" applyBorder="1" applyAlignment="1">
      <alignment horizontal="right" wrapText="1"/>
    </xf>
    <xf numFmtId="0" fontId="16" fillId="0" borderId="0" xfId="2" applyFont="1" applyAlignment="1">
      <alignment horizontal="center"/>
    </xf>
    <xf numFmtId="0" fontId="16" fillId="0" borderId="17" xfId="2" applyFont="1" applyBorder="1" applyAlignment="1">
      <alignment horizontal="center"/>
    </xf>
    <xf numFmtId="0" fontId="18" fillId="0" borderId="16" xfId="2" applyFont="1" applyBorder="1" applyAlignment="1">
      <alignment horizontal="right" wrapText="1"/>
    </xf>
    <xf numFmtId="0" fontId="18" fillId="0" borderId="17" xfId="2" applyFont="1" applyBorder="1" applyAlignment="1">
      <alignment horizontal="center"/>
    </xf>
    <xf numFmtId="169" fontId="18" fillId="0" borderId="0" xfId="2" applyNumberFormat="1" applyFont="1" applyAlignment="1">
      <alignment horizontal="center"/>
    </xf>
    <xf numFmtId="0" fontId="19" fillId="0" borderId="16" xfId="2" applyFont="1" applyBorder="1" applyAlignment="1">
      <alignment horizontal="right" wrapText="1"/>
    </xf>
    <xf numFmtId="170" fontId="18" fillId="0" borderId="0" xfId="2" applyNumberFormat="1" applyFont="1" applyAlignment="1">
      <alignment horizontal="center"/>
    </xf>
    <xf numFmtId="171" fontId="18" fillId="0" borderId="0" xfId="2" applyNumberFormat="1" applyFont="1" applyAlignment="1">
      <alignment horizontal="center"/>
    </xf>
    <xf numFmtId="172" fontId="18" fillId="0" borderId="0" xfId="2" applyNumberFormat="1" applyFont="1" applyAlignment="1">
      <alignment horizontal="center"/>
    </xf>
    <xf numFmtId="0" fontId="18" fillId="0" borderId="23" xfId="2" applyFont="1" applyBorder="1" applyAlignment="1">
      <alignment horizontal="center"/>
    </xf>
    <xf numFmtId="0" fontId="18" fillId="0" borderId="16" xfId="2" applyFont="1" applyBorder="1" applyAlignment="1">
      <alignment horizontal="center"/>
    </xf>
    <xf numFmtId="0" fontId="19" fillId="0" borderId="16" xfId="2" applyFont="1" applyBorder="1" applyAlignment="1">
      <alignment horizontal="right"/>
    </xf>
    <xf numFmtId="0" fontId="18" fillId="0" borderId="25" xfId="2" applyFont="1" applyBorder="1" applyAlignment="1">
      <alignment horizontal="center"/>
    </xf>
    <xf numFmtId="0" fontId="18" fillId="0" borderId="20" xfId="2" applyFont="1" applyBorder="1" applyAlignment="1">
      <alignment horizontal="right" wrapText="1"/>
    </xf>
    <xf numFmtId="0" fontId="18" fillId="0" borderId="4" xfId="2" applyFont="1" applyBorder="1" applyAlignment="1">
      <alignment horizontal="center"/>
    </xf>
    <xf numFmtId="0" fontId="18" fillId="0" borderId="21" xfId="2" applyFont="1" applyBorder="1" applyAlignment="1">
      <alignment horizontal="center"/>
    </xf>
    <xf numFmtId="0" fontId="20" fillId="0" borderId="13" xfId="2" applyFont="1" applyBorder="1" applyAlignment="1">
      <alignment horizontal="right" wrapText="1"/>
    </xf>
    <xf numFmtId="0" fontId="18" fillId="0" borderId="14" xfId="2" applyFont="1" applyBorder="1" applyAlignment="1">
      <alignment horizontal="center"/>
    </xf>
    <xf numFmtId="0" fontId="18" fillId="0" borderId="15" xfId="2" applyFont="1" applyBorder="1" applyAlignment="1">
      <alignment horizontal="center"/>
    </xf>
    <xf numFmtId="167" fontId="18" fillId="0" borderId="0" xfId="2" applyNumberFormat="1" applyFont="1" applyAlignment="1">
      <alignment horizontal="center"/>
    </xf>
    <xf numFmtId="0" fontId="6" fillId="0" borderId="0" xfId="2"/>
    <xf numFmtId="0" fontId="18" fillId="0" borderId="21" xfId="2" applyFont="1" applyBorder="1"/>
    <xf numFmtId="0" fontId="18" fillId="0" borderId="20" xfId="2" applyFont="1" applyBorder="1" applyAlignment="1">
      <alignment horizontal="center"/>
    </xf>
    <xf numFmtId="169" fontId="18" fillId="0" borderId="4" xfId="2" applyNumberFormat="1" applyFont="1" applyBorder="1" applyAlignment="1">
      <alignment horizontal="center"/>
    </xf>
    <xf numFmtId="0" fontId="21" fillId="0" borderId="0" xfId="0" applyFont="1"/>
    <xf numFmtId="0" fontId="21" fillId="0" borderId="16" xfId="0" applyFont="1" applyBorder="1"/>
    <xf numFmtId="0" fontId="21" fillId="0" borderId="17" xfId="0" applyFont="1" applyBorder="1"/>
    <xf numFmtId="170" fontId="21" fillId="0" borderId="23" xfId="0" applyNumberFormat="1" applyFont="1" applyBorder="1" applyAlignment="1">
      <alignment horizontal="center"/>
    </xf>
    <xf numFmtId="0" fontId="21" fillId="0" borderId="22" xfId="0" applyFont="1" applyBorder="1"/>
    <xf numFmtId="0" fontId="21" fillId="0" borderId="1" xfId="0" applyFont="1" applyBorder="1"/>
    <xf numFmtId="170" fontId="21" fillId="0" borderId="25" xfId="0" applyNumberFormat="1" applyFont="1" applyBorder="1" applyAlignment="1">
      <alignment horizontal="center"/>
    </xf>
    <xf numFmtId="0" fontId="21" fillId="0" borderId="20" xfId="0" applyFont="1" applyBorder="1"/>
    <xf numFmtId="0" fontId="21" fillId="0" borderId="4" xfId="0" applyFont="1" applyBorder="1"/>
    <xf numFmtId="0" fontId="21" fillId="0" borderId="21" xfId="0" applyFont="1" applyBorder="1"/>
    <xf numFmtId="0" fontId="21" fillId="0" borderId="0" xfId="0" applyFont="1" applyAlignment="1">
      <alignment vertical="top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6" fillId="0" borderId="0" xfId="2" applyAlignment="1">
      <alignment horizontal="center" wrapText="1"/>
    </xf>
    <xf numFmtId="9" fontId="0" fillId="0" borderId="0" xfId="0" applyNumberFormat="1"/>
    <xf numFmtId="0" fontId="0" fillId="0" borderId="0" xfId="0" applyAlignment="1">
      <alignment horizontal="center"/>
    </xf>
    <xf numFmtId="5" fontId="0" fillId="0" borderId="0" xfId="0" applyNumberFormat="1" applyAlignment="1">
      <alignment horizontal="center"/>
    </xf>
    <xf numFmtId="5" fontId="6" fillId="5" borderId="0" xfId="2" applyNumberFormat="1" applyFill="1"/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5" borderId="0" xfId="2" applyFill="1" applyAlignment="1">
      <alignment horizontal="center"/>
    </xf>
    <xf numFmtId="0" fontId="10" fillId="6" borderId="16" xfId="0" applyFont="1" applyFill="1" applyBorder="1" applyAlignment="1">
      <alignment horizontal="left" vertical="center"/>
    </xf>
    <xf numFmtId="0" fontId="9" fillId="6" borderId="17" xfId="0" applyFont="1" applyFill="1" applyBorder="1"/>
    <xf numFmtId="0" fontId="9" fillId="6" borderId="16" xfId="0" applyFont="1" applyFill="1" applyBorder="1"/>
    <xf numFmtId="0" fontId="9" fillId="6" borderId="1" xfId="0" applyFont="1" applyFill="1" applyBorder="1"/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10" fillId="6" borderId="16" xfId="0" applyFont="1" applyFill="1" applyBorder="1" applyAlignment="1">
      <alignment vertical="center"/>
    </xf>
    <xf numFmtId="0" fontId="8" fillId="0" borderId="1" xfId="0" applyFont="1" applyBorder="1"/>
    <xf numFmtId="0" fontId="8" fillId="0" borderId="1" xfId="0" quotePrefix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2" fillId="0" borderId="0" xfId="0" applyFont="1"/>
    <xf numFmtId="0" fontId="8" fillId="0" borderId="1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4" xfId="0" applyFont="1" applyBorder="1"/>
    <xf numFmtId="5" fontId="6" fillId="5" borderId="0" xfId="2" applyNumberForma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21" fillId="0" borderId="9" xfId="0" applyFont="1" applyBorder="1" applyAlignment="1" applyProtection="1">
      <alignment horizontal="center"/>
      <protection locked="0"/>
    </xf>
    <xf numFmtId="166" fontId="18" fillId="0" borderId="9" xfId="0" applyNumberFormat="1" applyFont="1" applyBorder="1" applyAlignment="1" applyProtection="1">
      <alignment horizontal="center" vertical="center"/>
      <protection locked="0"/>
    </xf>
    <xf numFmtId="0" fontId="1" fillId="4" borderId="0" xfId="0" applyFont="1" applyFill="1" applyProtection="1">
      <protection locked="0"/>
    </xf>
    <xf numFmtId="0" fontId="21" fillId="0" borderId="9" xfId="0" applyFont="1" applyBorder="1" applyAlignment="1">
      <alignment horizontal="center"/>
    </xf>
    <xf numFmtId="0" fontId="18" fillId="0" borderId="41" xfId="0" applyFont="1" applyBorder="1" applyAlignment="1">
      <alignment horizontal="right" vertical="center"/>
    </xf>
    <xf numFmtId="0" fontId="18" fillId="0" borderId="9" xfId="0" applyFont="1" applyBorder="1" applyAlignment="1">
      <alignment horizontal="center" vertical="center"/>
    </xf>
    <xf numFmtId="0" fontId="28" fillId="0" borderId="0" xfId="0" applyFont="1"/>
    <xf numFmtId="0" fontId="8" fillId="0" borderId="0" xfId="0" applyFont="1" applyAlignment="1">
      <alignment horizontal="right" vertical="center"/>
    </xf>
    <xf numFmtId="1" fontId="29" fillId="0" borderId="0" xfId="0" applyNumberFormat="1" applyFont="1" applyAlignment="1">
      <alignment horizontal="left" vertical="center"/>
    </xf>
    <xf numFmtId="0" fontId="23" fillId="0" borderId="0" xfId="0" applyFont="1" applyAlignment="1">
      <alignment wrapText="1"/>
    </xf>
    <xf numFmtId="0" fontId="30" fillId="0" borderId="0" xfId="0" applyFont="1"/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 wrapText="1"/>
    </xf>
    <xf numFmtId="166" fontId="18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top" wrapText="1"/>
    </xf>
    <xf numFmtId="16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/>
    <xf numFmtId="14" fontId="9" fillId="5" borderId="1" xfId="2" applyNumberFormat="1" applyFont="1" applyFill="1" applyBorder="1" applyProtection="1">
      <protection locked="0"/>
    </xf>
    <xf numFmtId="169" fontId="21" fillId="0" borderId="25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/>
    <xf numFmtId="0" fontId="21" fillId="0" borderId="0" xfId="0" applyFont="1" applyProtection="1"/>
    <xf numFmtId="0" fontId="21" fillId="0" borderId="0" xfId="0" applyFont="1" applyAlignment="1" applyProtection="1">
      <alignment horizontal="right"/>
    </xf>
    <xf numFmtId="0" fontId="21" fillId="0" borderId="0" xfId="0" quotePrefix="1" applyFont="1" applyProtection="1"/>
    <xf numFmtId="0" fontId="21" fillId="0" borderId="0" xfId="0" applyFont="1" applyAlignment="1" applyProtection="1">
      <alignment horizontal="left" vertical="center"/>
    </xf>
    <xf numFmtId="0" fontId="21" fillId="0" borderId="1" xfId="0" applyFont="1" applyBorder="1" applyProtection="1"/>
    <xf numFmtId="0" fontId="21" fillId="0" borderId="0" xfId="0" applyFont="1" applyAlignment="1" applyProtection="1">
      <alignment vertical="top"/>
    </xf>
    <xf numFmtId="0" fontId="23" fillId="0" borderId="10" xfId="0" applyFont="1" applyBorder="1" applyAlignment="1" applyProtection="1">
      <alignment vertical="top"/>
    </xf>
    <xf numFmtId="0" fontId="23" fillId="0" borderId="10" xfId="0" applyFont="1" applyBorder="1" applyAlignment="1" applyProtection="1">
      <alignment vertical="center"/>
    </xf>
    <xf numFmtId="14" fontId="21" fillId="0" borderId="1" xfId="0" applyNumberFormat="1" applyFont="1" applyBorder="1" applyProtection="1">
      <protection locked="0"/>
    </xf>
    <xf numFmtId="0" fontId="21" fillId="0" borderId="17" xfId="0" applyFont="1" applyBorder="1" applyAlignment="1">
      <alignment horizontal="center"/>
    </xf>
    <xf numFmtId="0" fontId="23" fillId="0" borderId="13" xfId="0" applyFont="1" applyBorder="1" applyAlignment="1"/>
    <xf numFmtId="0" fontId="23" fillId="0" borderId="14" xfId="0" applyFont="1" applyBorder="1" applyAlignment="1"/>
    <xf numFmtId="0" fontId="23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  <xf numFmtId="0" fontId="21" fillId="0" borderId="13" xfId="0" applyFont="1" applyBorder="1" applyAlignment="1"/>
    <xf numFmtId="0" fontId="21" fillId="0" borderId="14" xfId="0" applyFont="1" applyBorder="1" applyAlignment="1"/>
    <xf numFmtId="0" fontId="21" fillId="0" borderId="15" xfId="0" applyFont="1" applyBorder="1" applyAlignment="1"/>
    <xf numFmtId="0" fontId="22" fillId="0" borderId="16" xfId="0" applyFont="1" applyBorder="1" applyAlignment="1"/>
    <xf numFmtId="0" fontId="22" fillId="0" borderId="17" xfId="0" applyFont="1" applyBorder="1" applyAlignment="1"/>
    <xf numFmtId="0" fontId="21" fillId="0" borderId="0" xfId="0" applyFont="1" applyBorder="1" applyAlignment="1"/>
    <xf numFmtId="0" fontId="21" fillId="0" borderId="0" xfId="0" applyFont="1" applyBorder="1"/>
    <xf numFmtId="1" fontId="21" fillId="0" borderId="0" xfId="4" applyNumberFormat="1" applyFont="1" applyBorder="1" applyAlignment="1"/>
    <xf numFmtId="7" fontId="21" fillId="0" borderId="17" xfId="0" applyNumberFormat="1" applyFont="1" applyBorder="1" applyAlignment="1">
      <alignment horizontal="center"/>
    </xf>
    <xf numFmtId="173" fontId="21" fillId="0" borderId="17" xfId="0" applyNumberFormat="1" applyFont="1" applyBorder="1" applyAlignment="1"/>
    <xf numFmtId="168" fontId="21" fillId="0" borderId="17" xfId="0" applyNumberFormat="1" applyFont="1" applyBorder="1" applyAlignment="1"/>
    <xf numFmtId="0" fontId="21" fillId="0" borderId="0" xfId="0" applyFont="1" applyBorder="1" applyAlignment="1">
      <alignment horizontal="right" vertical="center"/>
    </xf>
    <xf numFmtId="166" fontId="21" fillId="0" borderId="1" xfId="0" applyNumberFormat="1" applyFont="1" applyBorder="1" applyAlignment="1" applyProtection="1">
      <alignment horizontal="center"/>
      <protection locked="0"/>
    </xf>
    <xf numFmtId="169" fontId="21" fillId="0" borderId="17" xfId="0" applyNumberFormat="1" applyFont="1" applyBorder="1" applyAlignment="1" applyProtection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0" fontId="19" fillId="0" borderId="17" xfId="2" applyFont="1" applyBorder="1" applyAlignment="1">
      <alignment horizontal="right" wrapText="1"/>
    </xf>
    <xf numFmtId="0" fontId="26" fillId="0" borderId="0" xfId="2" applyFont="1" applyAlignment="1">
      <alignment horizontal="center" vertical="center" wrapText="1"/>
    </xf>
    <xf numFmtId="0" fontId="21" fillId="0" borderId="1" xfId="0" applyFont="1" applyBorder="1" applyAlignment="1" applyProtection="1">
      <protection locked="0"/>
    </xf>
    <xf numFmtId="0" fontId="8" fillId="0" borderId="14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1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10" fillId="5" borderId="14" xfId="2" applyFont="1" applyFill="1" applyBorder="1" applyAlignment="1">
      <alignment horizontal="center"/>
    </xf>
    <xf numFmtId="0" fontId="9" fillId="5" borderId="0" xfId="2" applyFont="1" applyFill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9" fillId="5" borderId="4" xfId="2" applyFont="1" applyFill="1" applyBorder="1" applyAlignment="1">
      <alignment horizontal="center"/>
    </xf>
    <xf numFmtId="0" fontId="9" fillId="5" borderId="17" xfId="2" applyFont="1" applyFill="1" applyBorder="1" applyAlignment="1">
      <alignment horizontal="center" vertical="center" wrapText="1"/>
    </xf>
    <xf numFmtId="0" fontId="9" fillId="5" borderId="17" xfId="2" applyFont="1" applyFill="1" applyBorder="1" applyAlignment="1">
      <alignment horizontal="center" vertical="top" wrapText="1"/>
    </xf>
    <xf numFmtId="0" fontId="23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3" fillId="7" borderId="0" xfId="0" applyFont="1" applyFill="1" applyAlignment="1" applyProtection="1">
      <alignment horizontal="center" vertical="center"/>
    </xf>
    <xf numFmtId="0" fontId="9" fillId="0" borderId="17" xfId="2" applyFont="1" applyBorder="1" applyAlignment="1">
      <alignment vertical="center" wrapText="1"/>
    </xf>
    <xf numFmtId="0" fontId="9" fillId="0" borderId="17" xfId="2" applyFont="1" applyBorder="1" applyAlignment="1">
      <alignment vertical="center"/>
    </xf>
    <xf numFmtId="0" fontId="9" fillId="0" borderId="21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 wrapText="1"/>
    </xf>
    <xf numFmtId="0" fontId="6" fillId="0" borderId="13" xfId="2" applyBorder="1" applyAlignment="1">
      <alignment horizontal="center"/>
    </xf>
    <xf numFmtId="0" fontId="6" fillId="0" borderId="14" xfId="2" applyBorder="1" applyAlignment="1">
      <alignment horizontal="center"/>
    </xf>
    <xf numFmtId="0" fontId="6" fillId="0" borderId="15" xfId="2" applyBorder="1" applyAlignment="1">
      <alignment horizontal="center"/>
    </xf>
    <xf numFmtId="0" fontId="6" fillId="0" borderId="16" xfId="2" applyBorder="1" applyAlignment="1">
      <alignment horizontal="center"/>
    </xf>
    <xf numFmtId="0" fontId="6" fillId="0" borderId="20" xfId="2" applyBorder="1" applyAlignment="1">
      <alignment horizontal="center"/>
    </xf>
    <xf numFmtId="0" fontId="9" fillId="0" borderId="4" xfId="2" applyFont="1" applyBorder="1" applyAlignment="1">
      <alignment vertical="center"/>
    </xf>
    <xf numFmtId="0" fontId="13" fillId="0" borderId="14" xfId="2" applyFont="1" applyBorder="1" applyAlignment="1">
      <alignment vertical="top" wrapText="1"/>
    </xf>
    <xf numFmtId="0" fontId="13" fillId="0" borderId="15" xfId="2" applyFont="1" applyBorder="1" applyAlignment="1">
      <alignment vertical="top" wrapText="1"/>
    </xf>
    <xf numFmtId="0" fontId="14" fillId="0" borderId="0" xfId="2" applyFont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16" xfId="2" applyFont="1" applyBorder="1" applyAlignment="1">
      <alignment horizontal="right" vertical="center" wrapText="1"/>
    </xf>
    <xf numFmtId="0" fontId="19" fillId="0" borderId="0" xfId="2" applyFont="1" applyAlignment="1">
      <alignment wrapText="1"/>
    </xf>
    <xf numFmtId="0" fontId="8" fillId="0" borderId="4" xfId="0" applyFont="1" applyBorder="1" applyAlignment="1"/>
    <xf numFmtId="0" fontId="8" fillId="0" borderId="21" xfId="0" applyFont="1" applyBorder="1" applyAlignment="1"/>
    <xf numFmtId="168" fontId="9" fillId="0" borderId="1" xfId="0" applyNumberFormat="1" applyFont="1" applyBorder="1" applyAlignment="1"/>
    <xf numFmtId="168" fontId="9" fillId="0" borderId="23" xfId="0" applyNumberFormat="1" applyFont="1" applyBorder="1" applyAlignment="1"/>
    <xf numFmtId="14" fontId="9" fillId="0" borderId="23" xfId="0" applyNumberFormat="1" applyFont="1" applyBorder="1" applyAlignment="1" applyProtection="1">
      <protection locked="0"/>
    </xf>
    <xf numFmtId="0" fontId="1" fillId="0" borderId="22" xfId="0" applyFont="1" applyBorder="1" applyAlignment="1">
      <alignment horizontal="right"/>
    </xf>
    <xf numFmtId="0" fontId="11" fillId="2" borderId="16" xfId="0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0" fontId="11" fillId="2" borderId="17" xfId="0" applyFont="1" applyFill="1" applyBorder="1" applyAlignment="1">
      <alignment vertical="top"/>
    </xf>
    <xf numFmtId="0" fontId="12" fillId="2" borderId="22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12" fillId="2" borderId="23" xfId="0" applyFont="1" applyFill="1" applyBorder="1" applyAlignment="1">
      <alignment vertical="top"/>
    </xf>
    <xf numFmtId="0" fontId="11" fillId="2" borderId="0" xfId="0" applyFont="1" applyFill="1" applyAlignment="1">
      <alignment horizontal="right" vertical="top"/>
    </xf>
    <xf numFmtId="0" fontId="12" fillId="2" borderId="1" xfId="0" applyFont="1" applyFill="1" applyBorder="1" applyAlignment="1">
      <alignment horizontal="right" vertical="top"/>
    </xf>
    <xf numFmtId="0" fontId="8" fillId="0" borderId="14" xfId="0" applyFont="1" applyBorder="1" applyAlignment="1"/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9" fillId="0" borderId="22" xfId="0" applyFont="1" applyBorder="1" applyAlignment="1" applyProtection="1"/>
    <xf numFmtId="0" fontId="1" fillId="0" borderId="0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5" fillId="0" borderId="2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2" fillId="2" borderId="16" xfId="0" applyFont="1" applyFill="1" applyBorder="1" applyAlignment="1">
      <alignment vertical="top"/>
    </xf>
    <xf numFmtId="0" fontId="12" fillId="2" borderId="0" xfId="0" applyFont="1" applyFill="1" applyAlignment="1">
      <alignment vertical="top"/>
    </xf>
    <xf numFmtId="0" fontId="12" fillId="2" borderId="17" xfId="0" applyFont="1" applyFill="1" applyBorder="1" applyAlignment="1">
      <alignment vertical="top"/>
    </xf>
    <xf numFmtId="0" fontId="12" fillId="2" borderId="0" xfId="0" applyFont="1" applyFill="1" applyAlignment="1">
      <alignment horizontal="right" vertical="top"/>
    </xf>
    <xf numFmtId="0" fontId="10" fillId="0" borderId="0" xfId="0" applyFont="1" applyAlignment="1"/>
    <xf numFmtId="0" fontId="9" fillId="0" borderId="16" xfId="0" applyFont="1" applyBorder="1" applyAlignment="1" applyProtection="1"/>
    <xf numFmtId="0" fontId="9" fillId="0" borderId="0" xfId="0" applyFont="1" applyAlignment="1" applyProtection="1"/>
    <xf numFmtId="0" fontId="11" fillId="2" borderId="16" xfId="0" applyFont="1" applyFill="1" applyBorder="1" applyAlignment="1"/>
    <xf numFmtId="0" fontId="11" fillId="2" borderId="0" xfId="0" applyFont="1" applyFill="1" applyAlignment="1"/>
    <xf numFmtId="0" fontId="11" fillId="2" borderId="17" xfId="0" applyFont="1" applyFill="1" applyBorder="1" applyAlignment="1"/>
    <xf numFmtId="0" fontId="12" fillId="2" borderId="22" xfId="0" applyFont="1" applyFill="1" applyBorder="1" applyAlignment="1"/>
    <xf numFmtId="0" fontId="12" fillId="2" borderId="1" xfId="0" applyFont="1" applyFill="1" applyBorder="1" applyAlignment="1"/>
    <xf numFmtId="0" fontId="12" fillId="2" borderId="23" xfId="0" applyFont="1" applyFill="1" applyBorder="1" applyAlignment="1"/>
    <xf numFmtId="5" fontId="10" fillId="5" borderId="31" xfId="3" applyNumberFormat="1" applyFont="1" applyFill="1" applyBorder="1" applyAlignment="1"/>
    <xf numFmtId="5" fontId="10" fillId="5" borderId="31" xfId="3" applyNumberFormat="1" applyFont="1" applyFill="1" applyBorder="1" applyAlignment="1">
      <alignment horizontal="left"/>
    </xf>
    <xf numFmtId="1" fontId="10" fillId="5" borderId="31" xfId="2" applyNumberFormat="1" applyFont="1" applyFill="1" applyBorder="1" applyAlignment="1"/>
    <xf numFmtId="1" fontId="10" fillId="5" borderId="31" xfId="2" applyNumberFormat="1" applyFont="1" applyFill="1" applyBorder="1" applyAlignment="1">
      <alignment horizontal="left"/>
    </xf>
    <xf numFmtId="164" fontId="8" fillId="0" borderId="2" xfId="0" applyNumberFormat="1" applyFont="1" applyBorder="1" applyAlignment="1"/>
    <xf numFmtId="164" fontId="8" fillId="0" borderId="1" xfId="0" applyNumberFormat="1" applyFont="1" applyBorder="1" applyAlignment="1"/>
    <xf numFmtId="0" fontId="8" fillId="0" borderId="5" xfId="0" applyFont="1" applyBorder="1" applyAlignment="1"/>
    <xf numFmtId="0" fontId="8" fillId="0" borderId="3" xfId="0" applyFont="1" applyBorder="1" applyAlignment="1"/>
    <xf numFmtId="0" fontId="8" fillId="0" borderId="30" xfId="0" applyFont="1" applyBorder="1" applyAlignment="1"/>
    <xf numFmtId="0" fontId="8" fillId="0" borderId="29" xfId="0" applyFont="1" applyBorder="1" applyAlignment="1"/>
    <xf numFmtId="0" fontId="8" fillId="0" borderId="8" xfId="0" applyFont="1" applyBorder="1" applyAlignment="1"/>
    <xf numFmtId="0" fontId="8" fillId="0" borderId="3" xfId="0" applyFont="1" applyBorder="1" applyAlignment="1">
      <alignment horizontal="right"/>
    </xf>
    <xf numFmtId="164" fontId="8" fillId="0" borderId="0" xfId="0" applyNumberFormat="1" applyFont="1" applyBorder="1" applyAlignment="1"/>
    <xf numFmtId="164" fontId="8" fillId="0" borderId="1" xfId="0" applyNumberFormat="1" applyFont="1" applyBorder="1" applyAlignment="1">
      <alignment horizontal="left"/>
    </xf>
    <xf numFmtId="164" fontId="8" fillId="0" borderId="2" xfId="0" applyNumberFormat="1" applyFont="1" applyBorder="1" applyAlignment="1">
      <alignment horizontal="left"/>
    </xf>
    <xf numFmtId="0" fontId="9" fillId="6" borderId="16" xfId="0" applyFont="1" applyFill="1" applyBorder="1" applyAlignment="1">
      <alignment vertical="center"/>
    </xf>
    <xf numFmtId="0" fontId="10" fillId="5" borderId="13" xfId="2" applyFont="1" applyFill="1" applyBorder="1" applyAlignment="1"/>
    <xf numFmtId="0" fontId="10" fillId="5" borderId="14" xfId="2" applyFont="1" applyFill="1" applyBorder="1" applyAlignment="1"/>
    <xf numFmtId="0" fontId="10" fillId="5" borderId="15" xfId="2" applyFont="1" applyFill="1" applyBorder="1" applyAlignment="1"/>
    <xf numFmtId="0" fontId="9" fillId="5" borderId="20" xfId="2" applyFont="1" applyFill="1" applyBorder="1" applyAlignment="1"/>
    <xf numFmtId="0" fontId="9" fillId="5" borderId="4" xfId="2" applyFont="1" applyFill="1" applyBorder="1" applyAlignment="1"/>
    <xf numFmtId="0" fontId="9" fillId="5" borderId="21" xfId="2" applyFont="1" applyFill="1" applyBorder="1" applyAlignment="1"/>
    <xf numFmtId="0" fontId="9" fillId="5" borderId="22" xfId="2" applyFont="1" applyFill="1" applyBorder="1" applyAlignment="1"/>
    <xf numFmtId="0" fontId="9" fillId="5" borderId="1" xfId="2" applyFont="1" applyFill="1" applyBorder="1" applyAlignment="1"/>
    <xf numFmtId="168" fontId="8" fillId="0" borderId="2" xfId="0" applyNumberFormat="1" applyFont="1" applyBorder="1" applyAlignment="1">
      <alignment horizontal="right"/>
    </xf>
    <xf numFmtId="0" fontId="9" fillId="5" borderId="16" xfId="2" applyFont="1" applyFill="1" applyBorder="1" applyAlignment="1"/>
    <xf numFmtId="0" fontId="9" fillId="5" borderId="0" xfId="2" applyFont="1" applyFill="1" applyAlignment="1"/>
    <xf numFmtId="0" fontId="10" fillId="5" borderId="22" xfId="2" applyFont="1" applyFill="1" applyBorder="1" applyAlignment="1"/>
    <xf numFmtId="0" fontId="10" fillId="5" borderId="1" xfId="2" applyFont="1" applyFill="1" applyBorder="1" applyAlignment="1"/>
    <xf numFmtId="168" fontId="10" fillId="5" borderId="1" xfId="2" applyNumberFormat="1" applyFont="1" applyFill="1" applyBorder="1" applyAlignment="1"/>
    <xf numFmtId="168" fontId="10" fillId="5" borderId="23" xfId="2" applyNumberFormat="1" applyFont="1" applyFill="1" applyBorder="1" applyAlignment="1"/>
    <xf numFmtId="0" fontId="8" fillId="0" borderId="0" xfId="0" applyFont="1" applyAlignment="1"/>
    <xf numFmtId="0" fontId="8" fillId="0" borderId="17" xfId="0" applyFont="1" applyBorder="1" applyAlignment="1"/>
    <xf numFmtId="0" fontId="9" fillId="5" borderId="17" xfId="2" applyFont="1" applyFill="1" applyBorder="1" applyAlignment="1">
      <alignment vertical="center"/>
    </xf>
    <xf numFmtId="0" fontId="9" fillId="5" borderId="17" xfId="2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9" fillId="5" borderId="0" xfId="2" applyFont="1" applyFill="1" applyBorder="1" applyAlignment="1">
      <alignment horizontal="center" vertical="top" wrapText="1"/>
    </xf>
    <xf numFmtId="0" fontId="9" fillId="5" borderId="16" xfId="2" applyFont="1" applyFill="1" applyBorder="1" applyAlignment="1">
      <alignment vertical="top"/>
    </xf>
    <xf numFmtId="0" fontId="9" fillId="5" borderId="17" xfId="2" applyFont="1" applyFill="1" applyBorder="1" applyAlignment="1">
      <alignment vertical="top"/>
    </xf>
    <xf numFmtId="0" fontId="1" fillId="0" borderId="32" xfId="0" applyFont="1" applyBorder="1" applyAlignment="1" applyProtection="1">
      <protection locked="0"/>
    </xf>
    <xf numFmtId="0" fontId="1" fillId="0" borderId="33" xfId="0" applyFont="1" applyBorder="1" applyAlignment="1" applyProtection="1">
      <protection locked="0"/>
    </xf>
    <xf numFmtId="0" fontId="1" fillId="0" borderId="34" xfId="0" applyFont="1" applyBorder="1" applyAlignment="1" applyProtection="1">
      <protection locked="0"/>
    </xf>
    <xf numFmtId="0" fontId="23" fillId="3" borderId="13" xfId="0" applyFont="1" applyFill="1" applyBorder="1" applyAlignment="1"/>
    <xf numFmtId="0" fontId="23" fillId="3" borderId="14" xfId="0" applyFont="1" applyFill="1" applyBorder="1" applyAlignment="1"/>
    <xf numFmtId="0" fontId="23" fillId="3" borderId="15" xfId="0" applyFont="1" applyFill="1" applyBorder="1" applyAlignment="1"/>
    <xf numFmtId="0" fontId="23" fillId="3" borderId="14" xfId="0" applyFont="1" applyFill="1" applyBorder="1" applyAlignment="1">
      <alignment horizontal="right"/>
    </xf>
    <xf numFmtId="0" fontId="21" fillId="0" borderId="1" xfId="0" applyFont="1" applyBorder="1" applyAlignment="1"/>
    <xf numFmtId="0" fontId="21" fillId="0" borderId="23" xfId="0" applyFont="1" applyBorder="1" applyAlignment="1"/>
    <xf numFmtId="1" fontId="21" fillId="0" borderId="2" xfId="4" applyNumberFormat="1" applyFont="1" applyBorder="1" applyAlignment="1"/>
    <xf numFmtId="173" fontId="21" fillId="0" borderId="1" xfId="0" applyNumberFormat="1" applyFont="1" applyBorder="1" applyAlignment="1"/>
    <xf numFmtId="173" fontId="21" fillId="0" borderId="23" xfId="0" applyNumberFormat="1" applyFont="1" applyBorder="1" applyAlignment="1"/>
    <xf numFmtId="0" fontId="21" fillId="0" borderId="2" xfId="0" applyFont="1" applyBorder="1" applyAlignment="1"/>
    <xf numFmtId="0" fontId="22" fillId="0" borderId="20" xfId="0" applyFont="1" applyBorder="1" applyAlignment="1"/>
    <xf numFmtId="0" fontId="22" fillId="0" borderId="4" xfId="0" applyFont="1" applyBorder="1" applyAlignment="1"/>
    <xf numFmtId="0" fontId="22" fillId="0" borderId="21" xfId="0" applyFont="1" applyBorder="1" applyAlignment="1"/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166" fontId="21" fillId="0" borderId="10" xfId="0" applyNumberFormat="1" applyFont="1" applyBorder="1" applyAlignment="1" applyProtection="1">
      <protection locked="0"/>
    </xf>
    <xf numFmtId="0" fontId="1" fillId="0" borderId="10" xfId="0" applyFont="1" applyBorder="1" applyAlignment="1"/>
    <xf numFmtId="0" fontId="23" fillId="7" borderId="0" xfId="0" applyFont="1" applyFill="1" applyAlignment="1" applyProtection="1">
      <alignment vertical="center"/>
    </xf>
    <xf numFmtId="0" fontId="21" fillId="0" borderId="1" xfId="0" applyFont="1" applyBorder="1" applyAlignment="1" applyProtection="1"/>
    <xf numFmtId="0" fontId="5" fillId="0" borderId="1" xfId="0" applyFont="1" applyBorder="1" applyAlignment="1">
      <alignment vertical="top"/>
    </xf>
    <xf numFmtId="14" fontId="9" fillId="0" borderId="1" xfId="0" applyNumberFormat="1" applyFont="1" applyBorder="1" applyAlignment="1" applyProtection="1">
      <alignment horizontal="left"/>
      <protection locked="0"/>
    </xf>
    <xf numFmtId="0" fontId="10" fillId="6" borderId="13" xfId="2" applyFont="1" applyFill="1" applyBorder="1" applyAlignment="1"/>
    <xf numFmtId="0" fontId="10" fillId="6" borderId="14" xfId="2" applyFont="1" applyFill="1" applyBorder="1" applyAlignment="1"/>
    <xf numFmtId="0" fontId="10" fillId="6" borderId="14" xfId="2" applyFont="1" applyFill="1" applyBorder="1" applyAlignment="1">
      <alignment horizontal="center"/>
    </xf>
    <xf numFmtId="0" fontId="10" fillId="6" borderId="15" xfId="2" applyFont="1" applyFill="1" applyBorder="1" applyAlignment="1"/>
    <xf numFmtId="0" fontId="9" fillId="5" borderId="0" xfId="2" applyFont="1" applyFill="1" applyBorder="1" applyAlignment="1">
      <alignment vertical="top"/>
    </xf>
    <xf numFmtId="0" fontId="9" fillId="5" borderId="0" xfId="2" applyFont="1" applyFill="1" applyBorder="1" applyAlignment="1">
      <alignment vertical="center"/>
    </xf>
    <xf numFmtId="0" fontId="9" fillId="5" borderId="0" xfId="2" applyFont="1" applyFill="1" applyBorder="1" applyAlignment="1">
      <alignment horizontal="center" vertical="center"/>
    </xf>
    <xf numFmtId="0" fontId="9" fillId="5" borderId="0" xfId="2" applyFont="1" applyFill="1" applyBorder="1" applyAlignment="1">
      <alignment horizontal="center" vertical="center" wrapText="1"/>
    </xf>
    <xf numFmtId="0" fontId="10" fillId="5" borderId="4" xfId="2" applyFont="1" applyFill="1" applyBorder="1" applyAlignment="1">
      <alignment vertical="center"/>
    </xf>
    <xf numFmtId="0" fontId="10" fillId="5" borderId="4" xfId="2" applyFont="1" applyFill="1" applyBorder="1" applyAlignment="1">
      <alignment horizontal="center" vertical="top"/>
    </xf>
    <xf numFmtId="0" fontId="10" fillId="5" borderId="21" xfId="2" applyFont="1" applyFill="1" applyBorder="1" applyAlignment="1">
      <alignment vertical="center"/>
    </xf>
    <xf numFmtId="0" fontId="8" fillId="0" borderId="0" xfId="0" applyFont="1" applyBorder="1" applyAlignment="1">
      <alignment horizontal="center" vertical="top"/>
    </xf>
    <xf numFmtId="0" fontId="9" fillId="6" borderId="0" xfId="0" applyFont="1" applyFill="1" applyBorder="1"/>
    <xf numFmtId="0" fontId="9" fillId="6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14" fontId="9" fillId="6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0" fillId="6" borderId="0" xfId="0" applyFont="1" applyFill="1" applyBorder="1" applyAlignment="1">
      <alignment vertical="center"/>
    </xf>
    <xf numFmtId="0" fontId="8" fillId="0" borderId="0" xfId="0" quotePrefix="1" applyFont="1" applyBorder="1"/>
    <xf numFmtId="0" fontId="8" fillId="0" borderId="0" xfId="0" applyFont="1" applyBorder="1" applyAlignment="1">
      <alignment horizontal="right"/>
    </xf>
    <xf numFmtId="7" fontId="9" fillId="5" borderId="0" xfId="3" applyNumberFormat="1" applyFont="1" applyFill="1" applyBorder="1"/>
    <xf numFmtId="9" fontId="9" fillId="4" borderId="0" xfId="3" applyNumberFormat="1" applyFont="1" applyFill="1" applyBorder="1" applyAlignment="1" applyProtection="1">
      <alignment horizontal="center"/>
      <protection locked="0"/>
    </xf>
    <xf numFmtId="0" fontId="21" fillId="0" borderId="41" xfId="0" applyFont="1" applyBorder="1"/>
    <xf numFmtId="0" fontId="8" fillId="0" borderId="45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28" fillId="0" borderId="0" xfId="0" applyFont="1" applyAlignment="1"/>
    <xf numFmtId="0" fontId="1" fillId="0" borderId="0" xfId="0" applyFont="1" applyAlignment="1">
      <alignment vertical="top"/>
    </xf>
    <xf numFmtId="0" fontId="28" fillId="0" borderId="0" xfId="0" applyFont="1" applyAlignment="1">
      <alignment vertical="top"/>
    </xf>
    <xf numFmtId="172" fontId="24" fillId="0" borderId="0" xfId="0" applyNumberFormat="1" applyFont="1" applyAlignment="1">
      <alignment horizontal="center"/>
    </xf>
    <xf numFmtId="172" fontId="24" fillId="0" borderId="0" xfId="0" applyNumberFormat="1" applyFont="1" applyAlignment="1"/>
    <xf numFmtId="172" fontId="32" fillId="0" borderId="0" xfId="0" applyNumberFormat="1" applyFont="1" applyAlignment="1">
      <alignment horizontal="center"/>
    </xf>
    <xf numFmtId="0" fontId="21" fillId="0" borderId="0" xfId="0" applyFont="1" applyAlignment="1">
      <alignment vertical="top" wrapText="1"/>
    </xf>
    <xf numFmtId="0" fontId="33" fillId="8" borderId="16" xfId="2" applyFont="1" applyFill="1" applyBorder="1" applyAlignment="1"/>
    <xf numFmtId="0" fontId="26" fillId="8" borderId="0" xfId="2" applyFont="1" applyFill="1" applyBorder="1" applyAlignment="1">
      <alignment vertical="center"/>
    </xf>
    <xf numFmtId="0" fontId="26" fillId="8" borderId="0" xfId="2" applyFont="1" applyFill="1" applyAlignment="1">
      <alignment vertical="center"/>
    </xf>
    <xf numFmtId="0" fontId="6" fillId="8" borderId="0" xfId="2" applyFill="1"/>
    <xf numFmtId="0" fontId="20" fillId="8" borderId="0" xfId="0" applyFont="1" applyFill="1" applyAlignment="1"/>
    <xf numFmtId="0" fontId="21" fillId="8" borderId="0" xfId="0" applyFont="1" applyFill="1"/>
    <xf numFmtId="0" fontId="21" fillId="0" borderId="16" xfId="0" applyFont="1" applyBorder="1" applyAlignment="1" applyProtection="1">
      <protection locked="0"/>
    </xf>
    <xf numFmtId="0" fontId="21" fillId="0" borderId="0" xfId="0" applyFont="1" applyBorder="1" applyAlignment="1" applyProtection="1">
      <protection locked="0"/>
    </xf>
    <xf numFmtId="0" fontId="21" fillId="0" borderId="17" xfId="0" applyFont="1" applyBorder="1" applyAlignment="1" applyProtection="1">
      <protection locked="0"/>
    </xf>
    <xf numFmtId="0" fontId="22" fillId="0" borderId="16" xfId="0" applyFont="1" applyBorder="1" applyAlignment="1" applyProtection="1">
      <protection locked="0"/>
    </xf>
    <xf numFmtId="0" fontId="22" fillId="0" borderId="0" xfId="0" applyFont="1" applyBorder="1" applyAlignment="1" applyProtection="1">
      <protection locked="0"/>
    </xf>
    <xf numFmtId="0" fontId="22" fillId="0" borderId="17" xfId="0" applyFont="1" applyBorder="1" applyAlignment="1" applyProtection="1">
      <protection locked="0"/>
    </xf>
    <xf numFmtId="0" fontId="21" fillId="0" borderId="16" xfId="0" applyFont="1" applyBorder="1" applyProtection="1">
      <protection locked="0"/>
    </xf>
    <xf numFmtId="0" fontId="21" fillId="0" borderId="0" xfId="0" quotePrefix="1" applyFont="1" applyBorder="1" applyAlignment="1" applyProtection="1">
      <protection locked="0"/>
    </xf>
    <xf numFmtId="0" fontId="21" fillId="0" borderId="0" xfId="0" applyFont="1" applyBorder="1" applyProtection="1">
      <protection locked="0"/>
    </xf>
    <xf numFmtId="170" fontId="21" fillId="0" borderId="17" xfId="0" applyNumberFormat="1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2" fillId="0" borderId="17" xfId="0" applyFont="1" applyBorder="1" applyAlignment="1" applyProtection="1">
      <alignment wrapText="1"/>
      <protection locked="0"/>
    </xf>
    <xf numFmtId="0" fontId="22" fillId="0" borderId="20" xfId="0" applyFont="1" applyBorder="1" applyAlignment="1" applyProtection="1">
      <alignment wrapText="1"/>
      <protection locked="0"/>
    </xf>
    <xf numFmtId="0" fontId="22" fillId="0" borderId="4" xfId="0" applyFont="1" applyBorder="1" applyAlignment="1" applyProtection="1">
      <alignment wrapText="1"/>
      <protection locked="0"/>
    </xf>
    <xf numFmtId="0" fontId="22" fillId="0" borderId="21" xfId="0" applyFont="1" applyBorder="1" applyAlignment="1" applyProtection="1">
      <alignment wrapText="1"/>
      <protection locked="0"/>
    </xf>
    <xf numFmtId="0" fontId="30" fillId="0" borderId="0" xfId="0" applyFont="1" applyAlignment="1">
      <alignment horizontal="center"/>
    </xf>
    <xf numFmtId="0" fontId="31" fillId="0" borderId="16" xfId="0" applyFont="1" applyBorder="1" applyAlignment="1"/>
    <xf numFmtId="5" fontId="21" fillId="0" borderId="25" xfId="0" applyNumberFormat="1" applyFont="1" applyBorder="1" applyAlignment="1">
      <alignment horizontal="center"/>
    </xf>
    <xf numFmtId="0" fontId="1" fillId="0" borderId="16" xfId="0" quotePrefix="1" applyFont="1" applyBorder="1" applyAlignment="1">
      <alignment horizontal="center"/>
    </xf>
    <xf numFmtId="0" fontId="1" fillId="0" borderId="0" xfId="0" quotePrefix="1" applyFont="1"/>
    <xf numFmtId="0" fontId="21" fillId="0" borderId="13" xfId="0" applyFont="1" applyBorder="1"/>
    <xf numFmtId="0" fontId="21" fillId="0" borderId="3" xfId="0" quotePrefix="1" applyFont="1" applyBorder="1" applyAlignment="1"/>
    <xf numFmtId="0" fontId="21" fillId="0" borderId="3" xfId="0" applyFont="1" applyBorder="1" applyAlignment="1"/>
    <xf numFmtId="0" fontId="21" fillId="0" borderId="14" xfId="0" applyFont="1" applyBorder="1"/>
    <xf numFmtId="170" fontId="21" fillId="0" borderId="30" xfId="0" applyNumberFormat="1" applyFont="1" applyBorder="1" applyAlignment="1">
      <alignment horizontal="center"/>
    </xf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1" fillId="0" borderId="2" xfId="0" applyFont="1" applyBorder="1"/>
    <xf numFmtId="0" fontId="21" fillId="0" borderId="25" xfId="0" applyFont="1" applyBorder="1"/>
    <xf numFmtId="0" fontId="6" fillId="0" borderId="0" xfId="2" applyFill="1" applyAlignment="1">
      <alignment horizontal="center"/>
    </xf>
    <xf numFmtId="0" fontId="1" fillId="9" borderId="46" xfId="0" applyFont="1" applyFill="1" applyBorder="1" applyAlignment="1">
      <alignment horizontal="center"/>
    </xf>
    <xf numFmtId="0" fontId="1" fillId="9" borderId="0" xfId="0" applyFont="1" applyFill="1" applyAlignment="1">
      <alignment horizontal="center" vertical="top"/>
    </xf>
    <xf numFmtId="0" fontId="1" fillId="9" borderId="46" xfId="0" applyFont="1" applyFill="1" applyBorder="1" applyAlignment="1">
      <alignment horizontal="center" vertical="center"/>
    </xf>
    <xf numFmtId="0" fontId="1" fillId="9" borderId="46" xfId="0" applyFont="1" applyFill="1" applyBorder="1" applyAlignment="1">
      <alignment horizontal="center" vertical="top"/>
    </xf>
    <xf numFmtId="0" fontId="8" fillId="9" borderId="0" xfId="0" applyFont="1" applyFill="1" applyAlignment="1">
      <alignment horizontal="center"/>
    </xf>
    <xf numFmtId="0" fontId="8" fillId="9" borderId="0" xfId="0" applyFont="1" applyFill="1" applyBorder="1" applyAlignment="1">
      <alignment horizontal="center" vertical="top"/>
    </xf>
    <xf numFmtId="0" fontId="9" fillId="5" borderId="1" xfId="2" applyFont="1" applyFill="1" applyBorder="1" applyAlignment="1" applyProtection="1">
      <alignment horizontal="center"/>
      <protection locked="0"/>
    </xf>
    <xf numFmtId="0" fontId="9" fillId="5" borderId="16" xfId="2" applyFont="1" applyFill="1" applyBorder="1"/>
    <xf numFmtId="0" fontId="9" fillId="5" borderId="0" xfId="2" applyFont="1" applyFill="1" applyBorder="1"/>
    <xf numFmtId="0" fontId="9" fillId="5" borderId="0" xfId="2" applyFont="1" applyFill="1" applyBorder="1" applyAlignment="1">
      <alignment horizontal="left"/>
    </xf>
    <xf numFmtId="0" fontId="1" fillId="9" borderId="16" xfId="0" applyFont="1" applyFill="1" applyBorder="1"/>
    <xf numFmtId="0" fontId="1" fillId="9" borderId="0" xfId="0" applyFont="1" applyFill="1"/>
    <xf numFmtId="0" fontId="1" fillId="0" borderId="1" xfId="0" applyFont="1" applyBorder="1" applyProtection="1">
      <protection locked="0"/>
    </xf>
    <xf numFmtId="0" fontId="1" fillId="9" borderId="0" xfId="0" applyFont="1" applyFill="1" applyAlignment="1">
      <alignment horizontal="left"/>
    </xf>
    <xf numFmtId="0" fontId="1" fillId="9" borderId="0" xfId="0" applyFont="1" applyFill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vertical="center" wrapText="1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1" xfId="0" applyFont="1" applyBorder="1"/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0" xfId="0" applyFont="1" applyBorder="1"/>
    <xf numFmtId="0" fontId="1" fillId="0" borderId="9" xfId="0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/>
    <xf numFmtId="164" fontId="1" fillId="0" borderId="23" xfId="1" applyNumberFormat="1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/>
    <xf numFmtId="0" fontId="1" fillId="0" borderId="27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164" fontId="1" fillId="0" borderId="24" xfId="0" applyNumberFormat="1" applyFont="1" applyBorder="1" applyAlignment="1">
      <alignment horizontal="center"/>
    </xf>
    <xf numFmtId="164" fontId="1" fillId="0" borderId="16" xfId="0" applyNumberFormat="1" applyFont="1" applyBorder="1"/>
    <xf numFmtId="164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2" xfId="0" applyFont="1" applyFill="1" applyBorder="1" applyAlignment="1" applyProtection="1">
      <protection locked="0"/>
    </xf>
    <xf numFmtId="164" fontId="1" fillId="4" borderId="0" xfId="1" applyNumberFormat="1" applyFont="1" applyFill="1" applyAlignment="1" applyProtection="1">
      <alignment horizontal="center"/>
      <protection locked="0"/>
    </xf>
    <xf numFmtId="164" fontId="1" fillId="0" borderId="0" xfId="1" applyNumberFormat="1" applyFont="1"/>
    <xf numFmtId="164" fontId="1" fillId="0" borderId="17" xfId="1" applyNumberFormat="1" applyFont="1" applyBorder="1" applyAlignment="1">
      <alignment horizontal="center"/>
    </xf>
    <xf numFmtId="0" fontId="1" fillId="4" borderId="28" xfId="0" applyFont="1" applyFill="1" applyBorder="1" applyAlignment="1" applyProtection="1">
      <protection locked="0"/>
    </xf>
    <xf numFmtId="44" fontId="1" fillId="0" borderId="0" xfId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1" fillId="0" borderId="20" xfId="0" applyFont="1" applyBorder="1"/>
    <xf numFmtId="164" fontId="1" fillId="0" borderId="21" xfId="0" applyNumberFormat="1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164" fontId="1" fillId="4" borderId="17" xfId="1" applyNumberFormat="1" applyFont="1" applyFill="1" applyBorder="1" applyAlignment="1" applyProtection="1">
      <alignment horizontal="center"/>
      <protection locked="0"/>
    </xf>
    <xf numFmtId="0" fontId="1" fillId="0" borderId="27" xfId="0" applyFont="1" applyBorder="1"/>
    <xf numFmtId="164" fontId="1" fillId="0" borderId="10" xfId="1" applyNumberFormat="1" applyFont="1" applyBorder="1" applyAlignment="1">
      <alignment horizontal="center"/>
    </xf>
    <xf numFmtId="164" fontId="1" fillId="0" borderId="10" xfId="1" applyNumberFormat="1" applyFont="1" applyBorder="1"/>
    <xf numFmtId="0" fontId="1" fillId="4" borderId="17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>
      <alignment horizontal="center"/>
    </xf>
    <xf numFmtId="164" fontId="1" fillId="0" borderId="21" xfId="1" applyNumberFormat="1" applyFont="1" applyBorder="1" applyAlignment="1">
      <alignment horizontal="center"/>
    </xf>
    <xf numFmtId="0" fontId="1" fillId="4" borderId="17" xfId="0" applyFont="1" applyFill="1" applyBorder="1" applyProtection="1">
      <protection locked="0"/>
    </xf>
    <xf numFmtId="44" fontId="1" fillId="4" borderId="17" xfId="1" applyFont="1" applyFill="1" applyBorder="1" applyProtection="1">
      <protection locked="0"/>
    </xf>
    <xf numFmtId="0" fontId="1" fillId="0" borderId="27" xfId="0" applyFont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/>
    <xf numFmtId="0" fontId="1" fillId="0" borderId="4" xfId="0" applyFont="1" applyBorder="1"/>
    <xf numFmtId="0" fontId="1" fillId="0" borderId="16" xfId="0" applyFont="1" applyBorder="1" applyProtection="1"/>
    <xf numFmtId="0" fontId="1" fillId="0" borderId="0" xfId="0" applyFont="1" applyProtection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 applyProtection="1"/>
    <xf numFmtId="0" fontId="1" fillId="0" borderId="0" xfId="0" applyFont="1" applyAlignment="1" applyProtection="1">
      <protection locked="0"/>
    </xf>
    <xf numFmtId="0" fontId="1" fillId="0" borderId="22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Protection="1"/>
    <xf numFmtId="0" fontId="1" fillId="0" borderId="24" xfId="0" applyFont="1" applyBorder="1" applyAlignment="1"/>
    <xf numFmtId="7" fontId="1" fillId="0" borderId="21" xfId="0" applyNumberFormat="1" applyFont="1" applyBorder="1" applyAlignment="1">
      <alignment horizontal="center"/>
    </xf>
    <xf numFmtId="0" fontId="1" fillId="4" borderId="0" xfId="0" applyFont="1" applyFill="1" applyAlignment="1" applyProtection="1">
      <alignment horizontal="center"/>
      <protection locked="0"/>
    </xf>
    <xf numFmtId="0" fontId="1" fillId="0" borderId="0" xfId="0" applyFont="1" applyBorder="1"/>
    <xf numFmtId="0" fontId="1" fillId="0" borderId="0" xfId="0" applyFont="1" applyAlignment="1">
      <alignment vertical="center" wrapText="1"/>
    </xf>
    <xf numFmtId="1" fontId="1" fillId="4" borderId="0" xfId="0" applyNumberFormat="1" applyFont="1" applyFill="1" applyProtection="1">
      <protection locked="0"/>
    </xf>
    <xf numFmtId="2" fontId="1" fillId="4" borderId="0" xfId="0" applyNumberFormat="1" applyFont="1" applyFill="1" applyProtection="1">
      <protection locked="0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64" fontId="1" fillId="4" borderId="0" xfId="0" applyNumberFormat="1" applyFont="1" applyFill="1" applyAlignment="1" applyProtection="1">
      <alignment horizontal="center"/>
      <protection locked="0"/>
    </xf>
    <xf numFmtId="0" fontId="1" fillId="0" borderId="16" xfId="0" applyFont="1" applyBorder="1" applyAlignment="1">
      <alignment horizontal="left" vertical="center"/>
    </xf>
    <xf numFmtId="0" fontId="1" fillId="4" borderId="1" xfId="0" applyFont="1" applyFill="1" applyBorder="1" applyAlignment="1" applyProtection="1">
      <alignment horizontal="left" wrapText="1"/>
      <protection locked="0"/>
    </xf>
    <xf numFmtId="166" fontId="1" fillId="0" borderId="0" xfId="0" applyNumberFormat="1" applyFont="1" applyAlignment="1">
      <alignment horizontal="center"/>
    </xf>
    <xf numFmtId="0" fontId="1" fillId="4" borderId="2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right" wrapText="1"/>
    </xf>
    <xf numFmtId="0" fontId="1" fillId="0" borderId="0" xfId="0" applyFont="1" applyAlignment="1" applyProtection="1">
      <alignment horizontal="center" vertical="center"/>
    </xf>
    <xf numFmtId="166" fontId="1" fillId="0" borderId="0" xfId="0" applyNumberFormat="1" applyFont="1"/>
    <xf numFmtId="0" fontId="1" fillId="0" borderId="16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0" xfId="0" applyFont="1" applyAlignment="1" applyProtection="1"/>
    <xf numFmtId="0" fontId="1" fillId="0" borderId="1" xfId="0" applyFont="1" applyBorder="1" applyAlignment="1" applyProtection="1"/>
    <xf numFmtId="14" fontId="1" fillId="0" borderId="0" xfId="0" applyNumberFormat="1" applyFont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21" xfId="0" applyFont="1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/>
    </xf>
    <xf numFmtId="14" fontId="1" fillId="0" borderId="23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8" fontId="1" fillId="0" borderId="1" xfId="0" applyNumberFormat="1" applyFont="1" applyBorder="1"/>
    <xf numFmtId="168" fontId="1" fillId="0" borderId="23" xfId="0" applyNumberFormat="1" applyFont="1" applyBorder="1" applyAlignment="1">
      <alignment horizontal="left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168" fontId="1" fillId="0" borderId="2" xfId="0" applyNumberFormat="1" applyFont="1" applyBorder="1" applyAlignment="1">
      <alignment horizontal="center"/>
    </xf>
    <xf numFmtId="0" fontId="1" fillId="0" borderId="24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0" xfId="0" quotePrefix="1" applyFont="1" applyBorder="1" applyAlignment="1"/>
    <xf numFmtId="0" fontId="1" fillId="0" borderId="7" xfId="0" applyFont="1" applyBorder="1"/>
    <xf numFmtId="164" fontId="1" fillId="0" borderId="0" xfId="0" applyNumberFormat="1" applyFont="1" applyBorder="1"/>
    <xf numFmtId="164" fontId="1" fillId="0" borderId="6" xfId="0" applyNumberFormat="1" applyFont="1" applyBorder="1"/>
    <xf numFmtId="164" fontId="1" fillId="0" borderId="17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6" xfId="0" applyFont="1" applyBorder="1"/>
    <xf numFmtId="0" fontId="1" fillId="0" borderId="10" xfId="0" quotePrefix="1" applyFont="1" applyBorder="1"/>
    <xf numFmtId="0" fontId="1" fillId="0" borderId="0" xfId="0" quotePrefix="1" applyFont="1" applyBorder="1"/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wrapText="1"/>
    </xf>
    <xf numFmtId="9" fontId="1" fillId="0" borderId="0" xfId="0" applyNumberFormat="1" applyFont="1"/>
    <xf numFmtId="0" fontId="1" fillId="0" borderId="3" xfId="0" applyFont="1" applyBorder="1" applyAlignment="1"/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1" fillId="0" borderId="37" xfId="0" applyFont="1" applyBorder="1" applyAlignment="1" applyProtection="1">
      <protection locked="0"/>
    </xf>
    <xf numFmtId="0" fontId="1" fillId="0" borderId="38" xfId="0" applyFont="1" applyBorder="1" applyAlignment="1" applyProtection="1">
      <protection locked="0"/>
    </xf>
    <xf numFmtId="0" fontId="1" fillId="0" borderId="39" xfId="0" applyFont="1" applyBorder="1" applyAlignment="1" applyProtection="1">
      <protection locked="0"/>
    </xf>
    <xf numFmtId="0" fontId="1" fillId="0" borderId="40" xfId="0" applyFont="1" applyBorder="1" applyAlignment="1" applyProtection="1">
      <protection locked="0"/>
    </xf>
    <xf numFmtId="169" fontId="21" fillId="0" borderId="1" xfId="0" applyNumberFormat="1" applyFont="1" applyBorder="1" applyAlignment="1" applyProtection="1">
      <alignment horizontal="center"/>
      <protection locked="0"/>
    </xf>
    <xf numFmtId="168" fontId="21" fillId="0" borderId="1" xfId="0" applyNumberFormat="1" applyFont="1" applyBorder="1" applyAlignment="1">
      <alignment horizontal="center"/>
    </xf>
    <xf numFmtId="168" fontId="21" fillId="0" borderId="23" xfId="0" applyNumberFormat="1" applyFont="1" applyBorder="1" applyAlignment="1">
      <alignment horizontal="center"/>
    </xf>
  </cellXfs>
  <cellStyles count="5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4000000}"/>
    <cellStyle name="Percent" xfId="4" builtinId="5"/>
  </cellStyles>
  <dxfs count="0"/>
  <tableStyles count="0" defaultTableStyle="TableStyleMedium2" defaultPivotStyle="PivotStyleLight16"/>
  <colors>
    <mruColors>
      <color rgb="FFFEAE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110870</xdr:rowOff>
    </xdr:from>
    <xdr:to>
      <xdr:col>0</xdr:col>
      <xdr:colOff>3538593</xdr:colOff>
      <xdr:row>0</xdr:row>
      <xdr:rowOff>757807</xdr:rowOff>
    </xdr:to>
    <xdr:pic>
      <xdr:nvPicPr>
        <xdr:cNvPr id="4" name="Picture 3" descr="Colorado Indigent Care Program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0870"/>
          <a:ext cx="3473823" cy="6355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73914</xdr:rowOff>
    </xdr:from>
    <xdr:to>
      <xdr:col>0</xdr:col>
      <xdr:colOff>2392083</xdr:colOff>
      <xdr:row>0</xdr:row>
      <xdr:rowOff>497586</xdr:rowOff>
    </xdr:to>
    <xdr:pic>
      <xdr:nvPicPr>
        <xdr:cNvPr id="6" name="Picture 5" descr="Colorado Indigent Care Program Log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3914"/>
          <a:ext cx="2315883" cy="4236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11</xdr:row>
          <xdr:rowOff>0</xdr:rowOff>
        </xdr:from>
        <xdr:to>
          <xdr:col>2</xdr:col>
          <xdr:colOff>518160</xdr:colOff>
          <xdr:row>11</xdr:row>
          <xdr:rowOff>175260</xdr:rowOff>
        </xdr:to>
        <xdr:sp macro="" textlink="">
          <xdr:nvSpPr>
            <xdr:cNvPr id="9440" name="Check Box 224" descr="Unearned Income Source 1 Documented Checkbox" hidden="1">
              <a:extLst>
                <a:ext uri="{63B3BB69-23CF-44E3-9099-C40C66FF867C}">
                  <a14:compatExt spid="_x0000_s9440"/>
                </a:ext>
                <a:ext uri="{FF2B5EF4-FFF2-40B4-BE49-F238E27FC236}">
                  <a16:creationId xmlns:a16="http://schemas.microsoft.com/office/drawing/2014/main" id="{00000000-0008-0000-0200-0000E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11</xdr:row>
          <xdr:rowOff>0</xdr:rowOff>
        </xdr:from>
        <xdr:to>
          <xdr:col>3</xdr:col>
          <xdr:colOff>518160</xdr:colOff>
          <xdr:row>11</xdr:row>
          <xdr:rowOff>175260</xdr:rowOff>
        </xdr:to>
        <xdr:sp macro="" textlink="">
          <xdr:nvSpPr>
            <xdr:cNvPr id="9441" name="Check Box 225" descr="Unearned Income Source 1 Self Declared Checkbox" hidden="1">
              <a:extLst>
                <a:ext uri="{63B3BB69-23CF-44E3-9099-C40C66FF867C}">
                  <a14:compatExt spid="_x0000_s9441"/>
                </a:ext>
                <a:ext uri="{FF2B5EF4-FFF2-40B4-BE49-F238E27FC236}">
                  <a16:creationId xmlns:a16="http://schemas.microsoft.com/office/drawing/2014/main" id="{00000000-0008-0000-0200-0000E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12</xdr:row>
          <xdr:rowOff>0</xdr:rowOff>
        </xdr:from>
        <xdr:to>
          <xdr:col>2</xdr:col>
          <xdr:colOff>518160</xdr:colOff>
          <xdr:row>12</xdr:row>
          <xdr:rowOff>175260</xdr:rowOff>
        </xdr:to>
        <xdr:sp macro="" textlink="">
          <xdr:nvSpPr>
            <xdr:cNvPr id="9442" name="Check Box 226" descr="Unearned Income Source 2 Documented Checkbox" hidden="1">
              <a:extLst>
                <a:ext uri="{63B3BB69-23CF-44E3-9099-C40C66FF867C}">
                  <a14:compatExt spid="_x0000_s9442"/>
                </a:ext>
                <a:ext uri="{FF2B5EF4-FFF2-40B4-BE49-F238E27FC236}">
                  <a16:creationId xmlns:a16="http://schemas.microsoft.com/office/drawing/2014/main" id="{00000000-0008-0000-0200-0000E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12</xdr:row>
          <xdr:rowOff>0</xdr:rowOff>
        </xdr:from>
        <xdr:to>
          <xdr:col>3</xdr:col>
          <xdr:colOff>518160</xdr:colOff>
          <xdr:row>12</xdr:row>
          <xdr:rowOff>175260</xdr:rowOff>
        </xdr:to>
        <xdr:sp macro="" textlink="">
          <xdr:nvSpPr>
            <xdr:cNvPr id="9443" name="Check Box 227" descr="Unearned Income Source 2 Self Declared Checkbox" hidden="1">
              <a:extLst>
                <a:ext uri="{63B3BB69-23CF-44E3-9099-C40C66FF867C}">
                  <a14:compatExt spid="_x0000_s9443"/>
                </a:ext>
                <a:ext uri="{FF2B5EF4-FFF2-40B4-BE49-F238E27FC236}">
                  <a16:creationId xmlns:a16="http://schemas.microsoft.com/office/drawing/2014/main" id="{00000000-0008-0000-0200-0000E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13</xdr:row>
          <xdr:rowOff>0</xdr:rowOff>
        </xdr:from>
        <xdr:to>
          <xdr:col>2</xdr:col>
          <xdr:colOff>518160</xdr:colOff>
          <xdr:row>13</xdr:row>
          <xdr:rowOff>175260</xdr:rowOff>
        </xdr:to>
        <xdr:sp macro="" textlink="">
          <xdr:nvSpPr>
            <xdr:cNvPr id="9444" name="Check Box 228" descr="Unearned Income Source 3 Documented Checkbox" hidden="1">
              <a:extLst>
                <a:ext uri="{63B3BB69-23CF-44E3-9099-C40C66FF867C}">
                  <a14:compatExt spid="_x0000_s9444"/>
                </a:ext>
                <a:ext uri="{FF2B5EF4-FFF2-40B4-BE49-F238E27FC236}">
                  <a16:creationId xmlns:a16="http://schemas.microsoft.com/office/drawing/2014/main" id="{00000000-0008-0000-0200-0000E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13</xdr:row>
          <xdr:rowOff>0</xdr:rowOff>
        </xdr:from>
        <xdr:to>
          <xdr:col>3</xdr:col>
          <xdr:colOff>518160</xdr:colOff>
          <xdr:row>13</xdr:row>
          <xdr:rowOff>175260</xdr:rowOff>
        </xdr:to>
        <xdr:sp macro="" textlink="">
          <xdr:nvSpPr>
            <xdr:cNvPr id="9445" name="Check Box 229" descr="Unearned Income Source 3 Self Declared Checkbox" hidden="1">
              <a:extLst>
                <a:ext uri="{63B3BB69-23CF-44E3-9099-C40C66FF867C}">
                  <a14:compatExt spid="_x0000_s9445"/>
                </a:ext>
                <a:ext uri="{FF2B5EF4-FFF2-40B4-BE49-F238E27FC236}">
                  <a16:creationId xmlns:a16="http://schemas.microsoft.com/office/drawing/2014/main" id="{00000000-0008-0000-0200-0000E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15</xdr:row>
          <xdr:rowOff>0</xdr:rowOff>
        </xdr:from>
        <xdr:to>
          <xdr:col>2</xdr:col>
          <xdr:colOff>518160</xdr:colOff>
          <xdr:row>15</xdr:row>
          <xdr:rowOff>175260</xdr:rowOff>
        </xdr:to>
        <xdr:sp macro="" textlink="">
          <xdr:nvSpPr>
            <xdr:cNvPr id="9464" name="Check Box 248" descr="Unearned Income Source 5 Documented Checkbox" hidden="1">
              <a:extLst>
                <a:ext uri="{63B3BB69-23CF-44E3-9099-C40C66FF867C}">
                  <a14:compatExt spid="_x0000_s9464"/>
                </a:ext>
                <a:ext uri="{FF2B5EF4-FFF2-40B4-BE49-F238E27FC236}">
                  <a16:creationId xmlns:a16="http://schemas.microsoft.com/office/drawing/2014/main" id="{00000000-0008-0000-0200-0000F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15</xdr:row>
          <xdr:rowOff>0</xdr:rowOff>
        </xdr:from>
        <xdr:to>
          <xdr:col>3</xdr:col>
          <xdr:colOff>518160</xdr:colOff>
          <xdr:row>15</xdr:row>
          <xdr:rowOff>175260</xdr:rowOff>
        </xdr:to>
        <xdr:sp macro="" textlink="">
          <xdr:nvSpPr>
            <xdr:cNvPr id="9465" name="Check Box 249" descr="Unearned Income Source 5 Self Declared Checkbox" hidden="1">
              <a:extLst>
                <a:ext uri="{63B3BB69-23CF-44E3-9099-C40C66FF867C}">
                  <a14:compatExt spid="_x0000_s9465"/>
                </a:ext>
                <a:ext uri="{FF2B5EF4-FFF2-40B4-BE49-F238E27FC236}">
                  <a16:creationId xmlns:a16="http://schemas.microsoft.com/office/drawing/2014/main" id="{00000000-0008-0000-0200-0000F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16</xdr:row>
          <xdr:rowOff>0</xdr:rowOff>
        </xdr:from>
        <xdr:to>
          <xdr:col>2</xdr:col>
          <xdr:colOff>518160</xdr:colOff>
          <xdr:row>16</xdr:row>
          <xdr:rowOff>175260</xdr:rowOff>
        </xdr:to>
        <xdr:sp macro="" textlink="">
          <xdr:nvSpPr>
            <xdr:cNvPr id="9466" name="Check Box 250" descr="Unearned Income Source 6 Documented Checkbox" hidden="1">
              <a:extLst>
                <a:ext uri="{63B3BB69-23CF-44E3-9099-C40C66FF867C}">
                  <a14:compatExt spid="_x0000_s9466"/>
                </a:ext>
                <a:ext uri="{FF2B5EF4-FFF2-40B4-BE49-F238E27FC236}">
                  <a16:creationId xmlns:a16="http://schemas.microsoft.com/office/drawing/2014/main" id="{00000000-0008-0000-0200-0000F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16</xdr:row>
          <xdr:rowOff>0</xdr:rowOff>
        </xdr:from>
        <xdr:to>
          <xdr:col>3</xdr:col>
          <xdr:colOff>518160</xdr:colOff>
          <xdr:row>16</xdr:row>
          <xdr:rowOff>175260</xdr:rowOff>
        </xdr:to>
        <xdr:sp macro="" textlink="">
          <xdr:nvSpPr>
            <xdr:cNvPr id="9467" name="Check Box 251" descr="Unearned Income Source 6 Self Declared Checkbox" hidden="1">
              <a:extLst>
                <a:ext uri="{63B3BB69-23CF-44E3-9099-C40C66FF867C}">
                  <a14:compatExt spid="_x0000_s9467"/>
                </a:ext>
                <a:ext uri="{FF2B5EF4-FFF2-40B4-BE49-F238E27FC236}">
                  <a16:creationId xmlns:a16="http://schemas.microsoft.com/office/drawing/2014/main" id="{00000000-0008-0000-0200-0000F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17</xdr:row>
          <xdr:rowOff>0</xdr:rowOff>
        </xdr:from>
        <xdr:to>
          <xdr:col>2</xdr:col>
          <xdr:colOff>518160</xdr:colOff>
          <xdr:row>17</xdr:row>
          <xdr:rowOff>175260</xdr:rowOff>
        </xdr:to>
        <xdr:sp macro="" textlink="">
          <xdr:nvSpPr>
            <xdr:cNvPr id="9468" name="Check Box 252" descr="Unearned Income Source 7 Documented Checkbox" hidden="1">
              <a:extLst>
                <a:ext uri="{63B3BB69-23CF-44E3-9099-C40C66FF867C}">
                  <a14:compatExt spid="_x0000_s9468"/>
                </a:ext>
                <a:ext uri="{FF2B5EF4-FFF2-40B4-BE49-F238E27FC236}">
                  <a16:creationId xmlns:a16="http://schemas.microsoft.com/office/drawing/2014/main" id="{00000000-0008-0000-0200-0000F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17</xdr:row>
          <xdr:rowOff>0</xdr:rowOff>
        </xdr:from>
        <xdr:to>
          <xdr:col>3</xdr:col>
          <xdr:colOff>518160</xdr:colOff>
          <xdr:row>17</xdr:row>
          <xdr:rowOff>175260</xdr:rowOff>
        </xdr:to>
        <xdr:sp macro="" textlink="">
          <xdr:nvSpPr>
            <xdr:cNvPr id="9469" name="Check Box 253" descr="Unearned Income Source 7 Self Declared Checkbox" hidden="1">
              <a:extLst>
                <a:ext uri="{63B3BB69-23CF-44E3-9099-C40C66FF867C}">
                  <a14:compatExt spid="_x0000_s9469"/>
                </a:ext>
                <a:ext uri="{FF2B5EF4-FFF2-40B4-BE49-F238E27FC236}">
                  <a16:creationId xmlns:a16="http://schemas.microsoft.com/office/drawing/2014/main" id="{00000000-0008-0000-0200-0000F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18</xdr:row>
          <xdr:rowOff>0</xdr:rowOff>
        </xdr:from>
        <xdr:to>
          <xdr:col>2</xdr:col>
          <xdr:colOff>518160</xdr:colOff>
          <xdr:row>18</xdr:row>
          <xdr:rowOff>175260</xdr:rowOff>
        </xdr:to>
        <xdr:sp macro="" textlink="">
          <xdr:nvSpPr>
            <xdr:cNvPr id="9470" name="Check Box 254" descr="Unearned Income Source 8 Documented Checkbox" hidden="1">
              <a:extLst>
                <a:ext uri="{63B3BB69-23CF-44E3-9099-C40C66FF867C}">
                  <a14:compatExt spid="_x0000_s9470"/>
                </a:ext>
                <a:ext uri="{FF2B5EF4-FFF2-40B4-BE49-F238E27FC236}">
                  <a16:creationId xmlns:a16="http://schemas.microsoft.com/office/drawing/2014/main" id="{00000000-0008-0000-0200-0000F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18</xdr:row>
          <xdr:rowOff>0</xdr:rowOff>
        </xdr:from>
        <xdr:to>
          <xdr:col>3</xdr:col>
          <xdr:colOff>518160</xdr:colOff>
          <xdr:row>18</xdr:row>
          <xdr:rowOff>175260</xdr:rowOff>
        </xdr:to>
        <xdr:sp macro="" textlink="">
          <xdr:nvSpPr>
            <xdr:cNvPr id="9471" name="Check Box 255" descr="Unearned Income Source 8 Self Declared Checkbox" hidden="1">
              <a:extLst>
                <a:ext uri="{63B3BB69-23CF-44E3-9099-C40C66FF867C}">
                  <a14:compatExt spid="_x0000_s9471"/>
                </a:ext>
                <a:ext uri="{FF2B5EF4-FFF2-40B4-BE49-F238E27FC236}">
                  <a16:creationId xmlns:a16="http://schemas.microsoft.com/office/drawing/2014/main" id="{00000000-0008-0000-0200-0000F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19</xdr:row>
          <xdr:rowOff>0</xdr:rowOff>
        </xdr:from>
        <xdr:to>
          <xdr:col>2</xdr:col>
          <xdr:colOff>518160</xdr:colOff>
          <xdr:row>19</xdr:row>
          <xdr:rowOff>175260</xdr:rowOff>
        </xdr:to>
        <xdr:sp macro="" textlink="">
          <xdr:nvSpPr>
            <xdr:cNvPr id="9472" name="Check Box 256" descr="Unearned Income Source 9 Documented Checkbox" hidden="1">
              <a:extLst>
                <a:ext uri="{63B3BB69-23CF-44E3-9099-C40C66FF867C}">
                  <a14:compatExt spid="_x0000_s9472"/>
                </a:ext>
                <a:ext uri="{FF2B5EF4-FFF2-40B4-BE49-F238E27FC236}">
                  <a16:creationId xmlns:a16="http://schemas.microsoft.com/office/drawing/2014/main" id="{00000000-0008-0000-0200-00000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19</xdr:row>
          <xdr:rowOff>0</xdr:rowOff>
        </xdr:from>
        <xdr:to>
          <xdr:col>3</xdr:col>
          <xdr:colOff>518160</xdr:colOff>
          <xdr:row>19</xdr:row>
          <xdr:rowOff>175260</xdr:rowOff>
        </xdr:to>
        <xdr:sp macro="" textlink="">
          <xdr:nvSpPr>
            <xdr:cNvPr id="9473" name="Check Box 257" descr="Unearned Income Source 9 Self Declared Checkbox" hidden="1">
              <a:extLst>
                <a:ext uri="{63B3BB69-23CF-44E3-9099-C40C66FF867C}">
                  <a14:compatExt spid="_x0000_s9473"/>
                </a:ext>
                <a:ext uri="{FF2B5EF4-FFF2-40B4-BE49-F238E27FC236}">
                  <a16:creationId xmlns:a16="http://schemas.microsoft.com/office/drawing/2014/main" id="{00000000-0008-0000-0200-00000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20</xdr:row>
          <xdr:rowOff>0</xdr:rowOff>
        </xdr:from>
        <xdr:to>
          <xdr:col>2</xdr:col>
          <xdr:colOff>518160</xdr:colOff>
          <xdr:row>20</xdr:row>
          <xdr:rowOff>175260</xdr:rowOff>
        </xdr:to>
        <xdr:sp macro="" textlink="">
          <xdr:nvSpPr>
            <xdr:cNvPr id="9474" name="Check Box 258" descr="Unearned Income Source 10 Documented Checkbox" hidden="1">
              <a:extLst>
                <a:ext uri="{63B3BB69-23CF-44E3-9099-C40C66FF867C}">
                  <a14:compatExt spid="_x0000_s9474"/>
                </a:ext>
                <a:ext uri="{FF2B5EF4-FFF2-40B4-BE49-F238E27FC236}">
                  <a16:creationId xmlns:a16="http://schemas.microsoft.com/office/drawing/2014/main" id="{00000000-0008-0000-0200-00000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20</xdr:row>
          <xdr:rowOff>0</xdr:rowOff>
        </xdr:from>
        <xdr:to>
          <xdr:col>3</xdr:col>
          <xdr:colOff>518160</xdr:colOff>
          <xdr:row>20</xdr:row>
          <xdr:rowOff>175260</xdr:rowOff>
        </xdr:to>
        <xdr:sp macro="" textlink="">
          <xdr:nvSpPr>
            <xdr:cNvPr id="9475" name="Check Box 259" descr="Unearned Income Source 10 Self Declared Checkbox" hidden="1">
              <a:extLst>
                <a:ext uri="{63B3BB69-23CF-44E3-9099-C40C66FF867C}">
                  <a14:compatExt spid="_x0000_s9475"/>
                </a:ext>
                <a:ext uri="{FF2B5EF4-FFF2-40B4-BE49-F238E27FC236}">
                  <a16:creationId xmlns:a16="http://schemas.microsoft.com/office/drawing/2014/main" id="{00000000-0008-0000-0200-00000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21</xdr:row>
          <xdr:rowOff>0</xdr:rowOff>
        </xdr:from>
        <xdr:to>
          <xdr:col>2</xdr:col>
          <xdr:colOff>518160</xdr:colOff>
          <xdr:row>21</xdr:row>
          <xdr:rowOff>175260</xdr:rowOff>
        </xdr:to>
        <xdr:sp macro="" textlink="">
          <xdr:nvSpPr>
            <xdr:cNvPr id="9476" name="Check Box 260" descr="Unearned Income Source 11 Documented Checkbox" hidden="1">
              <a:extLst>
                <a:ext uri="{63B3BB69-23CF-44E3-9099-C40C66FF867C}">
                  <a14:compatExt spid="_x0000_s9476"/>
                </a:ext>
                <a:ext uri="{FF2B5EF4-FFF2-40B4-BE49-F238E27FC236}">
                  <a16:creationId xmlns:a16="http://schemas.microsoft.com/office/drawing/2014/main" id="{00000000-0008-0000-0200-00000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21</xdr:row>
          <xdr:rowOff>0</xdr:rowOff>
        </xdr:from>
        <xdr:to>
          <xdr:col>3</xdr:col>
          <xdr:colOff>518160</xdr:colOff>
          <xdr:row>21</xdr:row>
          <xdr:rowOff>175260</xdr:rowOff>
        </xdr:to>
        <xdr:sp macro="" textlink="">
          <xdr:nvSpPr>
            <xdr:cNvPr id="9477" name="Check Box 261" descr="Unearned Income Source 11 Self Declared Checkbox" hidden="1">
              <a:extLst>
                <a:ext uri="{63B3BB69-23CF-44E3-9099-C40C66FF867C}">
                  <a14:compatExt spid="_x0000_s9477"/>
                </a:ext>
                <a:ext uri="{FF2B5EF4-FFF2-40B4-BE49-F238E27FC236}">
                  <a16:creationId xmlns:a16="http://schemas.microsoft.com/office/drawing/2014/main" id="{00000000-0008-0000-0200-00000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22</xdr:row>
          <xdr:rowOff>0</xdr:rowOff>
        </xdr:from>
        <xdr:to>
          <xdr:col>2</xdr:col>
          <xdr:colOff>518160</xdr:colOff>
          <xdr:row>22</xdr:row>
          <xdr:rowOff>175260</xdr:rowOff>
        </xdr:to>
        <xdr:sp macro="" textlink="">
          <xdr:nvSpPr>
            <xdr:cNvPr id="9478" name="Check Box 262" descr="Unearned Income Source 12 Documented Checkbox" hidden="1">
              <a:extLst>
                <a:ext uri="{63B3BB69-23CF-44E3-9099-C40C66FF867C}">
                  <a14:compatExt spid="_x0000_s9478"/>
                </a:ext>
                <a:ext uri="{FF2B5EF4-FFF2-40B4-BE49-F238E27FC236}">
                  <a16:creationId xmlns:a16="http://schemas.microsoft.com/office/drawing/2014/main" id="{00000000-0008-0000-0200-00000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22</xdr:row>
          <xdr:rowOff>0</xdr:rowOff>
        </xdr:from>
        <xdr:to>
          <xdr:col>3</xdr:col>
          <xdr:colOff>518160</xdr:colOff>
          <xdr:row>22</xdr:row>
          <xdr:rowOff>175260</xdr:rowOff>
        </xdr:to>
        <xdr:sp macro="" textlink="">
          <xdr:nvSpPr>
            <xdr:cNvPr id="9479" name="Check Box 263" descr="Unearned Income Source 12 Self Declared Checkbox" hidden="1">
              <a:extLst>
                <a:ext uri="{63B3BB69-23CF-44E3-9099-C40C66FF867C}">
                  <a14:compatExt spid="_x0000_s9479"/>
                </a:ext>
                <a:ext uri="{FF2B5EF4-FFF2-40B4-BE49-F238E27FC236}">
                  <a16:creationId xmlns:a16="http://schemas.microsoft.com/office/drawing/2014/main" id="{00000000-0008-0000-0200-00000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23</xdr:row>
          <xdr:rowOff>0</xdr:rowOff>
        </xdr:from>
        <xdr:to>
          <xdr:col>2</xdr:col>
          <xdr:colOff>518160</xdr:colOff>
          <xdr:row>23</xdr:row>
          <xdr:rowOff>175260</xdr:rowOff>
        </xdr:to>
        <xdr:sp macro="" textlink="">
          <xdr:nvSpPr>
            <xdr:cNvPr id="9480" name="Check Box 264" descr="Unearned Income Source 13 Documented Checkbox" hidden="1">
              <a:extLst>
                <a:ext uri="{63B3BB69-23CF-44E3-9099-C40C66FF867C}">
                  <a14:compatExt spid="_x0000_s9480"/>
                </a:ext>
                <a:ext uri="{FF2B5EF4-FFF2-40B4-BE49-F238E27FC236}">
                  <a16:creationId xmlns:a16="http://schemas.microsoft.com/office/drawing/2014/main" id="{00000000-0008-0000-0200-00000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23</xdr:row>
          <xdr:rowOff>0</xdr:rowOff>
        </xdr:from>
        <xdr:to>
          <xdr:col>3</xdr:col>
          <xdr:colOff>518160</xdr:colOff>
          <xdr:row>23</xdr:row>
          <xdr:rowOff>175260</xdr:rowOff>
        </xdr:to>
        <xdr:sp macro="" textlink="">
          <xdr:nvSpPr>
            <xdr:cNvPr id="9481" name="Check Box 265" descr="Unearned Income Source 13 Self Declared Checkbox" hidden="1">
              <a:extLst>
                <a:ext uri="{63B3BB69-23CF-44E3-9099-C40C66FF867C}">
                  <a14:compatExt spid="_x0000_s9481"/>
                </a:ext>
                <a:ext uri="{FF2B5EF4-FFF2-40B4-BE49-F238E27FC236}">
                  <a16:creationId xmlns:a16="http://schemas.microsoft.com/office/drawing/2014/main" id="{00000000-0008-0000-0200-00000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26</xdr:row>
          <xdr:rowOff>0</xdr:rowOff>
        </xdr:from>
        <xdr:to>
          <xdr:col>2</xdr:col>
          <xdr:colOff>518160</xdr:colOff>
          <xdr:row>26</xdr:row>
          <xdr:rowOff>175260</xdr:rowOff>
        </xdr:to>
        <xdr:sp macro="" textlink="">
          <xdr:nvSpPr>
            <xdr:cNvPr id="9482" name="Check Box 266" descr="Annual or One Time Unearned Income Source 1 Documented Checkbox" hidden="1">
              <a:extLst>
                <a:ext uri="{63B3BB69-23CF-44E3-9099-C40C66FF867C}">
                  <a14:compatExt spid="_x0000_s9482"/>
                </a:ext>
                <a:ext uri="{FF2B5EF4-FFF2-40B4-BE49-F238E27FC236}">
                  <a16:creationId xmlns:a16="http://schemas.microsoft.com/office/drawing/2014/main" id="{00000000-0008-0000-0200-00000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26</xdr:row>
          <xdr:rowOff>0</xdr:rowOff>
        </xdr:from>
        <xdr:to>
          <xdr:col>3</xdr:col>
          <xdr:colOff>518160</xdr:colOff>
          <xdr:row>26</xdr:row>
          <xdr:rowOff>175260</xdr:rowOff>
        </xdr:to>
        <xdr:sp macro="" textlink="">
          <xdr:nvSpPr>
            <xdr:cNvPr id="9483" name="Check Box 267" descr="Annual or One Time Unearned Income Source 1 Self Declared Checkbox" hidden="1">
              <a:extLst>
                <a:ext uri="{63B3BB69-23CF-44E3-9099-C40C66FF867C}">
                  <a14:compatExt spid="_x0000_s9483"/>
                </a:ext>
                <a:ext uri="{FF2B5EF4-FFF2-40B4-BE49-F238E27FC236}">
                  <a16:creationId xmlns:a16="http://schemas.microsoft.com/office/drawing/2014/main" id="{00000000-0008-0000-0200-00000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32</xdr:row>
          <xdr:rowOff>0</xdr:rowOff>
        </xdr:from>
        <xdr:to>
          <xdr:col>2</xdr:col>
          <xdr:colOff>518160</xdr:colOff>
          <xdr:row>32</xdr:row>
          <xdr:rowOff>175260</xdr:rowOff>
        </xdr:to>
        <xdr:sp macro="" textlink="">
          <xdr:nvSpPr>
            <xdr:cNvPr id="9484" name="Check Box 268" descr="Annual or One Time Unearned Income Source 7 Documented Checkbox" hidden="1">
              <a:extLst>
                <a:ext uri="{63B3BB69-23CF-44E3-9099-C40C66FF867C}">
                  <a14:compatExt spid="_x0000_s9484"/>
                </a:ext>
                <a:ext uri="{FF2B5EF4-FFF2-40B4-BE49-F238E27FC236}">
                  <a16:creationId xmlns:a16="http://schemas.microsoft.com/office/drawing/2014/main" id="{00000000-0008-0000-0200-00000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32</xdr:row>
          <xdr:rowOff>0</xdr:rowOff>
        </xdr:from>
        <xdr:to>
          <xdr:col>3</xdr:col>
          <xdr:colOff>518160</xdr:colOff>
          <xdr:row>32</xdr:row>
          <xdr:rowOff>175260</xdr:rowOff>
        </xdr:to>
        <xdr:sp macro="" textlink="">
          <xdr:nvSpPr>
            <xdr:cNvPr id="9485" name="Check Box 269" descr="Annual or One Time Unearned Income Source 7 Self Declared Checkbox" hidden="1">
              <a:extLst>
                <a:ext uri="{63B3BB69-23CF-44E3-9099-C40C66FF867C}">
                  <a14:compatExt spid="_x0000_s9485"/>
                </a:ext>
                <a:ext uri="{FF2B5EF4-FFF2-40B4-BE49-F238E27FC236}">
                  <a16:creationId xmlns:a16="http://schemas.microsoft.com/office/drawing/2014/main" id="{00000000-0008-0000-0200-00000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33</xdr:row>
          <xdr:rowOff>0</xdr:rowOff>
        </xdr:from>
        <xdr:to>
          <xdr:col>2</xdr:col>
          <xdr:colOff>518160</xdr:colOff>
          <xdr:row>33</xdr:row>
          <xdr:rowOff>175260</xdr:rowOff>
        </xdr:to>
        <xdr:sp macro="" textlink="">
          <xdr:nvSpPr>
            <xdr:cNvPr id="9486" name="Check Box 270" descr="Annual or One Time Unearned Income Source 8 Documented Checkbox" hidden="1">
              <a:extLst>
                <a:ext uri="{63B3BB69-23CF-44E3-9099-C40C66FF867C}">
                  <a14:compatExt spid="_x0000_s9486"/>
                </a:ext>
                <a:ext uri="{FF2B5EF4-FFF2-40B4-BE49-F238E27FC236}">
                  <a16:creationId xmlns:a16="http://schemas.microsoft.com/office/drawing/2014/main" id="{00000000-0008-0000-0200-00000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33</xdr:row>
          <xdr:rowOff>0</xdr:rowOff>
        </xdr:from>
        <xdr:to>
          <xdr:col>3</xdr:col>
          <xdr:colOff>518160</xdr:colOff>
          <xdr:row>33</xdr:row>
          <xdr:rowOff>175260</xdr:rowOff>
        </xdr:to>
        <xdr:sp macro="" textlink="">
          <xdr:nvSpPr>
            <xdr:cNvPr id="9487" name="Check Box 271" descr="Annual or One Time Unearned Income Source 8 Self Declared Checkbox" hidden="1">
              <a:extLst>
                <a:ext uri="{63B3BB69-23CF-44E3-9099-C40C66FF867C}">
                  <a14:compatExt spid="_x0000_s9487"/>
                </a:ext>
                <a:ext uri="{FF2B5EF4-FFF2-40B4-BE49-F238E27FC236}">
                  <a16:creationId xmlns:a16="http://schemas.microsoft.com/office/drawing/2014/main" id="{00000000-0008-0000-0200-00000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14</xdr:row>
          <xdr:rowOff>0</xdr:rowOff>
        </xdr:from>
        <xdr:to>
          <xdr:col>2</xdr:col>
          <xdr:colOff>518160</xdr:colOff>
          <xdr:row>14</xdr:row>
          <xdr:rowOff>175260</xdr:rowOff>
        </xdr:to>
        <xdr:sp macro="" textlink="">
          <xdr:nvSpPr>
            <xdr:cNvPr id="9488" name="Check Box 272" descr="Unearned Income Source 4 Documented Checkbox" hidden="1">
              <a:extLst>
                <a:ext uri="{63B3BB69-23CF-44E3-9099-C40C66FF867C}">
                  <a14:compatExt spid="_x0000_s9488"/>
                </a:ext>
                <a:ext uri="{FF2B5EF4-FFF2-40B4-BE49-F238E27FC236}">
                  <a16:creationId xmlns:a16="http://schemas.microsoft.com/office/drawing/2014/main" id="{00000000-0008-0000-0200-00001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14</xdr:row>
          <xdr:rowOff>0</xdr:rowOff>
        </xdr:from>
        <xdr:to>
          <xdr:col>3</xdr:col>
          <xdr:colOff>518160</xdr:colOff>
          <xdr:row>14</xdr:row>
          <xdr:rowOff>175260</xdr:rowOff>
        </xdr:to>
        <xdr:sp macro="" textlink="">
          <xdr:nvSpPr>
            <xdr:cNvPr id="9489" name="Check Box 273" descr="Unearned Income Source 4 Self Declared Checkbox" hidden="1">
              <a:extLst>
                <a:ext uri="{63B3BB69-23CF-44E3-9099-C40C66FF867C}">
                  <a14:compatExt spid="_x0000_s9489"/>
                </a:ext>
                <a:ext uri="{FF2B5EF4-FFF2-40B4-BE49-F238E27FC236}">
                  <a16:creationId xmlns:a16="http://schemas.microsoft.com/office/drawing/2014/main" id="{00000000-0008-0000-0200-00001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27</xdr:row>
          <xdr:rowOff>0</xdr:rowOff>
        </xdr:from>
        <xdr:to>
          <xdr:col>2</xdr:col>
          <xdr:colOff>518160</xdr:colOff>
          <xdr:row>27</xdr:row>
          <xdr:rowOff>175260</xdr:rowOff>
        </xdr:to>
        <xdr:sp macro="" textlink="">
          <xdr:nvSpPr>
            <xdr:cNvPr id="9490" name="Check Box 274" descr="Annual or One Time Unearned Income Source 2 Documented Checkbox" hidden="1">
              <a:extLst>
                <a:ext uri="{63B3BB69-23CF-44E3-9099-C40C66FF867C}">
                  <a14:compatExt spid="_x0000_s9490"/>
                </a:ext>
                <a:ext uri="{FF2B5EF4-FFF2-40B4-BE49-F238E27FC236}">
                  <a16:creationId xmlns:a16="http://schemas.microsoft.com/office/drawing/2014/main" id="{00000000-0008-0000-0200-00001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27</xdr:row>
          <xdr:rowOff>0</xdr:rowOff>
        </xdr:from>
        <xdr:to>
          <xdr:col>3</xdr:col>
          <xdr:colOff>518160</xdr:colOff>
          <xdr:row>27</xdr:row>
          <xdr:rowOff>175260</xdr:rowOff>
        </xdr:to>
        <xdr:sp macro="" textlink="">
          <xdr:nvSpPr>
            <xdr:cNvPr id="9491" name="Check Box 275" descr="Annual or One Time Unearned Income Source 2 Self Declared Checkbox" hidden="1">
              <a:extLst>
                <a:ext uri="{63B3BB69-23CF-44E3-9099-C40C66FF867C}">
                  <a14:compatExt spid="_x0000_s9491"/>
                </a:ext>
                <a:ext uri="{FF2B5EF4-FFF2-40B4-BE49-F238E27FC236}">
                  <a16:creationId xmlns:a16="http://schemas.microsoft.com/office/drawing/2014/main" id="{00000000-0008-0000-0200-00001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28</xdr:row>
          <xdr:rowOff>0</xdr:rowOff>
        </xdr:from>
        <xdr:to>
          <xdr:col>2</xdr:col>
          <xdr:colOff>518160</xdr:colOff>
          <xdr:row>28</xdr:row>
          <xdr:rowOff>175260</xdr:rowOff>
        </xdr:to>
        <xdr:sp macro="" textlink="">
          <xdr:nvSpPr>
            <xdr:cNvPr id="9492" name="Check Box 276" descr="Annual or One Time Unearned Income Source 3 Documented Checkbox" hidden="1">
              <a:extLst>
                <a:ext uri="{63B3BB69-23CF-44E3-9099-C40C66FF867C}">
                  <a14:compatExt spid="_x0000_s9492"/>
                </a:ext>
                <a:ext uri="{FF2B5EF4-FFF2-40B4-BE49-F238E27FC236}">
                  <a16:creationId xmlns:a16="http://schemas.microsoft.com/office/drawing/2014/main" id="{00000000-0008-0000-0200-00001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28</xdr:row>
          <xdr:rowOff>0</xdr:rowOff>
        </xdr:from>
        <xdr:to>
          <xdr:col>3</xdr:col>
          <xdr:colOff>518160</xdr:colOff>
          <xdr:row>28</xdr:row>
          <xdr:rowOff>175260</xdr:rowOff>
        </xdr:to>
        <xdr:sp macro="" textlink="">
          <xdr:nvSpPr>
            <xdr:cNvPr id="9493" name="Check Box 277" descr="Annual or One Time Unearned Income Source 3 Self Declared Checkbox" hidden="1">
              <a:extLst>
                <a:ext uri="{63B3BB69-23CF-44E3-9099-C40C66FF867C}">
                  <a14:compatExt spid="_x0000_s9493"/>
                </a:ext>
                <a:ext uri="{FF2B5EF4-FFF2-40B4-BE49-F238E27FC236}">
                  <a16:creationId xmlns:a16="http://schemas.microsoft.com/office/drawing/2014/main" id="{00000000-0008-0000-0200-00001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29</xdr:row>
          <xdr:rowOff>0</xdr:rowOff>
        </xdr:from>
        <xdr:to>
          <xdr:col>2</xdr:col>
          <xdr:colOff>518160</xdr:colOff>
          <xdr:row>29</xdr:row>
          <xdr:rowOff>175260</xdr:rowOff>
        </xdr:to>
        <xdr:sp macro="" textlink="">
          <xdr:nvSpPr>
            <xdr:cNvPr id="9494" name="Check Box 278" descr="Annual or One Time Unearned Income Source 4 Documented Checkbox" hidden="1">
              <a:extLst>
                <a:ext uri="{63B3BB69-23CF-44E3-9099-C40C66FF867C}">
                  <a14:compatExt spid="_x0000_s9494"/>
                </a:ext>
                <a:ext uri="{FF2B5EF4-FFF2-40B4-BE49-F238E27FC236}">
                  <a16:creationId xmlns:a16="http://schemas.microsoft.com/office/drawing/2014/main" id="{00000000-0008-0000-0200-00001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29</xdr:row>
          <xdr:rowOff>0</xdr:rowOff>
        </xdr:from>
        <xdr:to>
          <xdr:col>3</xdr:col>
          <xdr:colOff>518160</xdr:colOff>
          <xdr:row>29</xdr:row>
          <xdr:rowOff>175260</xdr:rowOff>
        </xdr:to>
        <xdr:sp macro="" textlink="">
          <xdr:nvSpPr>
            <xdr:cNvPr id="9495" name="Check Box 279" descr="Annual or One Time Unearned Income Source 4 Self Declared Checkbox" hidden="1">
              <a:extLst>
                <a:ext uri="{63B3BB69-23CF-44E3-9099-C40C66FF867C}">
                  <a14:compatExt spid="_x0000_s9495"/>
                </a:ext>
                <a:ext uri="{FF2B5EF4-FFF2-40B4-BE49-F238E27FC236}">
                  <a16:creationId xmlns:a16="http://schemas.microsoft.com/office/drawing/2014/main" id="{00000000-0008-0000-0200-00001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30</xdr:row>
          <xdr:rowOff>0</xdr:rowOff>
        </xdr:from>
        <xdr:to>
          <xdr:col>2</xdr:col>
          <xdr:colOff>518160</xdr:colOff>
          <xdr:row>30</xdr:row>
          <xdr:rowOff>175260</xdr:rowOff>
        </xdr:to>
        <xdr:sp macro="" textlink="">
          <xdr:nvSpPr>
            <xdr:cNvPr id="9496" name="Check Box 280" descr="Annual or One Time Unearned Income Source 5 Documented Checkbox" hidden="1">
              <a:extLst>
                <a:ext uri="{63B3BB69-23CF-44E3-9099-C40C66FF867C}">
                  <a14:compatExt spid="_x0000_s9496"/>
                </a:ext>
                <a:ext uri="{FF2B5EF4-FFF2-40B4-BE49-F238E27FC236}">
                  <a16:creationId xmlns:a16="http://schemas.microsoft.com/office/drawing/2014/main" id="{00000000-0008-0000-0200-00001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30</xdr:row>
          <xdr:rowOff>0</xdr:rowOff>
        </xdr:from>
        <xdr:to>
          <xdr:col>3</xdr:col>
          <xdr:colOff>518160</xdr:colOff>
          <xdr:row>30</xdr:row>
          <xdr:rowOff>175260</xdr:rowOff>
        </xdr:to>
        <xdr:sp macro="" textlink="">
          <xdr:nvSpPr>
            <xdr:cNvPr id="9497" name="Check Box 281" descr="Annual or One Time Unearned Income Source 5 Self Declared Checkbox" hidden="1">
              <a:extLst>
                <a:ext uri="{63B3BB69-23CF-44E3-9099-C40C66FF867C}">
                  <a14:compatExt spid="_x0000_s9497"/>
                </a:ext>
                <a:ext uri="{FF2B5EF4-FFF2-40B4-BE49-F238E27FC236}">
                  <a16:creationId xmlns:a16="http://schemas.microsoft.com/office/drawing/2014/main" id="{00000000-0008-0000-0200-00001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31</xdr:row>
          <xdr:rowOff>0</xdr:rowOff>
        </xdr:from>
        <xdr:to>
          <xdr:col>2</xdr:col>
          <xdr:colOff>518160</xdr:colOff>
          <xdr:row>31</xdr:row>
          <xdr:rowOff>175260</xdr:rowOff>
        </xdr:to>
        <xdr:sp macro="" textlink="">
          <xdr:nvSpPr>
            <xdr:cNvPr id="9498" name="Check Box 282" descr="Annual or One Time Unearned Income Source 6 Documented Checkbox" hidden="1">
              <a:extLst>
                <a:ext uri="{63B3BB69-23CF-44E3-9099-C40C66FF867C}">
                  <a14:compatExt spid="_x0000_s9498"/>
                </a:ext>
                <a:ext uri="{FF2B5EF4-FFF2-40B4-BE49-F238E27FC236}">
                  <a16:creationId xmlns:a16="http://schemas.microsoft.com/office/drawing/2014/main" id="{00000000-0008-0000-0200-00001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31</xdr:row>
          <xdr:rowOff>0</xdr:rowOff>
        </xdr:from>
        <xdr:to>
          <xdr:col>3</xdr:col>
          <xdr:colOff>518160</xdr:colOff>
          <xdr:row>31</xdr:row>
          <xdr:rowOff>175260</xdr:rowOff>
        </xdr:to>
        <xdr:sp macro="" textlink="">
          <xdr:nvSpPr>
            <xdr:cNvPr id="9499" name="Check Box 283" descr="Annual or One Time Unearned Income Source 6 Self Declared Checkbox" hidden="1">
              <a:extLst>
                <a:ext uri="{63B3BB69-23CF-44E3-9099-C40C66FF867C}">
                  <a14:compatExt spid="_x0000_s9499"/>
                </a:ext>
                <a:ext uri="{FF2B5EF4-FFF2-40B4-BE49-F238E27FC236}">
                  <a16:creationId xmlns:a16="http://schemas.microsoft.com/office/drawing/2014/main" id="{00000000-0008-0000-0200-00001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66674</xdr:colOff>
      <xdr:row>0</xdr:row>
      <xdr:rowOff>90814</xdr:rowOff>
    </xdr:from>
    <xdr:to>
      <xdr:col>0</xdr:col>
      <xdr:colOff>3393924</xdr:colOff>
      <xdr:row>3</xdr:row>
      <xdr:rowOff>144641</xdr:rowOff>
    </xdr:to>
    <xdr:pic>
      <xdr:nvPicPr>
        <xdr:cNvPr id="4" name="Picture 3" descr="Colorado Indigent Care Program 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90814"/>
          <a:ext cx="3334870" cy="6100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91485</xdr:rowOff>
    </xdr:from>
    <xdr:to>
      <xdr:col>1</xdr:col>
      <xdr:colOff>1408205</xdr:colOff>
      <xdr:row>3</xdr:row>
      <xdr:rowOff>148924</xdr:rowOff>
    </xdr:to>
    <xdr:pic>
      <xdr:nvPicPr>
        <xdr:cNvPr id="4" name="Picture 3" descr="Colorado Indigent Care Program Log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91485"/>
          <a:ext cx="3427506" cy="6270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59557</xdr:rowOff>
    </xdr:from>
    <xdr:to>
      <xdr:col>1</xdr:col>
      <xdr:colOff>2735729</xdr:colOff>
      <xdr:row>2</xdr:row>
      <xdr:rowOff>211331</xdr:rowOff>
    </xdr:to>
    <xdr:pic>
      <xdr:nvPicPr>
        <xdr:cNvPr id="4" name="Picture 3" descr="Colorado Indigent Care Program Log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9557"/>
          <a:ext cx="2964329" cy="5422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3169920</xdr:colOff>
          <xdr:row>29</xdr:row>
          <xdr:rowOff>0</xdr:rowOff>
        </xdr:from>
        <xdr:to>
          <xdr:col>2</xdr:col>
          <xdr:colOff>38100</xdr:colOff>
          <xdr:row>29</xdr:row>
          <xdr:rowOff>175260</xdr:rowOff>
        </xdr:to>
        <xdr:sp macro="" textlink="">
          <xdr:nvSpPr>
            <xdr:cNvPr id="13314" name="Check Box 2" descr="Applicant declares they have no deductions checkbox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4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72100</xdr:rowOff>
    </xdr:from>
    <xdr:to>
      <xdr:col>4</xdr:col>
      <xdr:colOff>487492</xdr:colOff>
      <xdr:row>1</xdr:row>
      <xdr:rowOff>256320</xdr:rowOff>
    </xdr:to>
    <xdr:pic>
      <xdr:nvPicPr>
        <xdr:cNvPr id="4" name="Picture 3" descr="Colorado Indigent Care Program 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72100"/>
          <a:ext cx="3381188" cy="6185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403860</xdr:colOff>
          <xdr:row>51</xdr:row>
          <xdr:rowOff>0</xdr:rowOff>
        </xdr:from>
        <xdr:to>
          <xdr:col>4</xdr:col>
          <xdr:colOff>617220</xdr:colOff>
          <xdr:row>52</xdr:row>
          <xdr:rowOff>7620</xdr:rowOff>
        </xdr:to>
        <xdr:sp macro="" textlink="">
          <xdr:nvSpPr>
            <xdr:cNvPr id="14337" name="Check Box 1" descr="phone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5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38100</xdr:colOff>
          <xdr:row>51</xdr:row>
          <xdr:rowOff>0</xdr:rowOff>
        </xdr:from>
        <xdr:to>
          <xdr:col>5</xdr:col>
          <xdr:colOff>259080</xdr:colOff>
          <xdr:row>52</xdr:row>
          <xdr:rowOff>7620</xdr:rowOff>
        </xdr:to>
        <xdr:sp macro="" textlink="">
          <xdr:nvSpPr>
            <xdr:cNvPr id="14338" name="Check Box 2" descr="email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5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327660</xdr:colOff>
          <xdr:row>51</xdr:row>
          <xdr:rowOff>0</xdr:rowOff>
        </xdr:from>
        <xdr:to>
          <xdr:col>6</xdr:col>
          <xdr:colOff>541020</xdr:colOff>
          <xdr:row>52</xdr:row>
          <xdr:rowOff>7620</xdr:rowOff>
        </xdr:to>
        <xdr:sp macro="" textlink="">
          <xdr:nvSpPr>
            <xdr:cNvPr id="14339" name="Check Box 3" descr="other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5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1127760</xdr:colOff>
          <xdr:row>50</xdr:row>
          <xdr:rowOff>182880</xdr:rowOff>
        </xdr:from>
        <xdr:to>
          <xdr:col>2</xdr:col>
          <xdr:colOff>99060</xdr:colOff>
          <xdr:row>52</xdr:row>
          <xdr:rowOff>0</xdr:rowOff>
        </xdr:to>
        <xdr:sp macro="" textlink="">
          <xdr:nvSpPr>
            <xdr:cNvPr id="14340" name="Check Box 4" descr="Patient was contacted by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5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11</xdr:row>
      <xdr:rowOff>151878</xdr:rowOff>
    </xdr:from>
    <xdr:to>
      <xdr:col>1</xdr:col>
      <xdr:colOff>529254</xdr:colOff>
      <xdr:row>11</xdr:row>
      <xdr:rowOff>650759</xdr:rowOff>
    </xdr:to>
    <xdr:pic>
      <xdr:nvPicPr>
        <xdr:cNvPr id="4" name="Picture 3" descr="Colorado Indigent Care Program 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61653"/>
          <a:ext cx="2779059" cy="5084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4</xdr:row>
          <xdr:rowOff>0</xdr:rowOff>
        </xdr:from>
        <xdr:to>
          <xdr:col>1</xdr:col>
          <xdr:colOff>449580</xdr:colOff>
          <xdr:row>5</xdr:row>
          <xdr:rowOff>30480</xdr:rowOff>
        </xdr:to>
        <xdr:sp macro="" textlink="">
          <xdr:nvSpPr>
            <xdr:cNvPr id="18433" name="Check Box 1" descr="Check for I am a United States citizen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8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5</xdr:row>
          <xdr:rowOff>0</xdr:rowOff>
        </xdr:from>
        <xdr:to>
          <xdr:col>1</xdr:col>
          <xdr:colOff>449580</xdr:colOff>
          <xdr:row>6</xdr:row>
          <xdr:rowOff>30480</xdr:rowOff>
        </xdr:to>
        <xdr:sp macro="" textlink="">
          <xdr:nvSpPr>
            <xdr:cNvPr id="18434" name="Check Box 2" descr="Check for I am a United States citizen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8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5</xdr:row>
          <xdr:rowOff>0</xdr:rowOff>
        </xdr:from>
        <xdr:to>
          <xdr:col>1</xdr:col>
          <xdr:colOff>449580</xdr:colOff>
          <xdr:row>6</xdr:row>
          <xdr:rowOff>30480</xdr:rowOff>
        </xdr:to>
        <xdr:sp macro="" textlink="">
          <xdr:nvSpPr>
            <xdr:cNvPr id="18435" name="Check Box 3" descr="Check for I am a United States citizen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8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6</xdr:row>
          <xdr:rowOff>0</xdr:rowOff>
        </xdr:from>
        <xdr:to>
          <xdr:col>1</xdr:col>
          <xdr:colOff>449580</xdr:colOff>
          <xdr:row>7</xdr:row>
          <xdr:rowOff>30480</xdr:rowOff>
        </xdr:to>
        <xdr:sp macro="" textlink="">
          <xdr:nvSpPr>
            <xdr:cNvPr id="18436" name="Check Box 4" descr="Check for I am a United States citizen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8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6</xdr:row>
          <xdr:rowOff>0</xdr:rowOff>
        </xdr:from>
        <xdr:to>
          <xdr:col>1</xdr:col>
          <xdr:colOff>449580</xdr:colOff>
          <xdr:row>7</xdr:row>
          <xdr:rowOff>30480</xdr:rowOff>
        </xdr:to>
        <xdr:sp macro="" textlink="">
          <xdr:nvSpPr>
            <xdr:cNvPr id="18437" name="Check Box 5" descr="Check for I am a United States citizen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08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7</xdr:row>
          <xdr:rowOff>0</xdr:rowOff>
        </xdr:from>
        <xdr:to>
          <xdr:col>1</xdr:col>
          <xdr:colOff>449580</xdr:colOff>
          <xdr:row>8</xdr:row>
          <xdr:rowOff>30480</xdr:rowOff>
        </xdr:to>
        <xdr:sp macro="" textlink="">
          <xdr:nvSpPr>
            <xdr:cNvPr id="18438" name="Check Box 6" descr="Check for I am a United States citizen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00000000-0008-0000-08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7</xdr:row>
          <xdr:rowOff>0</xdr:rowOff>
        </xdr:from>
        <xdr:to>
          <xdr:col>1</xdr:col>
          <xdr:colOff>449580</xdr:colOff>
          <xdr:row>8</xdr:row>
          <xdr:rowOff>30480</xdr:rowOff>
        </xdr:to>
        <xdr:sp macro="" textlink="">
          <xdr:nvSpPr>
            <xdr:cNvPr id="18439" name="Check Box 7" descr="Check for I am a United States citizen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00000000-0008-0000-08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hcpf.sharepoint.com/sites/SpecialFinancing/StateProgramsUnit/CICP/Provider%20Manual/CICP%20Hospital%20Application%20-%20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hcpf.sharepoint.com/sites/SpecialFinancing/StateProgramsUnit/CICP/Provider%20Manual/Version%207%20CICP%20Hospital%20Application%2007012020-0331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ent Information"/>
      <sheetName val="Lawful Presence"/>
      <sheetName val="Client Responsibilities"/>
      <sheetName val="Worksheet 1"/>
      <sheetName val="Worksheet 2"/>
      <sheetName val="Worksheet 3"/>
      <sheetName val="Worksheet 4"/>
      <sheetName val="CICP Application"/>
      <sheetName val="CICP Card"/>
      <sheetName val="Liquid Asset Spend Down"/>
      <sheetName val="Welcome Let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ent Information"/>
      <sheetName val="Lawful Presence"/>
      <sheetName val="Client Responsibilities"/>
      <sheetName val="Worksheet 1"/>
      <sheetName val="Worksheet 2"/>
      <sheetName val="Worksheet 3"/>
      <sheetName val="Worksheet 4"/>
      <sheetName val="CICP Application"/>
      <sheetName val="CICP Card"/>
      <sheetName val="Welcome Letter"/>
      <sheetName val="No SSN"/>
      <sheetName val="Liquid Asset Spend 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4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6.xml"/><Relationship Id="rId5" Type="http://schemas.openxmlformats.org/officeDocument/2006/relationships/ctrlProp" Target="../ctrlProps/ctrlProp45.xml"/><Relationship Id="rId4" Type="http://schemas.openxmlformats.org/officeDocument/2006/relationships/ctrlProp" Target="../ctrlProps/ctrlProp4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2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51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50.xml"/><Relationship Id="rId5" Type="http://schemas.openxmlformats.org/officeDocument/2006/relationships/ctrlProp" Target="../ctrlProps/ctrlProp49.xml"/><Relationship Id="rId10" Type="http://schemas.openxmlformats.org/officeDocument/2006/relationships/ctrlProp" Target="../ctrlProps/ctrlProp54.xml"/><Relationship Id="rId4" Type="http://schemas.openxmlformats.org/officeDocument/2006/relationships/ctrlProp" Target="../ctrlProps/ctrlProp48.xml"/><Relationship Id="rId9" Type="http://schemas.openxmlformats.org/officeDocument/2006/relationships/ctrlProp" Target="../ctrlProps/ctrlProp5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247"/>
  <sheetViews>
    <sheetView showGridLines="0" showRowColHeaders="0" zoomScaleNormal="100" workbookViewId="0">
      <selection activeCell="B5" sqref="B5"/>
    </sheetView>
  </sheetViews>
  <sheetFormatPr defaultColWidth="9.109375" defaultRowHeight="13.2" x14ac:dyDescent="0.25"/>
  <cols>
    <col min="1" max="1" width="68.5546875" style="50" customWidth="1"/>
    <col min="2" max="2" width="41.6640625" style="51" customWidth="1"/>
    <col min="3" max="3" width="1.44140625" style="51" customWidth="1"/>
    <col min="4" max="4" width="20" style="51" customWidth="1"/>
    <col min="5" max="5" width="7.6640625" style="51" customWidth="1"/>
    <col min="6" max="6" width="2.6640625" style="51" customWidth="1"/>
    <col min="7" max="7" width="25.6640625" style="51" customWidth="1"/>
    <col min="8" max="8" width="46.44140625" style="51" customWidth="1"/>
    <col min="9" max="9" width="2.6640625" style="51" customWidth="1"/>
    <col min="10" max="10" width="25.6640625" style="51" customWidth="1"/>
    <col min="11" max="11" width="17.109375" style="51" customWidth="1"/>
    <col min="12" max="12" width="25.6640625" style="51" customWidth="1"/>
    <col min="13" max="16384" width="9.109375" style="51"/>
  </cols>
  <sheetData>
    <row r="1" spans="1:9" ht="75" customHeight="1" thickBot="1" x14ac:dyDescent="0.35">
      <c r="A1" s="52" t="str">
        <f>"Version"&amp;" "&amp; 'Background Info'!$B$1</f>
        <v>Version 9.1</v>
      </c>
      <c r="B1" s="53"/>
      <c r="C1" s="212"/>
      <c r="D1" s="213"/>
    </row>
    <row r="2" spans="1:9" ht="13.5" customHeight="1" x14ac:dyDescent="0.25">
      <c r="D2" s="54"/>
      <c r="F2" s="206"/>
      <c r="G2" s="207"/>
      <c r="H2" s="207"/>
      <c r="I2" s="208"/>
    </row>
    <row r="3" spans="1:9" ht="12.75" customHeight="1" x14ac:dyDescent="0.25">
      <c r="A3" s="216" t="s">
        <v>0</v>
      </c>
      <c r="B3" s="214"/>
      <c r="C3" s="214"/>
      <c r="D3" s="215"/>
      <c r="F3" s="209"/>
      <c r="G3" s="204" t="s">
        <v>1</v>
      </c>
      <c r="H3" s="205"/>
      <c r="I3" s="201"/>
    </row>
    <row r="4" spans="1:9" ht="12.75" customHeight="1" x14ac:dyDescent="0.25">
      <c r="A4" s="55"/>
      <c r="B4" s="56"/>
      <c r="C4" s="56"/>
      <c r="D4" s="57"/>
      <c r="F4" s="209"/>
      <c r="G4" s="204" t="s">
        <v>2</v>
      </c>
      <c r="H4" s="204"/>
      <c r="I4" s="202"/>
    </row>
    <row r="5" spans="1:9" ht="14.25" customHeight="1" x14ac:dyDescent="0.25">
      <c r="A5" s="58" t="s">
        <v>3</v>
      </c>
      <c r="B5" s="16"/>
      <c r="C5" s="48"/>
      <c r="D5" s="59"/>
      <c r="F5" s="209"/>
      <c r="G5" s="204" t="s">
        <v>4</v>
      </c>
      <c r="H5" s="204"/>
      <c r="I5" s="202"/>
    </row>
    <row r="6" spans="1:9" ht="15" customHeight="1" x14ac:dyDescent="0.25">
      <c r="A6" s="58" t="s">
        <v>5</v>
      </c>
      <c r="B6" s="16"/>
      <c r="C6" s="48"/>
      <c r="D6" s="59"/>
      <c r="F6" s="209"/>
      <c r="G6" s="204" t="s">
        <v>6</v>
      </c>
      <c r="H6" s="204"/>
      <c r="I6" s="202"/>
    </row>
    <row r="7" spans="1:9" ht="15.6" thickBot="1" x14ac:dyDescent="0.3">
      <c r="A7" s="58" t="s">
        <v>7</v>
      </c>
      <c r="B7" s="17"/>
      <c r="C7" s="48"/>
      <c r="D7" s="59"/>
      <c r="F7" s="210"/>
      <c r="G7" s="211"/>
      <c r="H7" s="211"/>
      <c r="I7" s="203"/>
    </row>
    <row r="8" spans="1:9" ht="13.8" x14ac:dyDescent="0.25">
      <c r="A8" s="58" t="s">
        <v>8</v>
      </c>
      <c r="B8" s="18"/>
      <c r="C8" s="60"/>
      <c r="D8" s="59"/>
    </row>
    <row r="9" spans="1:9" ht="13.8" x14ac:dyDescent="0.25">
      <c r="A9" s="58" t="s">
        <v>9</v>
      </c>
      <c r="B9" s="18"/>
      <c r="C9" s="60"/>
      <c r="D9" s="59"/>
    </row>
    <row r="10" spans="1:9" ht="13.8" x14ac:dyDescent="0.25">
      <c r="A10" s="58" t="s">
        <v>10</v>
      </c>
      <c r="B10" s="18"/>
      <c r="C10" s="60"/>
      <c r="D10" s="59"/>
    </row>
    <row r="11" spans="1:9" ht="13.8" x14ac:dyDescent="0.25">
      <c r="A11" s="58" t="s">
        <v>11</v>
      </c>
      <c r="B11" s="18"/>
      <c r="C11" s="48"/>
      <c r="D11" s="59"/>
    </row>
    <row r="12" spans="1:9" ht="13.8" x14ac:dyDescent="0.25">
      <c r="A12" s="58"/>
      <c r="B12" s="60"/>
      <c r="C12" s="60"/>
      <c r="D12" s="59"/>
    </row>
    <row r="13" spans="1:9" ht="13.8" x14ac:dyDescent="0.25">
      <c r="A13" s="61" t="s">
        <v>12</v>
      </c>
      <c r="B13" s="48"/>
      <c r="C13" s="48"/>
      <c r="D13" s="59"/>
    </row>
    <row r="14" spans="1:9" ht="13.8" x14ac:dyDescent="0.25">
      <c r="A14" s="58" t="s">
        <v>13</v>
      </c>
      <c r="B14" s="16"/>
      <c r="C14" s="48"/>
      <c r="D14" s="59"/>
    </row>
    <row r="15" spans="1:9" ht="13.8" x14ac:dyDescent="0.25">
      <c r="A15" s="58" t="s">
        <v>14</v>
      </c>
      <c r="B15" s="19"/>
      <c r="C15" s="48"/>
      <c r="D15" s="59"/>
    </row>
    <row r="16" spans="1:9" ht="13.8" x14ac:dyDescent="0.25">
      <c r="A16" s="58" t="s">
        <v>15</v>
      </c>
      <c r="B16" s="19"/>
      <c r="C16" s="48"/>
      <c r="D16" s="59"/>
    </row>
    <row r="17" spans="1:4" ht="13.8" x14ac:dyDescent="0.25">
      <c r="A17" s="58" t="s">
        <v>16</v>
      </c>
      <c r="B17" s="20"/>
      <c r="C17" s="62"/>
      <c r="D17" s="59"/>
    </row>
    <row r="18" spans="1:4" ht="13.8" x14ac:dyDescent="0.25">
      <c r="A18" s="58" t="s">
        <v>17</v>
      </c>
      <c r="B18" s="18"/>
      <c r="C18" s="60"/>
      <c r="D18" s="59"/>
    </row>
    <row r="19" spans="1:4" ht="13.8" x14ac:dyDescent="0.25">
      <c r="A19" s="58" t="s">
        <v>18</v>
      </c>
      <c r="B19" s="19"/>
      <c r="C19" s="48"/>
      <c r="D19" s="59"/>
    </row>
    <row r="20" spans="1:4" ht="13.8" x14ac:dyDescent="0.25">
      <c r="A20" s="58" t="s">
        <v>19</v>
      </c>
      <c r="B20" s="19"/>
      <c r="C20" s="48"/>
      <c r="D20" s="59"/>
    </row>
    <row r="21" spans="1:4" ht="13.8" x14ac:dyDescent="0.25">
      <c r="A21" s="58" t="s">
        <v>20</v>
      </c>
      <c r="B21" s="21"/>
      <c r="C21" s="63"/>
      <c r="D21" s="59"/>
    </row>
    <row r="22" spans="1:4" ht="13.8" x14ac:dyDescent="0.25">
      <c r="A22" s="58" t="s">
        <v>21</v>
      </c>
      <c r="B22" s="21"/>
      <c r="C22" s="63"/>
      <c r="D22" s="59"/>
    </row>
    <row r="23" spans="1:4" ht="13.8" x14ac:dyDescent="0.25">
      <c r="A23" s="58" t="s">
        <v>22</v>
      </c>
      <c r="B23" s="22"/>
      <c r="C23" s="64"/>
      <c r="D23" s="59"/>
    </row>
    <row r="24" spans="1:4" ht="15" customHeight="1" x14ac:dyDescent="0.25">
      <c r="A24" s="58" t="s">
        <v>23</v>
      </c>
      <c r="B24" s="19"/>
      <c r="C24" s="48"/>
      <c r="D24" s="59"/>
    </row>
    <row r="25" spans="1:4" ht="13.8" x14ac:dyDescent="0.25">
      <c r="A25" s="58" t="s">
        <v>24</v>
      </c>
      <c r="B25" s="20"/>
      <c r="C25" s="62"/>
      <c r="D25" s="59"/>
    </row>
    <row r="26" spans="1:4" ht="13.8" x14ac:dyDescent="0.25">
      <c r="A26" s="66"/>
      <c r="B26" s="48"/>
      <c r="C26" s="48"/>
      <c r="D26" s="59"/>
    </row>
    <row r="27" spans="1:4" ht="45" customHeight="1" x14ac:dyDescent="0.25">
      <c r="A27" s="67" t="s">
        <v>25</v>
      </c>
      <c r="B27" s="48"/>
      <c r="C27" s="217"/>
      <c r="D27" s="182" t="s">
        <v>26</v>
      </c>
    </row>
    <row r="28" spans="1:4" ht="13.8" x14ac:dyDescent="0.25">
      <c r="A28" s="58" t="s">
        <v>27</v>
      </c>
      <c r="B28" s="16"/>
      <c r="C28" s="48"/>
      <c r="D28" s="65" t="str">
        <f>IF(OR(B28="yes",B29="yes"),"A","")</f>
        <v/>
      </c>
    </row>
    <row r="29" spans="1:4" ht="13.8" x14ac:dyDescent="0.25">
      <c r="A29" s="58" t="s">
        <v>28</v>
      </c>
      <c r="B29" s="23"/>
      <c r="C29" s="48"/>
      <c r="D29" s="59"/>
    </row>
    <row r="30" spans="1:4" ht="13.8" x14ac:dyDescent="0.25">
      <c r="A30" s="58" t="s">
        <v>29</v>
      </c>
      <c r="B30" s="23"/>
      <c r="C30" s="48"/>
      <c r="D30" s="65" t="str">
        <f>IF(D28="",IF(AND(B30="no",B31="yes",B32="no",B35="no",B36="no"),"B",""),"")</f>
        <v/>
      </c>
    </row>
    <row r="31" spans="1:4" ht="13.8" x14ac:dyDescent="0.25">
      <c r="A31" s="58" t="s">
        <v>30</v>
      </c>
      <c r="B31" s="19"/>
      <c r="C31" s="48"/>
      <c r="D31" s="59"/>
    </row>
    <row r="32" spans="1:4" ht="13.8" x14ac:dyDescent="0.25">
      <c r="A32" s="58" t="s">
        <v>31</v>
      </c>
      <c r="B32" s="19"/>
      <c r="C32" s="48"/>
      <c r="D32" s="59"/>
    </row>
    <row r="33" spans="1:6" ht="13.8" x14ac:dyDescent="0.25">
      <c r="A33" s="58" t="s">
        <v>32</v>
      </c>
      <c r="B33" s="19"/>
      <c r="C33" s="48"/>
      <c r="D33" s="65" t="str">
        <f>IF(AND(D28="",D30=""),IF(B33="yes","C",""),"")</f>
        <v/>
      </c>
    </row>
    <row r="34" spans="1:6" ht="14.25" customHeight="1" x14ac:dyDescent="0.25">
      <c r="A34" s="58" t="s">
        <v>33</v>
      </c>
      <c r="B34" s="19"/>
      <c r="C34" s="48"/>
      <c r="D34" s="68" t="str">
        <f>IF(AND(D28="",D30="",D33=""),IF(AND(B34="yes", OR(B36="yes",B35="yes")),"",IF(AND(B34="yes",AND(B35="no",B36="no",B37="no")),"D","")),"")</f>
        <v/>
      </c>
    </row>
    <row r="35" spans="1:6" ht="13.8" x14ac:dyDescent="0.25">
      <c r="A35" s="58" t="s">
        <v>34</v>
      </c>
      <c r="B35" s="19"/>
      <c r="C35" s="48"/>
      <c r="D35" s="59"/>
    </row>
    <row r="36" spans="1:6" ht="13.8" x14ac:dyDescent="0.25">
      <c r="A36" s="58" t="s">
        <v>35</v>
      </c>
      <c r="B36" s="19"/>
      <c r="C36" s="48"/>
      <c r="D36" s="59"/>
    </row>
    <row r="37" spans="1:6" ht="13.8" x14ac:dyDescent="0.25">
      <c r="A37" s="58" t="s">
        <v>36</v>
      </c>
      <c r="B37" s="19"/>
      <c r="C37" s="48"/>
      <c r="D37" s="59"/>
    </row>
    <row r="38" spans="1:6" ht="13.8" x14ac:dyDescent="0.25">
      <c r="A38" s="58" t="s">
        <v>37</v>
      </c>
      <c r="B38" s="19"/>
      <c r="C38" s="48"/>
      <c r="D38" s="59" t="str">
        <f>IF(AND(D28="",D30="",D33="",D34=""),IF(AND(B34="yes",B38="yes",OR(B35="Yes",B36="Yes")),"E",""),"")</f>
        <v/>
      </c>
    </row>
    <row r="39" spans="1:6" ht="13.8" x14ac:dyDescent="0.25">
      <c r="A39" s="58" t="s">
        <v>38</v>
      </c>
      <c r="B39" s="19"/>
      <c r="C39" s="48"/>
      <c r="D39" s="68" t="str">
        <f>IF(AND(D28="",D30="",D33="",D34="",D38=""),IF(B39&gt;0,"F",""),"")</f>
        <v/>
      </c>
    </row>
    <row r="40" spans="1:6" ht="14.4" thickBot="1" x14ac:dyDescent="0.3">
      <c r="A40" s="69"/>
      <c r="B40" s="70"/>
      <c r="C40" s="70"/>
      <c r="D40" s="71"/>
    </row>
    <row r="41" spans="1:6" ht="14.4" thickBot="1" x14ac:dyDescent="0.3">
      <c r="A41" s="26"/>
      <c r="B41" s="26"/>
      <c r="C41" s="26"/>
      <c r="D41" s="26"/>
    </row>
    <row r="42" spans="1:6" ht="13.8" x14ac:dyDescent="0.25">
      <c r="A42" s="72" t="s">
        <v>39</v>
      </c>
      <c r="B42" s="73"/>
      <c r="C42" s="73"/>
      <c r="D42" s="74"/>
    </row>
    <row r="43" spans="1:6" ht="13.8" x14ac:dyDescent="0.25">
      <c r="A43" s="58" t="s">
        <v>40</v>
      </c>
      <c r="B43" s="16"/>
      <c r="C43" s="48"/>
      <c r="D43" s="59"/>
    </row>
    <row r="44" spans="1:6" ht="13.8" x14ac:dyDescent="0.25">
      <c r="A44" s="58" t="s">
        <v>41</v>
      </c>
      <c r="B44" s="19"/>
      <c r="C44" s="48"/>
      <c r="D44" s="65" t="str">
        <f>IF(B44="Spouse/Civil Union Partner",2,IF(B44="Parent/Guardian",3,IF(B44="Minor Child",4,IF(B44="Minor Sibling",5,IF(B44="Student Adult Child",6,IF(B44="Medical Power of Attorney",7,IF(B44="Other",8,"")))))))</f>
        <v/>
      </c>
      <c r="E44" s="93"/>
      <c r="F44" s="93"/>
    </row>
    <row r="45" spans="1:6" ht="13.8" x14ac:dyDescent="0.25">
      <c r="A45" s="58" t="s">
        <v>42</v>
      </c>
      <c r="B45" s="25"/>
      <c r="C45" s="75"/>
      <c r="D45" s="59"/>
    </row>
    <row r="46" spans="1:6" ht="13.8" x14ac:dyDescent="0.25">
      <c r="A46" s="58" t="s">
        <v>43</v>
      </c>
      <c r="B46" s="19"/>
      <c r="C46" s="48"/>
      <c r="D46" s="59"/>
    </row>
    <row r="47" spans="1:6" ht="13.8" x14ac:dyDescent="0.25">
      <c r="A47" s="58" t="s">
        <v>44</v>
      </c>
      <c r="B47" s="20"/>
      <c r="C47" s="62"/>
      <c r="D47" s="59"/>
    </row>
    <row r="48" spans="1:6" ht="13.8" x14ac:dyDescent="0.25">
      <c r="A48" s="58" t="s">
        <v>24</v>
      </c>
      <c r="B48" s="20"/>
      <c r="C48" s="62"/>
      <c r="D48" s="59"/>
    </row>
    <row r="49" spans="1:9" s="76" customFormat="1" ht="13.8" x14ac:dyDescent="0.25">
      <c r="A49" s="58"/>
      <c r="B49" s="48"/>
      <c r="C49" s="48"/>
      <c r="D49" s="59"/>
    </row>
    <row r="50" spans="1:9" s="76" customFormat="1" ht="45" customHeight="1" x14ac:dyDescent="0.3">
      <c r="A50" s="67" t="s">
        <v>25</v>
      </c>
      <c r="B50" s="48"/>
      <c r="C50" s="217"/>
      <c r="D50" s="182" t="s">
        <v>26</v>
      </c>
      <c r="E50" s="353" t="s">
        <v>45</v>
      </c>
      <c r="F50" s="354"/>
      <c r="G50" s="355"/>
      <c r="H50" s="355"/>
      <c r="I50" s="183"/>
    </row>
    <row r="51" spans="1:9" s="76" customFormat="1" ht="15.6" x14ac:dyDescent="0.3">
      <c r="A51" s="58" t="s">
        <v>27</v>
      </c>
      <c r="B51" s="16"/>
      <c r="C51" s="48"/>
      <c r="D51" s="65" t="str">
        <f>IF(OR(B51="yes",B52="yes"),"A","")</f>
        <v/>
      </c>
      <c r="E51" s="353" t="s">
        <v>46</v>
      </c>
      <c r="F51" s="356"/>
      <c r="G51" s="356"/>
      <c r="H51" s="356"/>
    </row>
    <row r="52" spans="1:9" s="76" customFormat="1" ht="13.8" x14ac:dyDescent="0.25">
      <c r="A52" s="58" t="s">
        <v>28</v>
      </c>
      <c r="B52" s="23"/>
      <c r="C52" s="48"/>
      <c r="D52" s="59"/>
    </row>
    <row r="53" spans="1:9" s="76" customFormat="1" ht="13.8" x14ac:dyDescent="0.25">
      <c r="A53" s="58" t="s">
        <v>29</v>
      </c>
      <c r="B53" s="23"/>
      <c r="C53" s="48"/>
      <c r="D53" s="65" t="str">
        <f>IF(D51="",IF(AND(B53="no",B54="yes",B55="no",B58="no",B59="no"),"B",""),"")</f>
        <v/>
      </c>
    </row>
    <row r="54" spans="1:9" s="76" customFormat="1" ht="13.8" x14ac:dyDescent="0.25">
      <c r="A54" s="58" t="s">
        <v>30</v>
      </c>
      <c r="B54" s="19"/>
      <c r="C54" s="48"/>
      <c r="D54" s="59"/>
    </row>
    <row r="55" spans="1:9" s="76" customFormat="1" ht="13.8" x14ac:dyDescent="0.25">
      <c r="A55" s="58" t="s">
        <v>31</v>
      </c>
      <c r="B55" s="19"/>
      <c r="C55" s="48"/>
      <c r="D55" s="59"/>
    </row>
    <row r="56" spans="1:9" s="76" customFormat="1" ht="13.8" x14ac:dyDescent="0.25">
      <c r="A56" s="58" t="s">
        <v>32</v>
      </c>
      <c r="B56" s="19"/>
      <c r="C56" s="48"/>
      <c r="D56" s="65" t="str">
        <f>IF(AND(D51="",D53=""),IF(B56="yes","C",""),"")</f>
        <v/>
      </c>
    </row>
    <row r="57" spans="1:9" s="76" customFormat="1" ht="14.25" customHeight="1" x14ac:dyDescent="0.25">
      <c r="A57" s="58" t="s">
        <v>33</v>
      </c>
      <c r="B57" s="19"/>
      <c r="C57" s="48"/>
      <c r="D57" s="68" t="str">
        <f>IF(AND(D51="",D53="",D56=""),IF(AND(B57="yes", OR(B59="yes",B58="yes")),"",IF(AND(B57="yes",AND(B58="no",B59="no",B60="no")),"D","")),"")</f>
        <v/>
      </c>
    </row>
    <row r="58" spans="1:9" s="76" customFormat="1" ht="13.8" x14ac:dyDescent="0.25">
      <c r="A58" s="58" t="s">
        <v>34</v>
      </c>
      <c r="B58" s="19"/>
      <c r="C58" s="48"/>
      <c r="D58" s="59"/>
    </row>
    <row r="59" spans="1:9" s="76" customFormat="1" ht="13.8" x14ac:dyDescent="0.25">
      <c r="A59" s="58" t="s">
        <v>35</v>
      </c>
      <c r="B59" s="19"/>
      <c r="C59" s="48"/>
      <c r="D59" s="59"/>
    </row>
    <row r="60" spans="1:9" s="76" customFormat="1" ht="13.8" x14ac:dyDescent="0.25">
      <c r="A60" s="58" t="s">
        <v>36</v>
      </c>
      <c r="B60" s="19"/>
      <c r="C60" s="48"/>
      <c r="D60" s="59"/>
    </row>
    <row r="61" spans="1:9" s="76" customFormat="1" ht="13.8" x14ac:dyDescent="0.25">
      <c r="A61" s="58" t="s">
        <v>37</v>
      </c>
      <c r="B61" s="19"/>
      <c r="C61" s="48"/>
      <c r="D61" s="59" t="str">
        <f>IF(AND(D51="",D53="",D56="",D57=""),IF(AND(B57="yes",B61="yes",OR(B58="Yes",B59="Yes")),"E",""),"")</f>
        <v/>
      </c>
    </row>
    <row r="62" spans="1:9" s="76" customFormat="1" ht="13.8" x14ac:dyDescent="0.25">
      <c r="A62" s="58" t="s">
        <v>38</v>
      </c>
      <c r="B62" s="19"/>
      <c r="C62" s="48"/>
      <c r="D62" s="68" t="str">
        <f>IF(AND(D51="",D53="",D56="",D57="",D61=""),IF(B62&gt;0,"F",""),"")</f>
        <v/>
      </c>
    </row>
    <row r="63" spans="1:9" s="76" customFormat="1" ht="14.4" thickBot="1" x14ac:dyDescent="0.3">
      <c r="A63" s="58"/>
      <c r="B63" s="48"/>
      <c r="C63" s="48"/>
      <c r="D63" s="59"/>
    </row>
    <row r="64" spans="1:9" s="76" customFormat="1" ht="14.4" thickBot="1" x14ac:dyDescent="0.3">
      <c r="A64" s="26"/>
      <c r="B64" s="26"/>
      <c r="C64" s="26"/>
      <c r="D64" s="26"/>
    </row>
    <row r="65" spans="1:4" s="76" customFormat="1" ht="13.8" x14ac:dyDescent="0.25">
      <c r="A65" s="72" t="s">
        <v>47</v>
      </c>
      <c r="B65" s="73"/>
      <c r="C65" s="73"/>
      <c r="D65" s="74"/>
    </row>
    <row r="66" spans="1:4" s="76" customFormat="1" ht="13.8" x14ac:dyDescent="0.25">
      <c r="A66" s="58" t="s">
        <v>40</v>
      </c>
      <c r="B66" s="16"/>
      <c r="C66" s="48"/>
      <c r="D66" s="59"/>
    </row>
    <row r="67" spans="1:4" s="76" customFormat="1" ht="13.8" x14ac:dyDescent="0.25">
      <c r="A67" s="58" t="s">
        <v>41</v>
      </c>
      <c r="B67" s="19"/>
      <c r="C67" s="48"/>
      <c r="D67" s="65" t="str">
        <f>IF(B67="Spouse/Civil Union Partner",2,IF(B67="Parent/Guardian",3,IF(B67="Minor Child",4,IF(B67="Minor Sibling",5,IF(B67="Student Adult Child",6,IF(B67="Medical Power of Attorney",7,IF(B67="Other",8,"")))))))</f>
        <v/>
      </c>
    </row>
    <row r="68" spans="1:4" s="76" customFormat="1" ht="13.8" x14ac:dyDescent="0.25">
      <c r="A68" s="58" t="s">
        <v>42</v>
      </c>
      <c r="B68" s="25"/>
      <c r="C68" s="75"/>
      <c r="D68" s="59"/>
    </row>
    <row r="69" spans="1:4" s="76" customFormat="1" ht="13.8" x14ac:dyDescent="0.25">
      <c r="A69" s="58" t="s">
        <v>43</v>
      </c>
      <c r="B69" s="19"/>
      <c r="C69" s="48"/>
      <c r="D69" s="59"/>
    </row>
    <row r="70" spans="1:4" s="76" customFormat="1" ht="13.8" x14ac:dyDescent="0.25">
      <c r="A70" s="58" t="s">
        <v>44</v>
      </c>
      <c r="B70" s="20"/>
      <c r="C70" s="62"/>
      <c r="D70" s="59"/>
    </row>
    <row r="71" spans="1:4" ht="13.8" x14ac:dyDescent="0.25">
      <c r="A71" s="58" t="s">
        <v>24</v>
      </c>
      <c r="B71" s="20"/>
      <c r="C71" s="62"/>
      <c r="D71" s="59"/>
    </row>
    <row r="72" spans="1:4" s="76" customFormat="1" ht="13.8" x14ac:dyDescent="0.25">
      <c r="A72" s="58"/>
      <c r="B72" s="48"/>
      <c r="C72" s="48"/>
      <c r="D72" s="59"/>
    </row>
    <row r="73" spans="1:4" s="76" customFormat="1" ht="45" customHeight="1" x14ac:dyDescent="0.25">
      <c r="A73" s="67" t="s">
        <v>25</v>
      </c>
      <c r="B73" s="48"/>
      <c r="C73" s="217"/>
      <c r="D73" s="182" t="s">
        <v>26</v>
      </c>
    </row>
    <row r="74" spans="1:4" s="76" customFormat="1" ht="13.8" x14ac:dyDescent="0.25">
      <c r="A74" s="58" t="s">
        <v>27</v>
      </c>
      <c r="B74" s="16"/>
      <c r="C74" s="48"/>
      <c r="D74" s="65" t="str">
        <f>IF(OR(B74="yes",B75="yes"),"A","")</f>
        <v/>
      </c>
    </row>
    <row r="75" spans="1:4" s="76" customFormat="1" ht="13.8" x14ac:dyDescent="0.25">
      <c r="A75" s="58" t="s">
        <v>28</v>
      </c>
      <c r="B75" s="23"/>
      <c r="C75" s="48"/>
      <c r="D75" s="59"/>
    </row>
    <row r="76" spans="1:4" s="76" customFormat="1" ht="13.8" x14ac:dyDescent="0.25">
      <c r="A76" s="58" t="s">
        <v>29</v>
      </c>
      <c r="B76" s="23"/>
      <c r="C76" s="48"/>
      <c r="D76" s="65" t="str">
        <f>IF(D74="",IF(AND(B76="no",B77="yes",B78="no",B81="no",B82="no"),"B",""),"")</f>
        <v/>
      </c>
    </row>
    <row r="77" spans="1:4" s="76" customFormat="1" ht="13.8" x14ac:dyDescent="0.25">
      <c r="A77" s="58" t="s">
        <v>30</v>
      </c>
      <c r="B77" s="19"/>
      <c r="C77" s="48"/>
      <c r="D77" s="59"/>
    </row>
    <row r="78" spans="1:4" s="76" customFormat="1" ht="13.8" x14ac:dyDescent="0.25">
      <c r="A78" s="58" t="s">
        <v>31</v>
      </c>
      <c r="B78" s="19"/>
      <c r="C78" s="48"/>
      <c r="D78" s="59"/>
    </row>
    <row r="79" spans="1:4" s="76" customFormat="1" ht="13.8" x14ac:dyDescent="0.25">
      <c r="A79" s="58" t="s">
        <v>32</v>
      </c>
      <c r="B79" s="19"/>
      <c r="C79" s="48"/>
      <c r="D79" s="65" t="str">
        <f>IF(AND(D74="",D76=""),IF(B79="yes","C",""),"")</f>
        <v/>
      </c>
    </row>
    <row r="80" spans="1:4" s="76" customFormat="1" ht="14.25" customHeight="1" x14ac:dyDescent="0.25">
      <c r="A80" s="58" t="s">
        <v>33</v>
      </c>
      <c r="B80" s="19"/>
      <c r="C80" s="48"/>
      <c r="D80" s="68" t="str">
        <f>IF(AND(D74="",D76="",D79=""),IF(AND(B80="yes", OR(B82="yes",B81="yes")),"",IF(AND(B80="yes",AND(B81="no",B82="no",B83="no")),"D","")),"")</f>
        <v/>
      </c>
    </row>
    <row r="81" spans="1:4" s="76" customFormat="1" ht="13.8" x14ac:dyDescent="0.25">
      <c r="A81" s="58" t="s">
        <v>34</v>
      </c>
      <c r="B81" s="19"/>
      <c r="C81" s="48"/>
      <c r="D81" s="59"/>
    </row>
    <row r="82" spans="1:4" s="76" customFormat="1" ht="13.8" x14ac:dyDescent="0.25">
      <c r="A82" s="58" t="s">
        <v>35</v>
      </c>
      <c r="B82" s="19"/>
      <c r="C82" s="48"/>
      <c r="D82" s="59"/>
    </row>
    <row r="83" spans="1:4" s="76" customFormat="1" ht="13.8" x14ac:dyDescent="0.25">
      <c r="A83" s="58" t="s">
        <v>36</v>
      </c>
      <c r="B83" s="19"/>
      <c r="C83" s="48"/>
      <c r="D83" s="59"/>
    </row>
    <row r="84" spans="1:4" s="76" customFormat="1" ht="13.8" x14ac:dyDescent="0.25">
      <c r="A84" s="58" t="s">
        <v>37</v>
      </c>
      <c r="B84" s="19"/>
      <c r="C84" s="48"/>
      <c r="D84" s="59" t="str">
        <f>IF(AND(D74="",D76="",D79="",D80=""),IF(AND(B80="yes",B84="yes",OR(B81="Yes",B82="Yes")),"E",""),"")</f>
        <v/>
      </c>
    </row>
    <row r="85" spans="1:4" s="76" customFormat="1" ht="13.8" x14ac:dyDescent="0.25">
      <c r="A85" s="58" t="s">
        <v>38</v>
      </c>
      <c r="B85" s="19"/>
      <c r="C85" s="48"/>
      <c r="D85" s="68" t="str">
        <f>IF(AND(D74="",D76="",D79="",D80="",D84=""),IF(B85&gt;0,"F",""),"")</f>
        <v/>
      </c>
    </row>
    <row r="86" spans="1:4" s="76" customFormat="1" ht="14.4" thickBot="1" x14ac:dyDescent="0.3">
      <c r="A86" s="69"/>
      <c r="B86" s="70"/>
      <c r="C86" s="70"/>
      <c r="D86" s="77"/>
    </row>
    <row r="87" spans="1:4" s="76" customFormat="1" ht="14.4" thickBot="1" x14ac:dyDescent="0.3">
      <c r="A87" s="26"/>
      <c r="B87" s="26"/>
      <c r="C87" s="26"/>
      <c r="D87" s="26"/>
    </row>
    <row r="88" spans="1:4" s="76" customFormat="1" ht="13.8" x14ac:dyDescent="0.25">
      <c r="A88" s="72" t="s">
        <v>48</v>
      </c>
      <c r="B88" s="73"/>
      <c r="C88" s="73"/>
      <c r="D88" s="74"/>
    </row>
    <row r="89" spans="1:4" s="76" customFormat="1" ht="13.8" x14ac:dyDescent="0.25">
      <c r="A89" s="58" t="s">
        <v>40</v>
      </c>
      <c r="B89" s="16"/>
      <c r="C89" s="48"/>
      <c r="D89" s="59"/>
    </row>
    <row r="90" spans="1:4" s="76" customFormat="1" ht="13.8" x14ac:dyDescent="0.25">
      <c r="A90" s="58" t="s">
        <v>41</v>
      </c>
      <c r="B90" s="19"/>
      <c r="C90" s="48"/>
      <c r="D90" s="65" t="str">
        <f>IF(B90="Spouse/Civil Union Partner",2,IF(B90="Parent/Guardian",3,IF(B90="Minor Child",4,IF(B90="Minor Sibling",5,IF(B90="Student Adult Child",6,IF(B90="Medical Power of Attorney",7,IF(B90="Other",8,"")))))))</f>
        <v/>
      </c>
    </row>
    <row r="91" spans="1:4" s="76" customFormat="1" ht="13.8" x14ac:dyDescent="0.25">
      <c r="A91" s="58" t="s">
        <v>42</v>
      </c>
      <c r="B91" s="25"/>
      <c r="C91" s="75"/>
      <c r="D91" s="59"/>
    </row>
    <row r="92" spans="1:4" s="76" customFormat="1" ht="13.8" x14ac:dyDescent="0.25">
      <c r="A92" s="58" t="s">
        <v>43</v>
      </c>
      <c r="B92" s="19"/>
      <c r="C92" s="48"/>
      <c r="D92" s="59"/>
    </row>
    <row r="93" spans="1:4" s="76" customFormat="1" ht="13.8" x14ac:dyDescent="0.25">
      <c r="A93" s="58" t="s">
        <v>44</v>
      </c>
      <c r="B93" s="20"/>
      <c r="C93" s="62"/>
      <c r="D93" s="59"/>
    </row>
    <row r="94" spans="1:4" ht="13.8" x14ac:dyDescent="0.25">
      <c r="A94" s="58" t="s">
        <v>24</v>
      </c>
      <c r="B94" s="20"/>
      <c r="C94" s="62"/>
      <c r="D94" s="59"/>
    </row>
    <row r="95" spans="1:4" s="76" customFormat="1" ht="13.8" x14ac:dyDescent="0.25">
      <c r="A95" s="58"/>
      <c r="B95" s="48"/>
      <c r="C95" s="48"/>
      <c r="D95" s="59"/>
    </row>
    <row r="96" spans="1:4" s="76" customFormat="1" ht="45" customHeight="1" x14ac:dyDescent="0.25">
      <c r="A96" s="67" t="s">
        <v>25</v>
      </c>
      <c r="B96" s="48"/>
      <c r="C96" s="217"/>
      <c r="D96" s="182" t="s">
        <v>26</v>
      </c>
    </row>
    <row r="97" spans="1:4" s="76" customFormat="1" ht="13.8" x14ac:dyDescent="0.25">
      <c r="A97" s="58" t="s">
        <v>27</v>
      </c>
      <c r="B97" s="16"/>
      <c r="C97" s="48"/>
      <c r="D97" s="65" t="str">
        <f>IF(OR(B97="yes",B98="yes"),"A","")</f>
        <v/>
      </c>
    </row>
    <row r="98" spans="1:4" s="76" customFormat="1" ht="13.8" x14ac:dyDescent="0.25">
      <c r="A98" s="58" t="s">
        <v>28</v>
      </c>
      <c r="B98" s="23"/>
      <c r="C98" s="48"/>
      <c r="D98" s="59"/>
    </row>
    <row r="99" spans="1:4" s="76" customFormat="1" ht="13.8" x14ac:dyDescent="0.25">
      <c r="A99" s="58" t="s">
        <v>29</v>
      </c>
      <c r="B99" s="23"/>
      <c r="C99" s="48"/>
      <c r="D99" s="65" t="str">
        <f>IF(D97="",IF(AND(B99="no",B100="yes",B101="no",B104="no",B105="no"),"B",""),"")</f>
        <v/>
      </c>
    </row>
    <row r="100" spans="1:4" s="76" customFormat="1" ht="13.8" x14ac:dyDescent="0.25">
      <c r="A100" s="58" t="s">
        <v>30</v>
      </c>
      <c r="B100" s="19"/>
      <c r="C100" s="48"/>
      <c r="D100" s="59"/>
    </row>
    <row r="101" spans="1:4" s="76" customFormat="1" ht="13.8" x14ac:dyDescent="0.25">
      <c r="A101" s="58" t="s">
        <v>31</v>
      </c>
      <c r="B101" s="19"/>
      <c r="C101" s="48"/>
      <c r="D101" s="59"/>
    </row>
    <row r="102" spans="1:4" s="76" customFormat="1" ht="13.8" x14ac:dyDescent="0.25">
      <c r="A102" s="58" t="s">
        <v>32</v>
      </c>
      <c r="B102" s="19"/>
      <c r="C102" s="48"/>
      <c r="D102" s="65" t="str">
        <f>IF(AND(D97="",D99=""),IF(B102="yes","C",""),"")</f>
        <v/>
      </c>
    </row>
    <row r="103" spans="1:4" s="76" customFormat="1" ht="14.25" customHeight="1" x14ac:dyDescent="0.25">
      <c r="A103" s="58" t="s">
        <v>33</v>
      </c>
      <c r="B103" s="19"/>
      <c r="C103" s="48"/>
      <c r="D103" s="68" t="str">
        <f>IF(AND(D97="",D99="",D102=""),IF(AND(B103="yes", OR(B105="yes",B104="yes")),"",IF(AND(B103="yes",AND(B104="no",B105="no",B106="no")),"D","")),"")</f>
        <v/>
      </c>
    </row>
    <row r="104" spans="1:4" s="76" customFormat="1" ht="13.8" x14ac:dyDescent="0.25">
      <c r="A104" s="58" t="s">
        <v>34</v>
      </c>
      <c r="B104" s="19"/>
      <c r="C104" s="48"/>
      <c r="D104" s="59"/>
    </row>
    <row r="105" spans="1:4" s="76" customFormat="1" ht="13.8" x14ac:dyDescent="0.25">
      <c r="A105" s="58" t="s">
        <v>35</v>
      </c>
      <c r="B105" s="19"/>
      <c r="C105" s="48"/>
      <c r="D105" s="59"/>
    </row>
    <row r="106" spans="1:4" s="76" customFormat="1" ht="13.8" x14ac:dyDescent="0.25">
      <c r="A106" s="58" t="s">
        <v>36</v>
      </c>
      <c r="B106" s="19"/>
      <c r="C106" s="48"/>
      <c r="D106" s="59"/>
    </row>
    <row r="107" spans="1:4" s="76" customFormat="1" ht="13.8" x14ac:dyDescent="0.25">
      <c r="A107" s="58" t="s">
        <v>37</v>
      </c>
      <c r="B107" s="19"/>
      <c r="C107" s="48"/>
      <c r="D107" s="59" t="str">
        <f>IF(AND(D97="",D99="",D102="",D103=""),IF(AND(B103="yes",B107="yes",OR(B104="Yes",B105="Yes")),"E",""),"")</f>
        <v/>
      </c>
    </row>
    <row r="108" spans="1:4" s="76" customFormat="1" ht="13.8" x14ac:dyDescent="0.25">
      <c r="A108" s="58" t="s">
        <v>38</v>
      </c>
      <c r="B108" s="19"/>
      <c r="C108" s="48"/>
      <c r="D108" s="68" t="str">
        <f>IF(AND(D97="",D99="",D102="",D103="",D107=""),IF(B108&gt;0,"F",""),"")</f>
        <v/>
      </c>
    </row>
    <row r="109" spans="1:4" s="76" customFormat="1" ht="14.4" thickBot="1" x14ac:dyDescent="0.3">
      <c r="A109" s="69"/>
      <c r="B109" s="70"/>
      <c r="C109" s="70"/>
      <c r="D109" s="77"/>
    </row>
    <row r="110" spans="1:4" s="76" customFormat="1" ht="14.4" thickBot="1" x14ac:dyDescent="0.3">
      <c r="A110" s="26"/>
      <c r="B110" s="26"/>
      <c r="C110" s="26"/>
      <c r="D110" s="26"/>
    </row>
    <row r="111" spans="1:4" s="76" customFormat="1" ht="13.8" x14ac:dyDescent="0.25">
      <c r="A111" s="72" t="s">
        <v>49</v>
      </c>
      <c r="B111" s="73"/>
      <c r="C111" s="73"/>
      <c r="D111" s="74"/>
    </row>
    <row r="112" spans="1:4" s="76" customFormat="1" ht="13.8" x14ac:dyDescent="0.25">
      <c r="A112" s="58" t="s">
        <v>40</v>
      </c>
      <c r="B112" s="16"/>
      <c r="C112" s="48"/>
      <c r="D112" s="59"/>
    </row>
    <row r="113" spans="1:4" s="76" customFormat="1" ht="13.8" x14ac:dyDescent="0.25">
      <c r="A113" s="58" t="s">
        <v>41</v>
      </c>
      <c r="B113" s="19"/>
      <c r="C113" s="48"/>
      <c r="D113" s="65" t="str">
        <f>IF(B113="Spouse/Civil Union Partner",2,IF(B113="Parent/Guardian",3,IF(B113="Minor Child",4,IF(B113="Minor Sibling",5,IF(B113="Student Adult Child",6,IF(B113="Medical Power of Attorney",7,IF(B113="Other",8,"")))))))</f>
        <v/>
      </c>
    </row>
    <row r="114" spans="1:4" s="76" customFormat="1" ht="13.8" x14ac:dyDescent="0.25">
      <c r="A114" s="58" t="s">
        <v>42</v>
      </c>
      <c r="B114" s="25"/>
      <c r="C114" s="75"/>
      <c r="D114" s="59"/>
    </row>
    <row r="115" spans="1:4" s="76" customFormat="1" ht="13.8" x14ac:dyDescent="0.25">
      <c r="A115" s="58" t="s">
        <v>43</v>
      </c>
      <c r="B115" s="19"/>
      <c r="C115" s="48"/>
      <c r="D115" s="59"/>
    </row>
    <row r="116" spans="1:4" s="76" customFormat="1" ht="13.8" x14ac:dyDescent="0.25">
      <c r="A116" s="58" t="s">
        <v>44</v>
      </c>
      <c r="B116" s="20"/>
      <c r="C116" s="62"/>
      <c r="D116" s="59"/>
    </row>
    <row r="117" spans="1:4" ht="13.8" x14ac:dyDescent="0.25">
      <c r="A117" s="58" t="s">
        <v>24</v>
      </c>
      <c r="B117" s="20"/>
      <c r="C117" s="62"/>
      <c r="D117" s="59"/>
    </row>
    <row r="118" spans="1:4" s="76" customFormat="1" ht="13.8" x14ac:dyDescent="0.25">
      <c r="A118" s="58"/>
      <c r="B118" s="48"/>
      <c r="C118" s="48"/>
      <c r="D118" s="59"/>
    </row>
    <row r="119" spans="1:4" s="76" customFormat="1" ht="45" customHeight="1" x14ac:dyDescent="0.25">
      <c r="A119" s="67" t="s">
        <v>25</v>
      </c>
      <c r="B119" s="48"/>
      <c r="C119" s="217"/>
      <c r="D119" s="182" t="s">
        <v>26</v>
      </c>
    </row>
    <row r="120" spans="1:4" s="76" customFormat="1" ht="13.8" x14ac:dyDescent="0.25">
      <c r="A120" s="58" t="s">
        <v>27</v>
      </c>
      <c r="B120" s="16"/>
      <c r="C120" s="48"/>
      <c r="D120" s="65" t="str">
        <f>IF(OR(B120="yes",B121="yes"),"A","")</f>
        <v/>
      </c>
    </row>
    <row r="121" spans="1:4" s="76" customFormat="1" ht="13.8" x14ac:dyDescent="0.25">
      <c r="A121" s="58" t="s">
        <v>28</v>
      </c>
      <c r="B121" s="23"/>
      <c r="C121" s="48"/>
      <c r="D121" s="59"/>
    </row>
    <row r="122" spans="1:4" s="76" customFormat="1" ht="13.8" x14ac:dyDescent="0.25">
      <c r="A122" s="58" t="s">
        <v>29</v>
      </c>
      <c r="B122" s="23"/>
      <c r="C122" s="48"/>
      <c r="D122" s="65" t="str">
        <f>IF(D120="",IF(AND(B122="no",B123="yes",B124="no",B127="no",B128="no"),"B",""),"")</f>
        <v/>
      </c>
    </row>
    <row r="123" spans="1:4" s="76" customFormat="1" ht="13.8" x14ac:dyDescent="0.25">
      <c r="A123" s="58" t="s">
        <v>30</v>
      </c>
      <c r="B123" s="19"/>
      <c r="C123" s="48"/>
      <c r="D123" s="59"/>
    </row>
    <row r="124" spans="1:4" s="76" customFormat="1" ht="13.8" x14ac:dyDescent="0.25">
      <c r="A124" s="58" t="s">
        <v>31</v>
      </c>
      <c r="B124" s="19"/>
      <c r="C124" s="48"/>
      <c r="D124" s="59"/>
    </row>
    <row r="125" spans="1:4" s="76" customFormat="1" ht="13.8" x14ac:dyDescent="0.25">
      <c r="A125" s="58" t="s">
        <v>32</v>
      </c>
      <c r="B125" s="19"/>
      <c r="C125" s="48"/>
      <c r="D125" s="65" t="str">
        <f>IF(AND(D120="",D122=""),IF(B125="yes","C",""),"")</f>
        <v/>
      </c>
    </row>
    <row r="126" spans="1:4" s="76" customFormat="1" ht="14.25" customHeight="1" x14ac:dyDescent="0.25">
      <c r="A126" s="58" t="s">
        <v>33</v>
      </c>
      <c r="B126" s="19"/>
      <c r="C126" s="48"/>
      <c r="D126" s="68" t="str">
        <f>IF(AND(D120="",D122="",D125=""),IF(AND(B126="yes", OR(B128="yes",B127="yes")),"",IF(AND(B126="yes",AND(B127="no",B128="no",B129="no")),"D","")),"")</f>
        <v/>
      </c>
    </row>
    <row r="127" spans="1:4" s="76" customFormat="1" ht="13.8" x14ac:dyDescent="0.25">
      <c r="A127" s="58" t="s">
        <v>34</v>
      </c>
      <c r="B127" s="19"/>
      <c r="C127" s="48"/>
      <c r="D127" s="59"/>
    </row>
    <row r="128" spans="1:4" s="76" customFormat="1" ht="13.8" x14ac:dyDescent="0.25">
      <c r="A128" s="58" t="s">
        <v>35</v>
      </c>
      <c r="B128" s="19"/>
      <c r="C128" s="48"/>
      <c r="D128" s="59"/>
    </row>
    <row r="129" spans="1:4" s="76" customFormat="1" ht="13.8" x14ac:dyDescent="0.25">
      <c r="A129" s="58" t="s">
        <v>36</v>
      </c>
      <c r="B129" s="19"/>
      <c r="C129" s="48"/>
      <c r="D129" s="59"/>
    </row>
    <row r="130" spans="1:4" s="76" customFormat="1" ht="13.8" x14ac:dyDescent="0.25">
      <c r="A130" s="58" t="s">
        <v>37</v>
      </c>
      <c r="B130" s="19"/>
      <c r="C130" s="48"/>
      <c r="D130" s="59" t="str">
        <f>IF(AND(D120="",D122="",D125="",D126=""),IF(AND(B126="yes",B130="yes",OR(B127="Yes",B128="Yes")),"E",""),"")</f>
        <v/>
      </c>
    </row>
    <row r="131" spans="1:4" s="76" customFormat="1" ht="13.8" x14ac:dyDescent="0.25">
      <c r="A131" s="58" t="s">
        <v>38</v>
      </c>
      <c r="B131" s="19"/>
      <c r="C131" s="48"/>
      <c r="D131" s="68" t="str">
        <f>IF(AND(D120="",D122="",D125="",D126="",D130=""),IF(B131&gt;0,"F",""),"")</f>
        <v/>
      </c>
    </row>
    <row r="132" spans="1:4" s="76" customFormat="1" ht="13.2" customHeight="1" thickBot="1" x14ac:dyDescent="0.3">
      <c r="A132" s="69"/>
      <c r="B132" s="70"/>
      <c r="C132" s="70"/>
      <c r="D132" s="77"/>
    </row>
    <row r="133" spans="1:4" s="76" customFormat="1" ht="13.2" customHeight="1" thickBot="1" x14ac:dyDescent="0.3">
      <c r="A133" s="26"/>
      <c r="B133" s="26"/>
      <c r="C133" s="26"/>
      <c r="D133" s="26"/>
    </row>
    <row r="134" spans="1:4" s="76" customFormat="1" ht="13.2" customHeight="1" x14ac:dyDescent="0.25">
      <c r="A134" s="72" t="s">
        <v>50</v>
      </c>
      <c r="B134" s="73"/>
      <c r="C134" s="73"/>
      <c r="D134" s="74"/>
    </row>
    <row r="135" spans="1:4" s="76" customFormat="1" ht="13.8" x14ac:dyDescent="0.25">
      <c r="A135" s="58" t="s">
        <v>40</v>
      </c>
      <c r="B135" s="16"/>
      <c r="C135" s="48"/>
      <c r="D135" s="59"/>
    </row>
    <row r="136" spans="1:4" s="76" customFormat="1" ht="13.8" x14ac:dyDescent="0.25">
      <c r="A136" s="58" t="s">
        <v>41</v>
      </c>
      <c r="B136" s="19"/>
      <c r="C136" s="48"/>
      <c r="D136" s="65" t="str">
        <f>IF(B136="Spouse/Civil Union Partner",2,IF(B136="Parent/Guardian",3,IF(B136="Minor Child",4,IF(B136="Minor Sibling",5,IF(B136="Student Adult Child",6,IF(B136="Medical Power of Attorney",7,IF(B136="Other",8,"")))))))</f>
        <v/>
      </c>
    </row>
    <row r="137" spans="1:4" s="76" customFormat="1" ht="13.8" x14ac:dyDescent="0.25">
      <c r="A137" s="58" t="s">
        <v>42</v>
      </c>
      <c r="B137" s="25"/>
      <c r="C137" s="75"/>
      <c r="D137" s="59"/>
    </row>
    <row r="138" spans="1:4" s="76" customFormat="1" ht="13.8" x14ac:dyDescent="0.25">
      <c r="A138" s="58" t="s">
        <v>43</v>
      </c>
      <c r="B138" s="19"/>
      <c r="C138" s="48"/>
      <c r="D138" s="59"/>
    </row>
    <row r="139" spans="1:4" s="76" customFormat="1" ht="13.8" x14ac:dyDescent="0.25">
      <c r="A139" s="58" t="s">
        <v>44</v>
      </c>
      <c r="B139" s="20"/>
      <c r="C139" s="62"/>
      <c r="D139" s="59"/>
    </row>
    <row r="140" spans="1:4" ht="13.8" x14ac:dyDescent="0.25">
      <c r="A140" s="58" t="s">
        <v>24</v>
      </c>
      <c r="B140" s="20"/>
      <c r="C140" s="62"/>
      <c r="D140" s="59"/>
    </row>
    <row r="141" spans="1:4" s="76" customFormat="1" ht="13.8" x14ac:dyDescent="0.25">
      <c r="A141" s="58"/>
      <c r="B141" s="48"/>
      <c r="C141" s="48"/>
      <c r="D141" s="59"/>
    </row>
    <row r="142" spans="1:4" s="76" customFormat="1" ht="45" customHeight="1" x14ac:dyDescent="0.25">
      <c r="A142" s="67" t="s">
        <v>25</v>
      </c>
      <c r="B142" s="48"/>
      <c r="C142" s="217"/>
      <c r="D142" s="182" t="s">
        <v>26</v>
      </c>
    </row>
    <row r="143" spans="1:4" s="76" customFormat="1" ht="13.8" x14ac:dyDescent="0.25">
      <c r="A143" s="58" t="s">
        <v>27</v>
      </c>
      <c r="B143" s="16"/>
      <c r="C143" s="48"/>
      <c r="D143" s="65" t="str">
        <f>IF(OR(B143="yes",B144="yes"),"A","")</f>
        <v/>
      </c>
    </row>
    <row r="144" spans="1:4" s="76" customFormat="1" ht="13.8" x14ac:dyDescent="0.25">
      <c r="A144" s="58" t="s">
        <v>28</v>
      </c>
      <c r="B144" s="23"/>
      <c r="C144" s="48"/>
      <c r="D144" s="59"/>
    </row>
    <row r="145" spans="1:4" s="76" customFormat="1" ht="13.8" x14ac:dyDescent="0.25">
      <c r="A145" s="58" t="s">
        <v>29</v>
      </c>
      <c r="B145" s="23"/>
      <c r="C145" s="48"/>
      <c r="D145" s="65" t="str">
        <f>IF(D143="",IF(AND(B145="no",B146="yes",B147="no",B150="no",B151="no"),"B",""),"")</f>
        <v/>
      </c>
    </row>
    <row r="146" spans="1:4" s="76" customFormat="1" ht="13.8" x14ac:dyDescent="0.25">
      <c r="A146" s="58" t="s">
        <v>30</v>
      </c>
      <c r="B146" s="19"/>
      <c r="C146" s="48"/>
      <c r="D146" s="59"/>
    </row>
    <row r="147" spans="1:4" s="76" customFormat="1" ht="13.8" x14ac:dyDescent="0.25">
      <c r="A147" s="58" t="s">
        <v>31</v>
      </c>
      <c r="B147" s="19"/>
      <c r="C147" s="48"/>
      <c r="D147" s="59"/>
    </row>
    <row r="148" spans="1:4" s="76" customFormat="1" ht="13.8" x14ac:dyDescent="0.25">
      <c r="A148" s="58" t="s">
        <v>32</v>
      </c>
      <c r="B148" s="19"/>
      <c r="C148" s="48"/>
      <c r="D148" s="65" t="str">
        <f>IF(AND(D143="",D145=""),IF(B148="yes","C",""),"")</f>
        <v/>
      </c>
    </row>
    <row r="149" spans="1:4" s="76" customFormat="1" ht="14.25" customHeight="1" x14ac:dyDescent="0.25">
      <c r="A149" s="58" t="s">
        <v>33</v>
      </c>
      <c r="B149" s="19"/>
      <c r="C149" s="48"/>
      <c r="D149" s="68" t="str">
        <f>IF(AND(D143="",D145="",D148=""),IF(AND(B149="yes", OR(B151="yes",B150="yes")),"",IF(AND(B149="yes",AND(B150="no",B151="no",B152="no")),"D","")),"")</f>
        <v/>
      </c>
    </row>
    <row r="150" spans="1:4" s="76" customFormat="1" ht="13.8" x14ac:dyDescent="0.25">
      <c r="A150" s="58" t="s">
        <v>34</v>
      </c>
      <c r="B150" s="19"/>
      <c r="C150" s="48"/>
      <c r="D150" s="59"/>
    </row>
    <row r="151" spans="1:4" s="76" customFormat="1" ht="13.8" x14ac:dyDescent="0.25">
      <c r="A151" s="58" t="s">
        <v>35</v>
      </c>
      <c r="B151" s="19"/>
      <c r="C151" s="48"/>
      <c r="D151" s="59"/>
    </row>
    <row r="152" spans="1:4" s="76" customFormat="1" ht="13.8" x14ac:dyDescent="0.25">
      <c r="A152" s="58" t="s">
        <v>36</v>
      </c>
      <c r="B152" s="19"/>
      <c r="C152" s="48"/>
      <c r="D152" s="59"/>
    </row>
    <row r="153" spans="1:4" s="76" customFormat="1" ht="13.8" x14ac:dyDescent="0.25">
      <c r="A153" s="58" t="s">
        <v>37</v>
      </c>
      <c r="B153" s="19"/>
      <c r="C153" s="48"/>
      <c r="D153" s="59" t="str">
        <f>IF(AND(D143="",D145="",D148="",D149=""),IF(AND(B149="yes",B153="yes",OR(B150="Yes",B151="Yes")),"E",""),"")</f>
        <v/>
      </c>
    </row>
    <row r="154" spans="1:4" s="76" customFormat="1" ht="13.8" x14ac:dyDescent="0.25">
      <c r="A154" s="58" t="s">
        <v>38</v>
      </c>
      <c r="B154" s="19"/>
      <c r="C154" s="48"/>
      <c r="D154" s="68" t="str">
        <f>IF(AND(D143="",D145="",D148="",D149="",D153=""),IF(B154&gt;0,"F",""),"")</f>
        <v/>
      </c>
    </row>
    <row r="155" spans="1:4" s="76" customFormat="1" ht="13.8" x14ac:dyDescent="0.25">
      <c r="A155" s="58"/>
      <c r="B155" s="48"/>
      <c r="C155" s="48"/>
      <c r="D155" s="59"/>
    </row>
    <row r="156" spans="1:4" s="76" customFormat="1" ht="14.4" thickBot="1" x14ac:dyDescent="0.3">
      <c r="A156" s="28"/>
      <c r="B156" s="24"/>
      <c r="C156" s="24"/>
      <c r="D156" s="27"/>
    </row>
    <row r="157" spans="1:4" s="76" customFormat="1" ht="13.8" x14ac:dyDescent="0.25">
      <c r="A157" s="72" t="s">
        <v>51</v>
      </c>
      <c r="B157" s="73"/>
      <c r="C157" s="73"/>
      <c r="D157" s="74"/>
    </row>
    <row r="158" spans="1:4" s="76" customFormat="1" ht="13.8" x14ac:dyDescent="0.25">
      <c r="A158" s="58" t="s">
        <v>40</v>
      </c>
      <c r="B158" s="16"/>
      <c r="C158" s="48"/>
      <c r="D158" s="59"/>
    </row>
    <row r="159" spans="1:4" s="76" customFormat="1" ht="13.8" x14ac:dyDescent="0.25">
      <c r="A159" s="58" t="s">
        <v>41</v>
      </c>
      <c r="B159" s="19"/>
      <c r="C159" s="48"/>
      <c r="D159" s="65" t="str">
        <f>IF(B159="Spouse/Civil Union Partner",2,IF(B159="Parent/Guardian",3,IF(B159="Minor Child",4,IF(B159="Minor Sibling",5,IF(B159="Student Adult Child",6,IF(B159="Medical Power of Attorney",7,IF(B159="Other",8,"")))))))</f>
        <v/>
      </c>
    </row>
    <row r="160" spans="1:4" s="76" customFormat="1" ht="13.8" x14ac:dyDescent="0.25">
      <c r="A160" s="58" t="s">
        <v>42</v>
      </c>
      <c r="B160" s="25"/>
      <c r="C160" s="75"/>
      <c r="D160" s="59"/>
    </row>
    <row r="161" spans="1:4" s="76" customFormat="1" ht="13.8" x14ac:dyDescent="0.25">
      <c r="A161" s="58" t="s">
        <v>43</v>
      </c>
      <c r="B161" s="19"/>
      <c r="C161" s="48"/>
      <c r="D161" s="59"/>
    </row>
    <row r="162" spans="1:4" s="76" customFormat="1" ht="13.8" x14ac:dyDescent="0.25">
      <c r="A162" s="58" t="s">
        <v>44</v>
      </c>
      <c r="B162" s="20"/>
      <c r="C162" s="62"/>
      <c r="D162" s="59"/>
    </row>
    <row r="163" spans="1:4" ht="13.8" x14ac:dyDescent="0.25">
      <c r="A163" s="58" t="s">
        <v>24</v>
      </c>
      <c r="B163" s="20"/>
      <c r="C163" s="62"/>
      <c r="D163" s="59"/>
    </row>
    <row r="164" spans="1:4" s="76" customFormat="1" ht="13.8" x14ac:dyDescent="0.25">
      <c r="A164" s="58"/>
      <c r="B164" s="48"/>
      <c r="C164" s="48"/>
      <c r="D164" s="59"/>
    </row>
    <row r="165" spans="1:4" s="76" customFormat="1" ht="45" customHeight="1" x14ac:dyDescent="0.25">
      <c r="A165" s="67" t="s">
        <v>25</v>
      </c>
      <c r="B165" s="48"/>
      <c r="C165" s="217"/>
      <c r="D165" s="182" t="s">
        <v>26</v>
      </c>
    </row>
    <row r="166" spans="1:4" s="76" customFormat="1" ht="13.8" x14ac:dyDescent="0.25">
      <c r="A166" s="58" t="s">
        <v>27</v>
      </c>
      <c r="B166" s="16"/>
      <c r="C166" s="48"/>
      <c r="D166" s="65" t="str">
        <f>IF(OR(B166="yes",B167="yes"),"A","")</f>
        <v/>
      </c>
    </row>
    <row r="167" spans="1:4" s="76" customFormat="1" ht="13.8" x14ac:dyDescent="0.25">
      <c r="A167" s="58" t="s">
        <v>28</v>
      </c>
      <c r="B167" s="23"/>
      <c r="C167" s="48"/>
      <c r="D167" s="59"/>
    </row>
    <row r="168" spans="1:4" s="76" customFormat="1" ht="13.8" x14ac:dyDescent="0.25">
      <c r="A168" s="58" t="s">
        <v>29</v>
      </c>
      <c r="B168" s="23"/>
      <c r="C168" s="48"/>
      <c r="D168" s="65" t="str">
        <f>IF(D166="",IF(AND(B168="no",B169="yes",B170="no",B173="no",B174="no"),"B",""),"")</f>
        <v/>
      </c>
    </row>
    <row r="169" spans="1:4" s="76" customFormat="1" ht="13.8" x14ac:dyDescent="0.25">
      <c r="A169" s="58" t="s">
        <v>30</v>
      </c>
      <c r="B169" s="19"/>
      <c r="C169" s="48"/>
      <c r="D169" s="59"/>
    </row>
    <row r="170" spans="1:4" s="76" customFormat="1" ht="13.8" x14ac:dyDescent="0.25">
      <c r="A170" s="58" t="s">
        <v>31</v>
      </c>
      <c r="B170" s="19"/>
      <c r="C170" s="48"/>
      <c r="D170" s="59"/>
    </row>
    <row r="171" spans="1:4" s="76" customFormat="1" ht="13.8" x14ac:dyDescent="0.25">
      <c r="A171" s="58" t="s">
        <v>32</v>
      </c>
      <c r="B171" s="19"/>
      <c r="C171" s="48"/>
      <c r="D171" s="65" t="str">
        <f>IF(AND(D166="",D168=""),IF(B171="yes","C",""),"")</f>
        <v/>
      </c>
    </row>
    <row r="172" spans="1:4" s="76" customFormat="1" ht="14.25" customHeight="1" x14ac:dyDescent="0.25">
      <c r="A172" s="58" t="s">
        <v>33</v>
      </c>
      <c r="B172" s="19"/>
      <c r="C172" s="48"/>
      <c r="D172" s="68" t="str">
        <f>IF(AND(D166="",D168="",D171=""),IF(AND(B172="yes", OR(B174="yes",B173="yes")),"",IF(AND(B172="yes",AND(B173="no",B174="no",B175="no")),"D","")),"")</f>
        <v/>
      </c>
    </row>
    <row r="173" spans="1:4" s="76" customFormat="1" ht="13.8" x14ac:dyDescent="0.25">
      <c r="A173" s="58" t="s">
        <v>34</v>
      </c>
      <c r="B173" s="19"/>
      <c r="C173" s="48"/>
      <c r="D173" s="59"/>
    </row>
    <row r="174" spans="1:4" s="76" customFormat="1" ht="13.8" x14ac:dyDescent="0.25">
      <c r="A174" s="58" t="s">
        <v>35</v>
      </c>
      <c r="B174" s="19"/>
      <c r="C174" s="48"/>
      <c r="D174" s="59"/>
    </row>
    <row r="175" spans="1:4" s="76" customFormat="1" ht="13.8" x14ac:dyDescent="0.25">
      <c r="A175" s="58" t="s">
        <v>36</v>
      </c>
      <c r="B175" s="19"/>
      <c r="C175" s="48"/>
      <c r="D175" s="59"/>
    </row>
    <row r="176" spans="1:4" s="76" customFormat="1" ht="13.8" x14ac:dyDescent="0.25">
      <c r="A176" s="58" t="s">
        <v>37</v>
      </c>
      <c r="B176" s="19"/>
      <c r="C176" s="48"/>
      <c r="D176" s="59" t="str">
        <f>IF(AND(D166="",D168="",D171="",D172=""),IF(AND(B172="yes",B176="yes",OR(B173="Yes",B174="Yes")),"E",""),"")</f>
        <v/>
      </c>
    </row>
    <row r="177" spans="1:7" s="76" customFormat="1" ht="13.8" x14ac:dyDescent="0.25">
      <c r="A177" s="58" t="s">
        <v>38</v>
      </c>
      <c r="B177" s="19"/>
      <c r="C177" s="48"/>
      <c r="D177" s="68" t="str">
        <f>IF(AND(D166="",D168="",D171="",D172="",D176=""),IF(B177&gt;0,"F",""),"")</f>
        <v/>
      </c>
    </row>
    <row r="178" spans="1:7" s="76" customFormat="1" ht="14.4" thickBot="1" x14ac:dyDescent="0.3">
      <c r="A178" s="78"/>
      <c r="B178" s="70"/>
      <c r="C178" s="79"/>
      <c r="D178" s="71"/>
    </row>
    <row r="179" spans="1:7" s="76" customFormat="1" ht="14.4" thickBot="1" x14ac:dyDescent="0.3">
      <c r="A179" s="28"/>
      <c r="B179" s="24"/>
      <c r="C179" s="24"/>
      <c r="D179" s="27"/>
      <c r="G179" s="48"/>
    </row>
    <row r="180" spans="1:7" ht="13.8" x14ac:dyDescent="0.25">
      <c r="A180" s="72" t="s">
        <v>52</v>
      </c>
      <c r="B180" s="73"/>
      <c r="C180" s="73"/>
      <c r="D180" s="74"/>
    </row>
    <row r="181" spans="1:7" ht="13.8" x14ac:dyDescent="0.25">
      <c r="A181" s="58" t="s">
        <v>40</v>
      </c>
      <c r="B181" s="16"/>
      <c r="C181" s="48"/>
      <c r="D181" s="59"/>
    </row>
    <row r="182" spans="1:7" ht="13.8" x14ac:dyDescent="0.25">
      <c r="A182" s="58" t="s">
        <v>41</v>
      </c>
      <c r="B182" s="19"/>
      <c r="C182" s="48"/>
      <c r="D182" s="65" t="str">
        <f>IF(B182="Spouse/Civil Union Partner",2,IF(B182="Parent/Guardian",3,IF(B182="Minor Child",4,IF(B182="Minor Sibling",5,IF(B182="Student Adult Child",6,IF(B182="Medical Power of Attorney",7,IF(B182="Other",8,"")))))))</f>
        <v/>
      </c>
    </row>
    <row r="183" spans="1:7" ht="13.8" x14ac:dyDescent="0.25">
      <c r="A183" s="58" t="s">
        <v>42</v>
      </c>
      <c r="B183" s="25"/>
      <c r="C183" s="75"/>
      <c r="D183" s="59"/>
    </row>
    <row r="184" spans="1:7" ht="13.8" x14ac:dyDescent="0.25">
      <c r="A184" s="58" t="s">
        <v>43</v>
      </c>
      <c r="B184" s="19"/>
      <c r="C184" s="48"/>
      <c r="D184" s="59"/>
    </row>
    <row r="185" spans="1:7" ht="13.8" x14ac:dyDescent="0.25">
      <c r="A185" s="58" t="s">
        <v>44</v>
      </c>
      <c r="B185" s="20"/>
      <c r="C185" s="62"/>
      <c r="D185" s="59"/>
    </row>
    <row r="186" spans="1:7" ht="13.8" x14ac:dyDescent="0.25">
      <c r="A186" s="58" t="s">
        <v>24</v>
      </c>
      <c r="B186" s="20"/>
      <c r="C186" s="62"/>
      <c r="D186" s="59"/>
    </row>
    <row r="187" spans="1:7" ht="13.8" x14ac:dyDescent="0.25">
      <c r="A187" s="58"/>
      <c r="B187" s="48"/>
      <c r="C187" s="48"/>
      <c r="D187" s="59"/>
    </row>
    <row r="188" spans="1:7" ht="41.4" x14ac:dyDescent="0.25">
      <c r="A188" s="67" t="s">
        <v>25</v>
      </c>
      <c r="B188" s="48"/>
      <c r="C188" s="217"/>
      <c r="D188" s="182" t="s">
        <v>26</v>
      </c>
    </row>
    <row r="189" spans="1:7" ht="13.8" x14ac:dyDescent="0.25">
      <c r="A189" s="58" t="s">
        <v>27</v>
      </c>
      <c r="B189" s="16"/>
      <c r="C189" s="48"/>
      <c r="D189" s="65" t="str">
        <f>IF(OR(B189="yes",B190="yes"),"A","")</f>
        <v/>
      </c>
    </row>
    <row r="190" spans="1:7" ht="13.8" x14ac:dyDescent="0.25">
      <c r="A190" s="58" t="s">
        <v>28</v>
      </c>
      <c r="B190" s="23"/>
      <c r="C190" s="48"/>
      <c r="D190" s="59"/>
    </row>
    <row r="191" spans="1:7" ht="13.8" x14ac:dyDescent="0.25">
      <c r="A191" s="58" t="s">
        <v>29</v>
      </c>
      <c r="B191" s="23"/>
      <c r="C191" s="48"/>
      <c r="D191" s="65" t="str">
        <f>IF(D189="",IF(AND(B191="no",B192="yes",B193="no",B196="no",B197="no"),"B",""),"")</f>
        <v/>
      </c>
    </row>
    <row r="192" spans="1:7" ht="13.8" x14ac:dyDescent="0.25">
      <c r="A192" s="58" t="s">
        <v>30</v>
      </c>
      <c r="B192" s="19"/>
      <c r="C192" s="48"/>
      <c r="D192" s="59"/>
    </row>
    <row r="193" spans="1:4" ht="13.8" x14ac:dyDescent="0.25">
      <c r="A193" s="58" t="s">
        <v>31</v>
      </c>
      <c r="B193" s="19"/>
      <c r="C193" s="48"/>
      <c r="D193" s="59"/>
    </row>
    <row r="194" spans="1:4" ht="13.8" x14ac:dyDescent="0.25">
      <c r="A194" s="58" t="s">
        <v>32</v>
      </c>
      <c r="B194" s="19"/>
      <c r="C194" s="48"/>
      <c r="D194" s="65" t="str">
        <f>IF(AND(D189="",D191=""),IF(B194="yes","C",""),"")</f>
        <v/>
      </c>
    </row>
    <row r="195" spans="1:4" ht="13.8" x14ac:dyDescent="0.25">
      <c r="A195" s="58" t="s">
        <v>33</v>
      </c>
      <c r="B195" s="19"/>
      <c r="C195" s="48"/>
      <c r="D195" s="68" t="str">
        <f>IF(AND(D189="",D191="",D194=""),IF(AND(B195="yes", OR(B197="yes",B196="yes")),"",IF(AND(B195="yes",AND(B196="no",B197="no",B198="no")),"D","")),"")</f>
        <v/>
      </c>
    </row>
    <row r="196" spans="1:4" ht="13.8" x14ac:dyDescent="0.25">
      <c r="A196" s="58" t="s">
        <v>34</v>
      </c>
      <c r="B196" s="19"/>
      <c r="C196" s="48"/>
      <c r="D196" s="59"/>
    </row>
    <row r="197" spans="1:4" ht="13.8" x14ac:dyDescent="0.25">
      <c r="A197" s="58" t="s">
        <v>35</v>
      </c>
      <c r="B197" s="19"/>
      <c r="C197" s="48"/>
      <c r="D197" s="59"/>
    </row>
    <row r="198" spans="1:4" ht="13.8" x14ac:dyDescent="0.25">
      <c r="A198" s="58" t="s">
        <v>36</v>
      </c>
      <c r="B198" s="19"/>
      <c r="C198" s="48"/>
      <c r="D198" s="59"/>
    </row>
    <row r="199" spans="1:4" ht="13.8" x14ac:dyDescent="0.25">
      <c r="A199" s="58" t="s">
        <v>37</v>
      </c>
      <c r="B199" s="19"/>
      <c r="C199" s="48"/>
      <c r="D199" s="59" t="str">
        <f>IF(AND(D189="",D191="",D194="",D195=""),IF(AND(B195="yes",B199="yes",OR(B196="Yes",B197="Yes")),"E",""),"")</f>
        <v/>
      </c>
    </row>
    <row r="200" spans="1:4" ht="13.8" x14ac:dyDescent="0.25">
      <c r="A200" s="58" t="s">
        <v>38</v>
      </c>
      <c r="B200" s="19"/>
      <c r="C200" s="48"/>
      <c r="D200" s="68" t="str">
        <f>IF(AND(D189="",D191="",D194="",D195="",D199=""),IF(B200&gt;0,"F",""),"")</f>
        <v/>
      </c>
    </row>
    <row r="201" spans="1:4" ht="14.4" thickBot="1" x14ac:dyDescent="0.3">
      <c r="A201" s="78"/>
      <c r="B201" s="70"/>
      <c r="C201" s="79"/>
      <c r="D201" s="71"/>
    </row>
    <row r="202" spans="1:4" ht="14.4" thickBot="1" x14ac:dyDescent="0.3">
      <c r="A202" s="28"/>
      <c r="B202" s="24"/>
      <c r="C202" s="24"/>
      <c r="D202" s="27"/>
    </row>
    <row r="203" spans="1:4" ht="13.8" x14ac:dyDescent="0.25">
      <c r="A203" s="72" t="s">
        <v>53</v>
      </c>
      <c r="B203" s="73"/>
      <c r="C203" s="73"/>
      <c r="D203" s="74"/>
    </row>
    <row r="204" spans="1:4" ht="13.8" x14ac:dyDescent="0.25">
      <c r="A204" s="58" t="s">
        <v>40</v>
      </c>
      <c r="B204" s="16"/>
      <c r="C204" s="48"/>
      <c r="D204" s="59"/>
    </row>
    <row r="205" spans="1:4" ht="13.8" x14ac:dyDescent="0.25">
      <c r="A205" s="58" t="s">
        <v>41</v>
      </c>
      <c r="B205" s="19"/>
      <c r="C205" s="48"/>
      <c r="D205" s="65" t="str">
        <f>IF(B205="Spouse/Civil Union Partner",2,IF(B205="Parent/Guardian",3,IF(B205="Minor Child",4,IF(B205="Minor Sibling",5,IF(B205="Student Adult Child",6,IF(B205="Medical Power of Attorney",7,IF(B205="Other",8,"")))))))</f>
        <v/>
      </c>
    </row>
    <row r="206" spans="1:4" ht="13.8" x14ac:dyDescent="0.25">
      <c r="A206" s="58" t="s">
        <v>42</v>
      </c>
      <c r="B206" s="25"/>
      <c r="C206" s="75"/>
      <c r="D206" s="59"/>
    </row>
    <row r="207" spans="1:4" ht="13.8" x14ac:dyDescent="0.25">
      <c r="A207" s="58" t="s">
        <v>43</v>
      </c>
      <c r="B207" s="19"/>
      <c r="C207" s="48"/>
      <c r="D207" s="59"/>
    </row>
    <row r="208" spans="1:4" ht="13.8" x14ac:dyDescent="0.25">
      <c r="A208" s="58" t="s">
        <v>44</v>
      </c>
      <c r="B208" s="20"/>
      <c r="C208" s="62"/>
      <c r="D208" s="59"/>
    </row>
    <row r="209" spans="1:4" ht="13.8" x14ac:dyDescent="0.25">
      <c r="A209" s="58" t="s">
        <v>24</v>
      </c>
      <c r="B209" s="20"/>
      <c r="C209" s="62"/>
      <c r="D209" s="59"/>
    </row>
    <row r="210" spans="1:4" ht="13.8" x14ac:dyDescent="0.25">
      <c r="A210" s="58"/>
      <c r="B210" s="48"/>
      <c r="C210" s="48"/>
      <c r="D210" s="59"/>
    </row>
    <row r="211" spans="1:4" ht="41.4" x14ac:dyDescent="0.25">
      <c r="A211" s="67" t="s">
        <v>25</v>
      </c>
      <c r="B211" s="48"/>
      <c r="C211" s="217"/>
      <c r="D211" s="182" t="s">
        <v>26</v>
      </c>
    </row>
    <row r="212" spans="1:4" ht="13.8" x14ac:dyDescent="0.25">
      <c r="A212" s="58" t="s">
        <v>27</v>
      </c>
      <c r="B212" s="16"/>
      <c r="C212" s="48"/>
      <c r="D212" s="65" t="str">
        <f>IF(OR(B212="yes",B213="yes"),"A","")</f>
        <v/>
      </c>
    </row>
    <row r="213" spans="1:4" ht="13.8" x14ac:dyDescent="0.25">
      <c r="A213" s="58" t="s">
        <v>28</v>
      </c>
      <c r="B213" s="23"/>
      <c r="C213" s="48"/>
      <c r="D213" s="59"/>
    </row>
    <row r="214" spans="1:4" ht="13.8" x14ac:dyDescent="0.25">
      <c r="A214" s="58" t="s">
        <v>29</v>
      </c>
      <c r="B214" s="23"/>
      <c r="C214" s="48"/>
      <c r="D214" s="65" t="str">
        <f>IF(D212="",IF(AND(B214="no",B215="yes",B216="no",B219="no",B220="no"),"B",""),"")</f>
        <v/>
      </c>
    </row>
    <row r="215" spans="1:4" ht="13.8" x14ac:dyDescent="0.25">
      <c r="A215" s="58" t="s">
        <v>30</v>
      </c>
      <c r="B215" s="19"/>
      <c r="C215" s="48"/>
      <c r="D215" s="59"/>
    </row>
    <row r="216" spans="1:4" ht="13.8" x14ac:dyDescent="0.25">
      <c r="A216" s="58" t="s">
        <v>31</v>
      </c>
      <c r="B216" s="19"/>
      <c r="C216" s="48"/>
      <c r="D216" s="59"/>
    </row>
    <row r="217" spans="1:4" ht="13.8" x14ac:dyDescent="0.25">
      <c r="A217" s="58" t="s">
        <v>32</v>
      </c>
      <c r="B217" s="19"/>
      <c r="C217" s="48"/>
      <c r="D217" s="65" t="str">
        <f>IF(AND(D212="",D214=""),IF(B217="yes","C",""),"")</f>
        <v/>
      </c>
    </row>
    <row r="218" spans="1:4" ht="13.8" x14ac:dyDescent="0.25">
      <c r="A218" s="58" t="s">
        <v>33</v>
      </c>
      <c r="B218" s="19"/>
      <c r="C218" s="48"/>
      <c r="D218" s="68" t="str">
        <f>IF(AND(D212="",D214="",D217=""),IF(AND(B218="yes", OR(B220="yes",B219="yes")),"",IF(AND(B218="yes",AND(B219="no",B220="no",B221="no")),"D","")),"")</f>
        <v/>
      </c>
    </row>
    <row r="219" spans="1:4" ht="13.8" x14ac:dyDescent="0.25">
      <c r="A219" s="58" t="s">
        <v>34</v>
      </c>
      <c r="B219" s="19"/>
      <c r="C219" s="48"/>
      <c r="D219" s="59"/>
    </row>
    <row r="220" spans="1:4" ht="13.8" x14ac:dyDescent="0.25">
      <c r="A220" s="58" t="s">
        <v>35</v>
      </c>
      <c r="B220" s="19"/>
      <c r="C220" s="48"/>
      <c r="D220" s="59"/>
    </row>
    <row r="221" spans="1:4" ht="13.8" x14ac:dyDescent="0.25">
      <c r="A221" s="58" t="s">
        <v>36</v>
      </c>
      <c r="B221" s="19"/>
      <c r="C221" s="48"/>
      <c r="D221" s="59"/>
    </row>
    <row r="222" spans="1:4" ht="13.8" x14ac:dyDescent="0.25">
      <c r="A222" s="58" t="s">
        <v>37</v>
      </c>
      <c r="B222" s="19"/>
      <c r="C222" s="48"/>
      <c r="D222" s="59" t="str">
        <f>IF(AND(D212="",D214="",D217="",D218=""),IF(AND(B218="yes",B222="yes",OR(B219="Yes",B220="Yes")),"E",""),"")</f>
        <v/>
      </c>
    </row>
    <row r="223" spans="1:4" ht="13.8" x14ac:dyDescent="0.25">
      <c r="A223" s="58" t="s">
        <v>38</v>
      </c>
      <c r="B223" s="19"/>
      <c r="C223" s="48"/>
      <c r="D223" s="68" t="str">
        <f>IF(AND(D212="",D214="",D217="",D218="",D222=""),IF(B223&gt;0,"F",""),"")</f>
        <v/>
      </c>
    </row>
    <row r="224" spans="1:4" ht="14.4" thickBot="1" x14ac:dyDescent="0.3">
      <c r="A224" s="78"/>
      <c r="B224" s="70"/>
      <c r="C224" s="79"/>
      <c r="D224" s="71"/>
    </row>
    <row r="225" spans="1:4" ht="14.4" thickBot="1" x14ac:dyDescent="0.3">
      <c r="A225" s="28"/>
      <c r="B225" s="24"/>
      <c r="C225" s="24"/>
      <c r="D225" s="27"/>
    </row>
    <row r="226" spans="1:4" ht="13.8" x14ac:dyDescent="0.25">
      <c r="A226" s="72" t="s">
        <v>54</v>
      </c>
      <c r="B226" s="73"/>
      <c r="C226" s="73"/>
      <c r="D226" s="74"/>
    </row>
    <row r="227" spans="1:4" ht="13.8" x14ac:dyDescent="0.25">
      <c r="A227" s="58" t="s">
        <v>40</v>
      </c>
      <c r="B227" s="16"/>
      <c r="C227" s="48"/>
      <c r="D227" s="59"/>
    </row>
    <row r="228" spans="1:4" ht="13.8" x14ac:dyDescent="0.25">
      <c r="A228" s="58" t="s">
        <v>41</v>
      </c>
      <c r="B228" s="19"/>
      <c r="C228" s="48"/>
      <c r="D228" s="65" t="str">
        <f>IF(B228="Spouse/Civil Union Partner",2,IF(B228="Parent/Guardian",3,IF(B228="Minor Child",4,IF(B228="Minor Sibling",5,IF(B228="Student Adult Child",6,IF(B228="Medical Power of Attorney",7,IF(B228="Other",8,"")))))))</f>
        <v/>
      </c>
    </row>
    <row r="229" spans="1:4" ht="13.8" x14ac:dyDescent="0.25">
      <c r="A229" s="58" t="s">
        <v>42</v>
      </c>
      <c r="B229" s="25"/>
      <c r="C229" s="75"/>
      <c r="D229" s="59"/>
    </row>
    <row r="230" spans="1:4" ht="13.8" x14ac:dyDescent="0.25">
      <c r="A230" s="58" t="s">
        <v>43</v>
      </c>
      <c r="B230" s="19"/>
      <c r="C230" s="48"/>
      <c r="D230" s="59"/>
    </row>
    <row r="231" spans="1:4" ht="13.8" x14ac:dyDescent="0.25">
      <c r="A231" s="58" t="s">
        <v>44</v>
      </c>
      <c r="B231" s="20"/>
      <c r="C231" s="62"/>
      <c r="D231" s="59"/>
    </row>
    <row r="232" spans="1:4" ht="13.8" x14ac:dyDescent="0.25">
      <c r="A232" s="58" t="s">
        <v>24</v>
      </c>
      <c r="B232" s="20"/>
      <c r="C232" s="62"/>
      <c r="D232" s="59"/>
    </row>
    <row r="233" spans="1:4" ht="13.8" x14ac:dyDescent="0.25">
      <c r="A233" s="58"/>
      <c r="B233" s="48"/>
      <c r="C233" s="48"/>
      <c r="D233" s="59"/>
    </row>
    <row r="234" spans="1:4" ht="41.4" x14ac:dyDescent="0.25">
      <c r="A234" s="67" t="s">
        <v>25</v>
      </c>
      <c r="B234" s="48"/>
      <c r="C234" s="217"/>
      <c r="D234" s="182" t="s">
        <v>26</v>
      </c>
    </row>
    <row r="235" spans="1:4" ht="13.8" x14ac:dyDescent="0.25">
      <c r="A235" s="58" t="s">
        <v>27</v>
      </c>
      <c r="B235" s="16"/>
      <c r="C235" s="48"/>
      <c r="D235" s="65" t="str">
        <f>IF(OR(B235="yes",B236="yes"),"A","")</f>
        <v/>
      </c>
    </row>
    <row r="236" spans="1:4" ht="13.8" x14ac:dyDescent="0.25">
      <c r="A236" s="58" t="s">
        <v>28</v>
      </c>
      <c r="B236" s="23"/>
      <c r="C236" s="48"/>
      <c r="D236" s="59"/>
    </row>
    <row r="237" spans="1:4" ht="13.8" x14ac:dyDescent="0.25">
      <c r="A237" s="58" t="s">
        <v>29</v>
      </c>
      <c r="B237" s="23"/>
      <c r="C237" s="48"/>
      <c r="D237" s="65" t="str">
        <f>IF(D235="",IF(AND(B237="no",B238="yes",B239="no",B242="no",B243="no"),"B",""),"")</f>
        <v/>
      </c>
    </row>
    <row r="238" spans="1:4" ht="13.8" x14ac:dyDescent="0.25">
      <c r="A238" s="58" t="s">
        <v>30</v>
      </c>
      <c r="B238" s="19"/>
      <c r="C238" s="48"/>
      <c r="D238" s="59"/>
    </row>
    <row r="239" spans="1:4" ht="13.8" x14ac:dyDescent="0.25">
      <c r="A239" s="58" t="s">
        <v>31</v>
      </c>
      <c r="B239" s="19"/>
      <c r="C239" s="48"/>
      <c r="D239" s="59"/>
    </row>
    <row r="240" spans="1:4" ht="13.8" x14ac:dyDescent="0.25">
      <c r="A240" s="58" t="s">
        <v>32</v>
      </c>
      <c r="B240" s="19"/>
      <c r="C240" s="48"/>
      <c r="D240" s="65" t="str">
        <f>IF(AND(D235="",D237=""),IF(B240="yes","C",""),"")</f>
        <v/>
      </c>
    </row>
    <row r="241" spans="1:4" ht="14.25" customHeight="1" x14ac:dyDescent="0.25">
      <c r="A241" s="58" t="s">
        <v>33</v>
      </c>
      <c r="B241" s="19"/>
      <c r="C241" s="48"/>
      <c r="D241" s="68" t="str">
        <f>IF(AND(D235="",D237="",D240=""),IF(AND(B241="yes", OR(B243="yes",B242="yes")),"",IF(AND(B241="yes",AND(B242="no",B243="no",B244="no")),"D","")),"")</f>
        <v/>
      </c>
    </row>
    <row r="242" spans="1:4" ht="13.8" x14ac:dyDescent="0.25">
      <c r="A242" s="58" t="s">
        <v>34</v>
      </c>
      <c r="B242" s="19"/>
      <c r="C242" s="48"/>
      <c r="D242" s="59"/>
    </row>
    <row r="243" spans="1:4" ht="13.8" x14ac:dyDescent="0.25">
      <c r="A243" s="58" t="s">
        <v>35</v>
      </c>
      <c r="B243" s="19"/>
      <c r="C243" s="48"/>
      <c r="D243" s="59"/>
    </row>
    <row r="244" spans="1:4" ht="13.8" x14ac:dyDescent="0.25">
      <c r="A244" s="58" t="s">
        <v>36</v>
      </c>
      <c r="B244" s="19"/>
      <c r="C244" s="48"/>
      <c r="D244" s="59"/>
    </row>
    <row r="245" spans="1:4" ht="13.8" x14ac:dyDescent="0.25">
      <c r="A245" s="58" t="s">
        <v>37</v>
      </c>
      <c r="B245" s="19"/>
      <c r="C245" s="48"/>
      <c r="D245" s="59" t="str">
        <f>IF(AND(D235="",D237="",D240="",D241=""),IF(AND(B241="yes",B245="yes",OR(B242="Yes",B243="Yes")),"E",""),"")</f>
        <v/>
      </c>
    </row>
    <row r="246" spans="1:4" ht="13.8" x14ac:dyDescent="0.25">
      <c r="A246" s="58" t="s">
        <v>38</v>
      </c>
      <c r="B246" s="19"/>
      <c r="C246" s="48"/>
      <c r="D246" s="68" t="str">
        <f>IF(AND(D235="",D237="",D240="",D241="",D245=""),IF(B246&gt;0,"F",""),"")</f>
        <v/>
      </c>
    </row>
    <row r="247" spans="1:4" ht="14.4" thickBot="1" x14ac:dyDescent="0.3">
      <c r="A247" s="78"/>
      <c r="B247" s="70"/>
      <c r="C247" s="79"/>
      <c r="D247" s="71"/>
    </row>
  </sheetData>
  <sheetProtection algorithmName="SHA-512" hashValue="XOZzhmHgyT4vCR6aJcIeWRVEcPnw2fzYZ0fAlpptLCTNeyqnd8b3Gwlv7p9Z6qyhuNJRcXZV+ItkguzawZhfIQ==" saltValue="9ZU80k2U+CHKBVRLUWs3sw==" spinCount="100000" sheet="1" formatColumns="0" formatRows="0" selectLockedCells="1"/>
  <dataConsolidate/>
  <dataValidations xWindow="594" yWindow="826" count="7">
    <dataValidation showInputMessage="1" showErrorMessage="1" sqref="C10 B12:C12" xr:uid="{00000000-0002-0000-0000-000000000000}"/>
    <dataValidation type="list" allowBlank="1" showInputMessage="1" showErrorMessage="1" sqref="B65573:C65576 B983064:C983064 B589743:C589743 B589749:C589756 B131096:C131096 B393260:C393266 B786357:C786364 B720821:C720828 B851893:C851900 B786353:C786353 B589848:C589848 B196632:C196632 B852005:C852008 B327724:C327730 B655285:C655292 B262181:C262184 B524325:C524328 B196533:C196540 B327605:C327612 B393137:C393137 B262065:C262065 B524207:C524207 B262168:C262168 B262188:C262194 B851992:C851992 B982961:C982961 B917423:C917423 B196527:C196527 B851887:C851887 B786469:C786472 B917425:C917425 B655384:C655384 B327704:C327704 B196652:C196658 B327599:C327599 B65455:C65455 B458789:C458792 B982959:C982959 B786351:C786351 B196645:C196648 B130997:C131004 B982965:C982972 B917429:C917436 B65457:C65457 B393240:C393240 B131116:C131122 B720815:C720815 B720933:C720936 B262069:C262076 B458671:C458671 B917528:C917528 B589745:C589745 B720920:C720920 B655281:C655281 B851889:C851889 B524209:C524209 B458776:C458776 B65580:C65586 B393253:C393256 B130993:C130993 B655279:C655279 B524213:C524220 B327601:C327601 B393141:C393148 B131109:C131112 B262063:C262063 B655397:C655400 B130991:C130991 B720817:C720817 B786476:C786482 B720940:C720946 B852012:C852018 B983077:C983080 B655404:C655410 B458677:C458684 B917548:C917554 B589868:C589874 B65461:C65468 B524312:C524312 B983084:C983090 B524332:C524338 B327717:C327720 B458673:C458673 B786456:C786456 B196529:C196529 B589861:C589864 B65560:C65560 B917541:C917544 B458796:C458802 B393135:C393135" xr:uid="{00000000-0002-0000-0000-000001000000}">
      <formula1>"Yes,No"</formula1>
    </dataValidation>
    <dataValidation type="whole" allowBlank="1" showInputMessage="1" showErrorMessage="1" sqref="B458619:C458619 B65403:C65403 B589691:C589691 B786299:C786299 B720763:C720763 B851835:C851835 B655227:C655227 B196475:C196475 B327547:C327547 B130939:C130939 B982907:C982907 B917371:C917371 B262011:C262011 B524155:C524155 B393083:C393083" xr:uid="{00000000-0002-0000-0000-000002000000}">
      <formula1>1</formula1>
      <formula2>80</formula2>
    </dataValidation>
    <dataValidation type="whole" allowBlank="1" showInputMessage="1" showErrorMessage="1" sqref="B458805:C458805 B65694:C65712 B65589:C65589 B589982:C590000 B655518:C655536 B852126:C852144 B524446:C524464 B131230:C131248 B589877:C589877 B327838:C327856 B786485:C786485 B721054:C721072 B720949:C720949 B852021:C852021 B458910:C458928 B196766:C196784 B655413:C655413 B196661:C196661 B327733:C327733 B131125:C131125 B786590:C786608 B983093:C983093 B917557:C917557 B262197:C262197 B393374:C393392 B262302:C262320 B983198:C983216 B917662:C917680 B524341:C524341 B393269:C393269" xr:uid="{00000000-0002-0000-0000-000003000000}">
      <formula1>9.99999999999999E+24</formula1>
      <formula2>1E+25</formula2>
    </dataValidation>
    <dataValidation type="list" showInputMessage="1" showErrorMessage="1" sqref="B65389:C65390 B589677:C589678 B458605:C458606 B524141:C524142 B130925:C130926 B655213:C655214 B851821:C851822 B786285:C786286 B917357:C917358 B720749:C720750 B261997:C261998 B393069:C393070 B196461:C196462 B10:B11 B982893:C982894 B327533:C327534" xr:uid="{00000000-0002-0000-0000-000004000000}">
      <formula1>"Yes,No"</formula1>
    </dataValidation>
    <dataValidation type="list" allowBlank="1" showInputMessage="1" showErrorMessage="1" sqref="B130968:C130968 B130944:C130944 B65408:C65408 B196480:C196480 B262048:C262048 B262016:C262016 B327568:C327568 B982928:C982928 B720792:C720792 B851840:C851840 B917392:C917392 B327552:C327552 B65440:C65440 B589720:C589720 B851856:C851856 B655256:C655256 B393088:C393088 B327592:C327592 B262040:C262040 B262032:C262032 B786320:C786320 B982944:C982944 B851880:C851880 B458624:C458624 B917416:C917416 B65432:C65432 B720784:C720784 B589728:C589728 B458656:C458656 B917376:C917376 B524160:C524160 B786344:C786344 B393128:C393128 B196496:C196496 B655248:C655248 B786328:C786328 B589736:C589736 B130976:C130976 B982936:C982936 B589696:C589696 B720800:C720800 B327584:C327584 B589712:C589712 B917408:C917408 B982952:C982952 B917400:C917400 B65448:C65448 B982912:C982912 B130960:C130960 B655232:C655232 B720808:C720808 B458664:C458664 B524176:C524176 B851864:C851864 B393112:C393112 B524184:C524184 B327576:C327576 B262056:C262056 B851872:C851872 B720768:C720768 B196512:C196512 B130984:C130984 B458640:C458640 B786336:C786336 B65424:C65424 B524192:C524192 B458648:C458648 B655272:C655272 B655264:C655264 B393120:C393120 B524200:C524200 B786304:C786304 B196504:C196504 B196520:C196520 B393104:C393104" xr:uid="{00000000-0002-0000-0000-000005000000}">
      <formula1>"Spouse,Child,Stepchild,Other"</formula1>
    </dataValidation>
    <dataValidation type="list" allowBlank="1" showInputMessage="1" showErrorMessage="1" sqref="B262024:C262024 B524168:C524168 B393096:C393096 B458632:C458632 B65416:C65416 B589704:C589704 B786312:C786312 B720776:C720776 B851848:C851848 B655240:C655240 B196488:C196488 B327560:C327560 B130952:C130952 B982920:C982920 B917384:C917384" xr:uid="{00000000-0002-0000-0000-000006000000}">
      <formula1>"Spouse,Child,Other,Stepchild"</formula1>
    </dataValidation>
  </dataValidations>
  <pageMargins left="0.75" right="0.75" top="1" bottom="1" header="0.5" footer="0.5"/>
  <pageSetup scale="44" fitToHeight="2" orientation="portrait" r:id="rId1"/>
  <headerFooter alignWithMargins="0"/>
  <rowBreaks count="1" manualBreakCount="1">
    <brk id="86" max="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94" yWindow="826" count="9">
        <x14:dataValidation type="list" allowBlank="1" showInputMessage="1" showErrorMessage="1" xr:uid="{00000000-0002-0000-0000-00000E000000}">
          <x14:formula1>
            <xm:f>'Background Info'!$A$4:$A$68</xm:f>
          </x14:formula1>
          <xm:sqref>B22</xm:sqref>
        </x14:dataValidation>
        <x14:dataValidation type="list" allowBlank="1" showInputMessage="1" showErrorMessage="1" xr:uid="{25C20B4D-76B5-40E9-9049-0D214DCCF22F}">
          <x14:formula1>
            <xm:f>'Background Info'!$F$26:$F$27</xm:f>
          </x14:formula1>
          <xm:sqref>B48 B232 B209 B186 B163 B140 B117 B94 B71 B25</xm:sqref>
        </x14:dataValidation>
        <x14:dataValidation type="list" errorStyle="information" allowBlank="1" showInputMessage="1" error="If denial letter has been received by the applicant, attach to application." prompt="If denial letter has been received by the client, attach to application." xr:uid="{00000000-0002-0000-0000-000007000000}">
          <x14:formula1>
            <xm:f>'Background Info'!$F$32:$F$34</xm:f>
          </x14:formula1>
          <xm:sqref>B121 B29 B52 B75 B144 B98 B167 B190 B213 B236</xm:sqref>
        </x14:dataValidation>
        <x14:dataValidation type="list" allowBlank="1" showInputMessage="1" showErrorMessage="1" xr:uid="{00000000-0002-0000-0000-000008000000}">
          <x14:formula1>
            <xm:f>'Background Info'!$F$32:$F$34</xm:f>
          </x14:formula1>
          <xm:sqref>B148 B33 B56 B79 B125 B102 B171 B194 B217 B240</xm:sqref>
        </x14:dataValidation>
        <x14:dataValidation type="list" errorStyle="information" allowBlank="1" showInputMessage="1" error="If denial letter has been received by the applicant, attach to application." prompt="If denial letter has been received by the client, attach to application." xr:uid="{00000000-0002-0000-0000-000009000000}">
          <x14:formula1>
            <xm:f>'Background Info'!$F$29:$F$30</xm:f>
          </x14:formula1>
          <xm:sqref>B120 B28 B51 B74 B143 B97 B166 B189 B212 B235</xm:sqref>
        </x14:dataValidation>
        <x14:dataValidation type="list" allowBlank="1" showInputMessage="1" showErrorMessage="1" xr:uid="{00000000-0002-0000-0000-00000A000000}">
          <x14:formula1>
            <xm:f>'Background Info'!$F$29:$F$30</xm:f>
          </x14:formula1>
          <xm:sqref>B149:B153 B34:B38 B31:B32 B57:B61 B126:B130 B146:B147 B123:B124 B54:B55 B80:B84 B77:B78 B103:B107 B100:B101 B172:B176 B169:B170 B195:B199 B192:B193 B218:B222 B215:B216 B241:B245 B238:B239</xm:sqref>
        </x14:dataValidation>
        <x14:dataValidation type="list" allowBlank="1" showErrorMessage="1" xr:uid="{00000000-0002-0000-0000-00000B000000}">
          <x14:formula1>
            <xm:f>'Background Info'!$F$29:$F$30</xm:f>
          </x14:formula1>
          <xm:sqref>B122 B30 B145 B76 B53 B99 B168 B191 B214 B237</xm:sqref>
        </x14:dataValidation>
        <x14:dataValidation type="list" allowBlank="1" showInputMessage="1" showErrorMessage="1" xr:uid="{00000000-0002-0000-0000-00000D000000}">
          <x14:formula1>
            <xm:f>'Background Info'!$F$26:$F$28</xm:f>
          </x14:formula1>
          <xm:sqref>B917388:C917388 B655268:C655268 B262036:C262036 B982924:C982924 B262020:C262020 B327564:C327564 B262044:C262044 B196500:C196500 B851834:C851834 B327546:C327546 B65428:C65428 B65412:C65412 B130964:C130964 B786332:C786332 B589740:C589740 B458660:C458660 B851876:C851876 B458668:C458668 B982948:C982948 B917412:C917412 B393100:C393100 B917420:C917420 B524164:C524164 B786324:C786324 B65444:C65444 B786308:C786308 B393116:C393116 B524154:C524154 B655260:C655260 B393124:C393124 B196474:C196474 B524188:C524188 B982956:C982956 B65420:C65420 B458636:C458636 B327556:C327556 B196508:C196508 B720788:C720788 B720762:C720762 B851868:C851868 B130980:C130980 B327588:C327588 B851884:C851884 B130948:C130948 B917370:C917370 B196516:C196516 B262052:C262052 B65402:C65402 B130988:C130988 B524172:C524172 B851844:C851844 B393082:C393082 B589700:C589700 B589732:C589732 B655252:C655252 B982932:C982932 B130956:C130956 B720804:C720804 B327596:C327596 B720812:C720812 B917404:C917404 B327580:C327580 B589708:C589708 B720796:C720796 B589716:C589716 B655276:C655276 B130972:C130972 B589690:C589690 B393092:C393092 B786348:C786348 B196524:C196524 B262060:C262060 B655244:C655244 B262010:C262010 B917380:C917380 B196492:C196492 B524204:C524204 B524180:C524180 B786298:C786298 B196484:C196484 B655236:C655236 B917396:C917396 B982906:C982906 B458652:C458652 B589724:C589724 B720780:C720780 B524196:C524196 B458644:C458644 B786340:C786340 B982940:C982940 B655226:C655226 B786316:C786316 B130938:C130938 B458618:C458618 B262028:C262028 B65452:C65452 B393108:C393108 B982916:C982916 B87 B458628:C458628 B393132:C393132 B851852:C851852 B65436:C65436 B327572:C327572 B851860:C851860 B720772:C720772</xm:sqref>
        </x14:dataValidation>
        <x14:dataValidation type="list" allowBlank="1" showInputMessage="1" showErrorMessage="1" xr:uid="{8E2B3E27-F075-4AE4-91E0-F0B95A5AB108}">
          <x14:formula1>
            <xm:f>'Background Info'!$F$36:$F$42</xm:f>
          </x14:formula1>
          <xm:sqref>B44 B67 B90 B113 B136 B159 B182 B205 B228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1">
    <pageSetUpPr autoPageBreaks="0"/>
  </sheetPr>
  <dimension ref="A1:J68"/>
  <sheetViews>
    <sheetView showGridLines="0" showRowColHeaders="0" zoomScale="85" zoomScaleNormal="85" zoomScaleSheetLayoutView="50" workbookViewId="0">
      <selection activeCell="I20" sqref="I20"/>
    </sheetView>
  </sheetViews>
  <sheetFormatPr defaultColWidth="8.88671875" defaultRowHeight="14.4" x14ac:dyDescent="0.3"/>
  <cols>
    <col min="1" max="1" width="16" bestFit="1" customWidth="1"/>
    <col min="2" max="2" width="5.6640625" bestFit="1" customWidth="1"/>
    <col min="5" max="5" width="16.6640625" bestFit="1" customWidth="1"/>
    <col min="6" max="6" width="26.5546875" customWidth="1"/>
    <col min="7" max="7" width="10.88671875" bestFit="1" customWidth="1"/>
    <col min="8" max="8" width="9.44140625" bestFit="1" customWidth="1"/>
    <col min="10" max="10" width="10.44140625" bestFit="1" customWidth="1"/>
  </cols>
  <sheetData>
    <row r="1" spans="1:10" x14ac:dyDescent="0.3">
      <c r="A1" s="100" t="s">
        <v>325</v>
      </c>
      <c r="B1" s="101">
        <v>9.1</v>
      </c>
    </row>
    <row r="2" spans="1:10" x14ac:dyDescent="0.3">
      <c r="B2" s="15"/>
    </row>
    <row r="3" spans="1:10" ht="15.6" x14ac:dyDescent="0.3">
      <c r="A3" t="s">
        <v>177</v>
      </c>
      <c r="B3" t="s">
        <v>326</v>
      </c>
      <c r="E3" s="1" t="s">
        <v>71</v>
      </c>
      <c r="F3" s="1"/>
      <c r="G3" s="1"/>
      <c r="H3" s="1"/>
      <c r="J3" t="s">
        <v>327</v>
      </c>
    </row>
    <row r="4" spans="1:10" ht="15.6" x14ac:dyDescent="0.3">
      <c r="A4" t="s">
        <v>328</v>
      </c>
      <c r="B4" s="12" t="s">
        <v>329</v>
      </c>
      <c r="E4" s="318" t="s">
        <v>330</v>
      </c>
      <c r="F4" s="318"/>
      <c r="G4" s="318"/>
      <c r="H4" s="2"/>
      <c r="J4" s="94">
        <v>0.1</v>
      </c>
    </row>
    <row r="5" spans="1:10" x14ac:dyDescent="0.3">
      <c r="A5" t="s">
        <v>331</v>
      </c>
      <c r="B5" s="12" t="s">
        <v>332</v>
      </c>
      <c r="J5" s="94">
        <v>0.09</v>
      </c>
    </row>
    <row r="6" spans="1:10" x14ac:dyDescent="0.3">
      <c r="A6" t="s">
        <v>333</v>
      </c>
      <c r="B6" s="12" t="s">
        <v>334</v>
      </c>
      <c r="E6" t="s">
        <v>335</v>
      </c>
      <c r="F6" s="95" t="s">
        <v>336</v>
      </c>
      <c r="G6" s="98" t="s">
        <v>337</v>
      </c>
      <c r="H6" s="98">
        <v>2.5</v>
      </c>
      <c r="J6" s="94">
        <v>0.08</v>
      </c>
    </row>
    <row r="7" spans="1:10" x14ac:dyDescent="0.3">
      <c r="A7" t="s">
        <v>338</v>
      </c>
      <c r="B7" s="12" t="s">
        <v>339</v>
      </c>
      <c r="E7" t="s">
        <v>122</v>
      </c>
      <c r="F7" s="95">
        <v>1</v>
      </c>
      <c r="G7" s="125">
        <v>14580</v>
      </c>
      <c r="H7" s="96">
        <f>G7*2.5</f>
        <v>36450</v>
      </c>
      <c r="J7" s="94">
        <v>7.0000000000000007E-2</v>
      </c>
    </row>
    <row r="8" spans="1:10" x14ac:dyDescent="0.3">
      <c r="A8" t="s">
        <v>340</v>
      </c>
      <c r="B8" s="12" t="s">
        <v>341</v>
      </c>
      <c r="E8" t="s">
        <v>342</v>
      </c>
      <c r="F8" s="95">
        <v>2</v>
      </c>
      <c r="G8" s="125">
        <v>19720</v>
      </c>
      <c r="H8" s="96">
        <f t="shared" ref="H8:H16" si="0">G8*2.5</f>
        <v>49300</v>
      </c>
      <c r="J8" s="94">
        <v>0.06</v>
      </c>
    </row>
    <row r="9" spans="1:10" x14ac:dyDescent="0.3">
      <c r="A9" t="s">
        <v>343</v>
      </c>
      <c r="B9" s="12" t="s">
        <v>344</v>
      </c>
      <c r="F9" s="95">
        <v>3</v>
      </c>
      <c r="G9" s="125">
        <v>24860</v>
      </c>
      <c r="H9" s="96">
        <f t="shared" si="0"/>
        <v>62150</v>
      </c>
      <c r="J9" s="94">
        <v>0.05</v>
      </c>
    </row>
    <row r="10" spans="1:10" x14ac:dyDescent="0.3">
      <c r="A10" t="s">
        <v>345</v>
      </c>
      <c r="B10" s="12" t="s">
        <v>346</v>
      </c>
      <c r="F10" s="95">
        <v>4</v>
      </c>
      <c r="G10" s="125">
        <v>30000</v>
      </c>
      <c r="H10" s="96">
        <f t="shared" si="0"/>
        <v>75000</v>
      </c>
      <c r="J10" s="94">
        <v>0.04</v>
      </c>
    </row>
    <row r="11" spans="1:10" x14ac:dyDescent="0.3">
      <c r="A11" t="s">
        <v>347</v>
      </c>
      <c r="B11" s="12" t="s">
        <v>348</v>
      </c>
      <c r="F11" s="95">
        <v>5</v>
      </c>
      <c r="G11" s="125">
        <v>35140</v>
      </c>
      <c r="H11" s="96">
        <f t="shared" si="0"/>
        <v>87850</v>
      </c>
      <c r="J11" s="94">
        <v>0.03</v>
      </c>
    </row>
    <row r="12" spans="1:10" x14ac:dyDescent="0.3">
      <c r="A12" t="s">
        <v>349</v>
      </c>
      <c r="B12" s="12" t="s">
        <v>350</v>
      </c>
      <c r="F12" s="95">
        <v>6</v>
      </c>
      <c r="G12" s="125">
        <v>40280</v>
      </c>
      <c r="H12" s="96">
        <f t="shared" si="0"/>
        <v>100700</v>
      </c>
      <c r="J12" s="94">
        <v>0.02</v>
      </c>
    </row>
    <row r="13" spans="1:10" x14ac:dyDescent="0.3">
      <c r="A13" t="s">
        <v>351</v>
      </c>
      <c r="B13" s="12" t="s">
        <v>352</v>
      </c>
      <c r="F13" s="95">
        <v>7</v>
      </c>
      <c r="G13" s="125">
        <v>45420</v>
      </c>
      <c r="H13" s="96">
        <f t="shared" si="0"/>
        <v>113550</v>
      </c>
      <c r="J13" s="94">
        <v>0.01</v>
      </c>
    </row>
    <row r="14" spans="1:10" x14ac:dyDescent="0.3">
      <c r="A14" t="s">
        <v>353</v>
      </c>
      <c r="B14" s="12" t="s">
        <v>354</v>
      </c>
      <c r="F14" s="95">
        <v>8</v>
      </c>
      <c r="G14" s="125">
        <v>50560</v>
      </c>
      <c r="H14" s="96">
        <f t="shared" si="0"/>
        <v>126400</v>
      </c>
    </row>
    <row r="15" spans="1:10" x14ac:dyDescent="0.3">
      <c r="A15" t="s">
        <v>355</v>
      </c>
      <c r="B15" s="12" t="s">
        <v>356</v>
      </c>
      <c r="F15" s="95">
        <v>9</v>
      </c>
      <c r="G15" s="125">
        <v>55700</v>
      </c>
      <c r="H15" s="96">
        <f t="shared" si="0"/>
        <v>139250</v>
      </c>
    </row>
    <row r="16" spans="1:10" x14ac:dyDescent="0.3">
      <c r="A16" t="s">
        <v>357</v>
      </c>
      <c r="B16" s="12" t="s">
        <v>358</v>
      </c>
      <c r="F16" s="95">
        <v>10</v>
      </c>
      <c r="G16" s="125">
        <v>60840</v>
      </c>
      <c r="H16" s="96">
        <f t="shared" si="0"/>
        <v>152100</v>
      </c>
      <c r="J16" s="4"/>
    </row>
    <row r="17" spans="1:10" x14ac:dyDescent="0.3">
      <c r="A17" t="s">
        <v>359</v>
      </c>
      <c r="B17" s="12" t="s">
        <v>360</v>
      </c>
      <c r="G17" s="3"/>
      <c r="J17" s="4"/>
    </row>
    <row r="18" spans="1:10" x14ac:dyDescent="0.3">
      <c r="A18" t="s">
        <v>361</v>
      </c>
      <c r="B18" s="12" t="s">
        <v>362</v>
      </c>
      <c r="G18" s="3"/>
      <c r="I18" s="97"/>
      <c r="J18" s="4"/>
    </row>
    <row r="19" spans="1:10" x14ac:dyDescent="0.3">
      <c r="A19" t="s">
        <v>363</v>
      </c>
      <c r="B19" s="12" t="s">
        <v>364</v>
      </c>
      <c r="I19" s="97"/>
      <c r="J19" s="4"/>
    </row>
    <row r="20" spans="1:10" ht="15.6" x14ac:dyDescent="0.3">
      <c r="A20" t="s">
        <v>365</v>
      </c>
      <c r="B20" s="12" t="s">
        <v>366</v>
      </c>
      <c r="E20" t="s">
        <v>367</v>
      </c>
      <c r="F20" s="127" t="s">
        <v>368</v>
      </c>
      <c r="G20" s="94"/>
      <c r="I20" s="97"/>
      <c r="J20" s="4"/>
    </row>
    <row r="21" spans="1:10" ht="15.6" x14ac:dyDescent="0.3">
      <c r="A21" t="s">
        <v>369</v>
      </c>
      <c r="B21" s="12" t="s">
        <v>370</v>
      </c>
      <c r="E21" s="99"/>
      <c r="F21" s="127" t="s">
        <v>89</v>
      </c>
      <c r="I21" s="97"/>
      <c r="J21" s="4"/>
    </row>
    <row r="22" spans="1:10" ht="15.6" x14ac:dyDescent="0.3">
      <c r="A22" t="s">
        <v>371</v>
      </c>
      <c r="B22" s="12" t="s">
        <v>372</v>
      </c>
      <c r="F22" s="127" t="s">
        <v>373</v>
      </c>
      <c r="I22" s="97"/>
      <c r="J22" s="4"/>
    </row>
    <row r="23" spans="1:10" ht="15.6" x14ac:dyDescent="0.3">
      <c r="A23" t="s">
        <v>374</v>
      </c>
      <c r="B23" s="12" t="s">
        <v>375</v>
      </c>
      <c r="F23" s="127" t="s">
        <v>376</v>
      </c>
      <c r="I23" s="97"/>
      <c r="J23" s="4"/>
    </row>
    <row r="24" spans="1:10" x14ac:dyDescent="0.3">
      <c r="A24" t="s">
        <v>377</v>
      </c>
      <c r="B24" s="12" t="s">
        <v>378</v>
      </c>
      <c r="I24" s="97"/>
    </row>
    <row r="25" spans="1:10" x14ac:dyDescent="0.3">
      <c r="A25" t="s">
        <v>379</v>
      </c>
      <c r="B25" s="12" t="s">
        <v>380</v>
      </c>
      <c r="I25" s="97"/>
    </row>
    <row r="26" spans="1:10" x14ac:dyDescent="0.3">
      <c r="A26" t="s">
        <v>381</v>
      </c>
      <c r="B26" s="12" t="s">
        <v>382</v>
      </c>
      <c r="E26" t="s">
        <v>383</v>
      </c>
      <c r="F26" s="51" t="s">
        <v>384</v>
      </c>
      <c r="I26" s="97"/>
    </row>
    <row r="27" spans="1:10" x14ac:dyDescent="0.3">
      <c r="A27" t="s">
        <v>385</v>
      </c>
      <c r="B27" s="12" t="s">
        <v>386</v>
      </c>
      <c r="F27" s="51" t="s">
        <v>387</v>
      </c>
    </row>
    <row r="28" spans="1:10" x14ac:dyDescent="0.3">
      <c r="A28" t="s">
        <v>388</v>
      </c>
      <c r="B28" s="12" t="s">
        <v>389</v>
      </c>
      <c r="F28" s="51"/>
    </row>
    <row r="29" spans="1:10" x14ac:dyDescent="0.3">
      <c r="A29" t="s">
        <v>390</v>
      </c>
      <c r="B29" s="12" t="s">
        <v>391</v>
      </c>
      <c r="F29" s="51" t="s">
        <v>122</v>
      </c>
    </row>
    <row r="30" spans="1:10" x14ac:dyDescent="0.3">
      <c r="A30" t="s">
        <v>392</v>
      </c>
      <c r="B30" s="12" t="s">
        <v>393</v>
      </c>
      <c r="F30" s="51" t="s">
        <v>342</v>
      </c>
    </row>
    <row r="31" spans="1:10" x14ac:dyDescent="0.3">
      <c r="A31" t="s">
        <v>394</v>
      </c>
      <c r="B31" s="12" t="s">
        <v>395</v>
      </c>
      <c r="F31" s="51"/>
    </row>
    <row r="32" spans="1:10" x14ac:dyDescent="0.3">
      <c r="A32" t="s">
        <v>396</v>
      </c>
      <c r="B32" s="12" t="s">
        <v>397</v>
      </c>
      <c r="F32" s="51" t="s">
        <v>122</v>
      </c>
      <c r="J32" s="4"/>
    </row>
    <row r="33" spans="1:10" x14ac:dyDescent="0.3">
      <c r="A33" t="s">
        <v>398</v>
      </c>
      <c r="B33" s="12" t="s">
        <v>399</v>
      </c>
      <c r="F33" s="51" t="s">
        <v>342</v>
      </c>
      <c r="J33" s="4"/>
    </row>
    <row r="34" spans="1:10" x14ac:dyDescent="0.3">
      <c r="A34" t="s">
        <v>400</v>
      </c>
      <c r="B34" s="12" t="s">
        <v>401</v>
      </c>
      <c r="F34" s="51" t="s">
        <v>402</v>
      </c>
      <c r="J34" s="4"/>
    </row>
    <row r="35" spans="1:10" x14ac:dyDescent="0.3">
      <c r="A35" t="s">
        <v>403</v>
      </c>
      <c r="B35" s="12" t="s">
        <v>404</v>
      </c>
      <c r="F35" s="51"/>
      <c r="J35" s="4"/>
    </row>
    <row r="36" spans="1:10" x14ac:dyDescent="0.3">
      <c r="A36" t="s">
        <v>405</v>
      </c>
      <c r="B36" s="12" t="s">
        <v>406</v>
      </c>
      <c r="F36" s="51" t="s">
        <v>407</v>
      </c>
      <c r="J36" s="4"/>
    </row>
    <row r="37" spans="1:10" x14ac:dyDescent="0.3">
      <c r="A37" t="s">
        <v>408</v>
      </c>
      <c r="B37" s="12" t="s">
        <v>409</v>
      </c>
      <c r="F37" s="51" t="s">
        <v>410</v>
      </c>
      <c r="J37" s="4"/>
    </row>
    <row r="38" spans="1:10" x14ac:dyDescent="0.3">
      <c r="A38" t="s">
        <v>411</v>
      </c>
      <c r="B38" s="12" t="s">
        <v>412</v>
      </c>
      <c r="F38" s="51" t="s">
        <v>413</v>
      </c>
      <c r="J38" s="4"/>
    </row>
    <row r="39" spans="1:10" x14ac:dyDescent="0.3">
      <c r="A39" t="s">
        <v>414</v>
      </c>
      <c r="B39" s="12" t="s">
        <v>415</v>
      </c>
      <c r="F39" s="51" t="s">
        <v>416</v>
      </c>
      <c r="J39" s="103"/>
    </row>
    <row r="40" spans="1:10" x14ac:dyDescent="0.3">
      <c r="A40" t="s">
        <v>417</v>
      </c>
      <c r="B40" s="12" t="s">
        <v>418</v>
      </c>
      <c r="F40" s="51" t="s">
        <v>419</v>
      </c>
      <c r="J40" s="103"/>
    </row>
    <row r="41" spans="1:10" x14ac:dyDescent="0.3">
      <c r="A41" t="s">
        <v>420</v>
      </c>
      <c r="B41" s="12" t="s">
        <v>421</v>
      </c>
      <c r="F41" s="389" t="s">
        <v>422</v>
      </c>
    </row>
    <row r="42" spans="1:10" x14ac:dyDescent="0.3">
      <c r="A42" t="s">
        <v>423</v>
      </c>
      <c r="B42" s="12" t="s">
        <v>424</v>
      </c>
      <c r="F42" s="389" t="s">
        <v>425</v>
      </c>
    </row>
    <row r="43" spans="1:10" x14ac:dyDescent="0.3">
      <c r="A43" t="s">
        <v>426</v>
      </c>
      <c r="B43" s="12" t="s">
        <v>427</v>
      </c>
    </row>
    <row r="44" spans="1:10" x14ac:dyDescent="0.3">
      <c r="A44" t="s">
        <v>428</v>
      </c>
      <c r="B44" s="12" t="s">
        <v>429</v>
      </c>
    </row>
    <row r="45" spans="1:10" x14ac:dyDescent="0.3">
      <c r="A45" t="s">
        <v>430</v>
      </c>
      <c r="B45" s="12" t="s">
        <v>431</v>
      </c>
    </row>
    <row r="46" spans="1:10" x14ac:dyDescent="0.3">
      <c r="A46" t="s">
        <v>432</v>
      </c>
      <c r="B46" s="12" t="s">
        <v>433</v>
      </c>
    </row>
    <row r="47" spans="1:10" x14ac:dyDescent="0.3">
      <c r="A47" t="s">
        <v>434</v>
      </c>
      <c r="B47" s="12" t="s">
        <v>435</v>
      </c>
    </row>
    <row r="48" spans="1:10" x14ac:dyDescent="0.3">
      <c r="A48" t="s">
        <v>436</v>
      </c>
      <c r="B48" s="12" t="s">
        <v>437</v>
      </c>
    </row>
    <row r="49" spans="1:2" x14ac:dyDescent="0.3">
      <c r="A49" t="s">
        <v>438</v>
      </c>
      <c r="B49" s="12" t="s">
        <v>439</v>
      </c>
    </row>
    <row r="50" spans="1:2" x14ac:dyDescent="0.3">
      <c r="A50" t="s">
        <v>440</v>
      </c>
      <c r="B50" s="12" t="s">
        <v>441</v>
      </c>
    </row>
    <row r="51" spans="1:2" x14ac:dyDescent="0.3">
      <c r="A51" t="s">
        <v>442</v>
      </c>
      <c r="B51" s="12" t="s">
        <v>443</v>
      </c>
    </row>
    <row r="52" spans="1:2" x14ac:dyDescent="0.3">
      <c r="A52" t="s">
        <v>444</v>
      </c>
      <c r="B52" s="12" t="s">
        <v>445</v>
      </c>
    </row>
    <row r="53" spans="1:2" x14ac:dyDescent="0.3">
      <c r="A53" t="s">
        <v>446</v>
      </c>
      <c r="B53" s="12" t="s">
        <v>447</v>
      </c>
    </row>
    <row r="54" spans="1:2" x14ac:dyDescent="0.3">
      <c r="A54" t="s">
        <v>448</v>
      </c>
      <c r="B54" s="12" t="s">
        <v>449</v>
      </c>
    </row>
    <row r="55" spans="1:2" x14ac:dyDescent="0.3">
      <c r="A55" t="s">
        <v>450</v>
      </c>
      <c r="B55" s="12" t="s">
        <v>451</v>
      </c>
    </row>
    <row r="56" spans="1:2" x14ac:dyDescent="0.3">
      <c r="A56" t="s">
        <v>452</v>
      </c>
      <c r="B56" s="12" t="s">
        <v>453</v>
      </c>
    </row>
    <row r="57" spans="1:2" x14ac:dyDescent="0.3">
      <c r="A57" t="s">
        <v>454</v>
      </c>
      <c r="B57" s="12" t="s">
        <v>455</v>
      </c>
    </row>
    <row r="58" spans="1:2" x14ac:dyDescent="0.3">
      <c r="A58" t="s">
        <v>456</v>
      </c>
      <c r="B58" s="12" t="s">
        <v>457</v>
      </c>
    </row>
    <row r="59" spans="1:2" x14ac:dyDescent="0.3">
      <c r="A59" t="s">
        <v>458</v>
      </c>
      <c r="B59" s="12" t="s">
        <v>459</v>
      </c>
    </row>
    <row r="60" spans="1:2" x14ac:dyDescent="0.3">
      <c r="A60" t="s">
        <v>460</v>
      </c>
      <c r="B60" s="12" t="s">
        <v>461</v>
      </c>
    </row>
    <row r="61" spans="1:2" x14ac:dyDescent="0.3">
      <c r="A61" t="s">
        <v>462</v>
      </c>
      <c r="B61" s="12" t="s">
        <v>463</v>
      </c>
    </row>
    <row r="62" spans="1:2" x14ac:dyDescent="0.3">
      <c r="A62" t="s">
        <v>464</v>
      </c>
      <c r="B62" s="12" t="s">
        <v>465</v>
      </c>
    </row>
    <row r="63" spans="1:2" x14ac:dyDescent="0.3">
      <c r="A63" t="s">
        <v>466</v>
      </c>
      <c r="B63" s="12" t="s">
        <v>467</v>
      </c>
    </row>
    <row r="64" spans="1:2" x14ac:dyDescent="0.3">
      <c r="A64" t="s">
        <v>468</v>
      </c>
      <c r="B64" s="12" t="s">
        <v>469</v>
      </c>
    </row>
    <row r="65" spans="1:2" x14ac:dyDescent="0.3">
      <c r="A65" t="s">
        <v>470</v>
      </c>
      <c r="B65" s="12" t="s">
        <v>471</v>
      </c>
    </row>
    <row r="66" spans="1:2" x14ac:dyDescent="0.3">
      <c r="A66" t="s">
        <v>472</v>
      </c>
      <c r="B66" s="12" t="s">
        <v>473</v>
      </c>
    </row>
    <row r="67" spans="1:2" x14ac:dyDescent="0.3">
      <c r="A67" t="s">
        <v>474</v>
      </c>
      <c r="B67" s="12" t="s">
        <v>475</v>
      </c>
    </row>
    <row r="68" spans="1:2" x14ac:dyDescent="0.3">
      <c r="A68" t="s">
        <v>476</v>
      </c>
      <c r="B68" s="12" t="s">
        <v>477</v>
      </c>
    </row>
  </sheetData>
  <sheetProtection algorithmName="SHA-512" hashValue="CrXKh5tj2/VJeV6LheiRL3nzValHkouvCyqMJnS/3Sccmbuvu/pfxqfd/dFWSA+k8jABSJtU9OfVr2UZbG4JQg==" saltValue="2z6iWvoCxqfQFOVNXESK9Q==" spinCount="100000" sheet="1" selectLockedCells="1" selectUnlockedCells="1"/>
  <sortState xmlns:xlrd2="http://schemas.microsoft.com/office/spreadsheetml/2017/richdata2" ref="A2:B65">
    <sortCondition ref="B33:B9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31"/>
  <sheetViews>
    <sheetView showGridLines="0" showRowColHeaders="0" zoomScaleNormal="100" workbookViewId="0"/>
  </sheetViews>
  <sheetFormatPr defaultColWidth="9.109375" defaultRowHeight="52.5" customHeight="1" x14ac:dyDescent="0.25"/>
  <cols>
    <col min="1" max="1" width="87" style="127" customWidth="1"/>
    <col min="2" max="16384" width="9.109375" style="127"/>
  </cols>
  <sheetData>
    <row r="2" spans="1:9" ht="30" customHeight="1" x14ac:dyDescent="0.25">
      <c r="A2" s="142" t="s">
        <v>55</v>
      </c>
    </row>
    <row r="3" spans="1:9" ht="60" customHeight="1" x14ac:dyDescent="0.25">
      <c r="A3" s="145" t="s">
        <v>56</v>
      </c>
      <c r="C3" s="145"/>
      <c r="D3" s="145"/>
      <c r="E3" s="145"/>
      <c r="F3" s="145"/>
      <c r="G3" s="145"/>
      <c r="H3" s="145"/>
      <c r="I3" s="145"/>
    </row>
    <row r="4" spans="1:9" ht="30" customHeight="1" x14ac:dyDescent="0.25">
      <c r="A4" s="145" t="s">
        <v>57</v>
      </c>
      <c r="B4" s="145"/>
      <c r="C4" s="145"/>
      <c r="D4" s="145"/>
      <c r="E4" s="145"/>
      <c r="F4" s="145"/>
      <c r="G4" s="145"/>
      <c r="H4" s="145"/>
      <c r="I4" s="145"/>
    </row>
    <row r="5" spans="1:9" ht="45" customHeight="1" x14ac:dyDescent="0.25">
      <c r="A5" s="145" t="s">
        <v>58</v>
      </c>
      <c r="B5" s="145"/>
      <c r="C5" s="145"/>
      <c r="D5" s="145"/>
      <c r="E5" s="145"/>
      <c r="F5" s="145"/>
      <c r="G5" s="145"/>
      <c r="H5" s="145"/>
      <c r="I5" s="145"/>
    </row>
    <row r="6" spans="1:9" ht="30" customHeight="1" x14ac:dyDescent="0.25">
      <c r="A6" s="145" t="s">
        <v>59</v>
      </c>
      <c r="B6" s="145"/>
      <c r="C6" s="145"/>
      <c r="D6" s="145"/>
      <c r="E6" s="145"/>
      <c r="F6" s="145"/>
      <c r="G6" s="145"/>
      <c r="H6" s="145"/>
      <c r="I6" s="145"/>
    </row>
    <row r="7" spans="1:9" ht="45" customHeight="1" x14ac:dyDescent="0.25">
      <c r="A7" s="145" t="s">
        <v>60</v>
      </c>
      <c r="B7" s="145"/>
      <c r="C7" s="145"/>
      <c r="D7" s="145"/>
      <c r="E7" s="145"/>
      <c r="F7" s="145"/>
      <c r="G7" s="145"/>
      <c r="H7" s="145"/>
      <c r="I7" s="145"/>
    </row>
    <row r="8" spans="1:9" ht="45" customHeight="1" x14ac:dyDescent="0.25">
      <c r="A8" s="145" t="s">
        <v>61</v>
      </c>
      <c r="B8" s="145"/>
      <c r="C8" s="145"/>
      <c r="D8" s="145"/>
      <c r="E8" s="145"/>
      <c r="F8" s="145"/>
      <c r="G8" s="145"/>
      <c r="H8" s="145"/>
      <c r="I8" s="145"/>
    </row>
    <row r="9" spans="1:9" ht="45" customHeight="1" x14ac:dyDescent="0.25">
      <c r="A9" s="145" t="s">
        <v>62</v>
      </c>
      <c r="B9" s="145"/>
      <c r="C9" s="145"/>
      <c r="D9" s="145"/>
      <c r="E9" s="145"/>
      <c r="F9" s="145"/>
      <c r="G9" s="145"/>
      <c r="H9" s="145"/>
      <c r="I9" s="145"/>
    </row>
    <row r="10" spans="1:9" ht="45" customHeight="1" x14ac:dyDescent="0.25">
      <c r="A10" s="145" t="s">
        <v>63</v>
      </c>
      <c r="B10" s="145"/>
      <c r="C10" s="145"/>
      <c r="D10" s="145"/>
      <c r="E10" s="145"/>
      <c r="F10" s="145"/>
      <c r="G10" s="145"/>
      <c r="H10" s="145"/>
      <c r="I10" s="145"/>
    </row>
    <row r="11" spans="1:9" ht="45" customHeight="1" x14ac:dyDescent="0.25">
      <c r="A11" s="145" t="s">
        <v>64</v>
      </c>
      <c r="B11" s="145"/>
      <c r="C11" s="145"/>
      <c r="D11" s="145"/>
      <c r="E11" s="145"/>
      <c r="F11" s="145"/>
      <c r="G11" s="145"/>
      <c r="H11" s="145"/>
      <c r="I11" s="145"/>
    </row>
    <row r="12" spans="1:9" ht="30" customHeight="1" x14ac:dyDescent="0.25">
      <c r="A12" s="145" t="s">
        <v>65</v>
      </c>
      <c r="B12" s="145"/>
      <c r="C12" s="145"/>
      <c r="D12" s="145"/>
      <c r="E12" s="145"/>
      <c r="F12" s="145"/>
      <c r="G12" s="145"/>
      <c r="H12" s="145"/>
      <c r="I12" s="145"/>
    </row>
    <row r="13" spans="1:9" ht="45" customHeight="1" x14ac:dyDescent="0.25">
      <c r="A13" s="145" t="s">
        <v>66</v>
      </c>
      <c r="B13" s="145"/>
      <c r="C13" s="145"/>
      <c r="D13" s="145"/>
      <c r="E13" s="145"/>
      <c r="F13" s="145"/>
      <c r="G13" s="145"/>
      <c r="H13" s="145"/>
      <c r="I13" s="145"/>
    </row>
    <row r="14" spans="1:9" ht="52.5" customHeight="1" x14ac:dyDescent="0.25">
      <c r="A14" s="145"/>
      <c r="B14" s="145"/>
      <c r="C14" s="145"/>
      <c r="D14" s="145"/>
      <c r="E14" s="145"/>
      <c r="F14" s="145"/>
      <c r="G14" s="145"/>
      <c r="H14" s="145"/>
      <c r="I14" s="145"/>
    </row>
    <row r="15" spans="1:9" ht="52.5" customHeight="1" x14ac:dyDescent="0.25">
      <c r="A15" s="145"/>
      <c r="B15" s="145"/>
      <c r="C15" s="145"/>
      <c r="D15" s="145"/>
      <c r="E15" s="145"/>
      <c r="F15" s="145"/>
      <c r="G15" s="145"/>
      <c r="H15" s="145"/>
      <c r="I15" s="145"/>
    </row>
    <row r="16" spans="1:9" ht="52.5" customHeight="1" x14ac:dyDescent="0.25">
      <c r="A16" s="145"/>
      <c r="B16" s="145"/>
      <c r="C16" s="145"/>
      <c r="D16" s="145"/>
      <c r="E16" s="145"/>
      <c r="F16" s="145"/>
      <c r="G16" s="145"/>
      <c r="H16" s="145"/>
      <c r="I16" s="145"/>
    </row>
    <row r="17" spans="1:9" ht="52.5" customHeight="1" x14ac:dyDescent="0.25">
      <c r="A17" s="145"/>
      <c r="B17" s="145"/>
      <c r="C17" s="145"/>
      <c r="D17" s="145"/>
      <c r="E17" s="145"/>
      <c r="F17" s="145"/>
      <c r="G17" s="145"/>
      <c r="H17" s="145"/>
      <c r="I17" s="145"/>
    </row>
    <row r="18" spans="1:9" ht="52.5" customHeight="1" x14ac:dyDescent="0.25">
      <c r="A18" s="145"/>
      <c r="B18" s="145"/>
      <c r="C18" s="145"/>
      <c r="D18" s="145"/>
      <c r="E18" s="145"/>
      <c r="F18" s="145"/>
      <c r="G18" s="145"/>
      <c r="H18" s="145"/>
      <c r="I18" s="145"/>
    </row>
    <row r="19" spans="1:9" ht="52.5" customHeight="1" x14ac:dyDescent="0.25">
      <c r="A19" s="145"/>
      <c r="B19" s="145"/>
      <c r="C19" s="145"/>
      <c r="D19" s="145"/>
      <c r="E19" s="145"/>
      <c r="F19" s="145"/>
      <c r="G19" s="145"/>
      <c r="H19" s="145"/>
      <c r="I19" s="145"/>
    </row>
    <row r="20" spans="1:9" ht="52.5" customHeight="1" x14ac:dyDescent="0.25">
      <c r="A20" s="145"/>
      <c r="B20" s="145"/>
      <c r="C20" s="145"/>
      <c r="D20" s="145"/>
      <c r="E20" s="145"/>
      <c r="F20" s="145"/>
      <c r="G20" s="145"/>
      <c r="H20" s="145"/>
      <c r="I20" s="145"/>
    </row>
    <row r="21" spans="1:9" ht="52.5" customHeight="1" x14ac:dyDescent="0.25">
      <c r="A21" s="145"/>
      <c r="B21" s="145"/>
      <c r="C21" s="145"/>
      <c r="D21" s="145"/>
      <c r="E21" s="145"/>
      <c r="F21" s="145"/>
      <c r="G21" s="145"/>
      <c r="H21" s="145"/>
      <c r="I21" s="145"/>
    </row>
    <row r="22" spans="1:9" ht="52.5" customHeight="1" x14ac:dyDescent="0.25">
      <c r="A22" s="145"/>
      <c r="B22" s="145"/>
      <c r="C22" s="145"/>
      <c r="D22" s="145"/>
      <c r="E22" s="145"/>
      <c r="F22" s="145"/>
      <c r="G22" s="145"/>
      <c r="H22" s="145"/>
      <c r="I22" s="145"/>
    </row>
    <row r="23" spans="1:9" ht="52.5" customHeight="1" x14ac:dyDescent="0.25">
      <c r="A23" s="145"/>
      <c r="B23" s="145"/>
      <c r="C23" s="145"/>
      <c r="D23" s="145"/>
      <c r="E23" s="145"/>
      <c r="F23" s="145"/>
      <c r="G23" s="145"/>
      <c r="H23" s="145"/>
      <c r="I23" s="145"/>
    </row>
    <row r="24" spans="1:9" ht="52.5" customHeight="1" x14ac:dyDescent="0.25">
      <c r="A24" s="145"/>
      <c r="B24" s="145"/>
      <c r="C24" s="145"/>
      <c r="D24" s="145"/>
      <c r="E24" s="145"/>
      <c r="F24" s="145"/>
      <c r="G24" s="145"/>
      <c r="H24" s="145"/>
      <c r="I24" s="145"/>
    </row>
    <row r="25" spans="1:9" ht="52.5" customHeight="1" x14ac:dyDescent="0.25">
      <c r="A25" s="145"/>
      <c r="B25" s="145"/>
      <c r="C25" s="145"/>
      <c r="D25" s="145"/>
      <c r="E25" s="145"/>
      <c r="F25" s="145"/>
      <c r="G25" s="145"/>
      <c r="H25" s="145"/>
      <c r="I25" s="145"/>
    </row>
    <row r="26" spans="1:9" ht="52.5" customHeight="1" x14ac:dyDescent="0.25">
      <c r="A26" s="145"/>
      <c r="B26" s="145"/>
      <c r="C26" s="145"/>
      <c r="D26" s="145"/>
      <c r="E26" s="145"/>
      <c r="F26" s="145"/>
      <c r="G26" s="145"/>
      <c r="H26" s="145"/>
      <c r="I26" s="145"/>
    </row>
    <row r="27" spans="1:9" ht="52.5" customHeight="1" x14ac:dyDescent="0.25">
      <c r="A27" s="145"/>
      <c r="B27" s="145"/>
      <c r="C27" s="145"/>
      <c r="D27" s="145"/>
      <c r="E27" s="145"/>
      <c r="F27" s="145"/>
      <c r="G27" s="145"/>
      <c r="H27" s="145"/>
      <c r="I27" s="145"/>
    </row>
    <row r="28" spans="1:9" ht="52.5" customHeight="1" x14ac:dyDescent="0.25">
      <c r="A28" s="145"/>
      <c r="B28" s="145"/>
      <c r="C28" s="145"/>
      <c r="D28" s="145"/>
      <c r="E28" s="145"/>
      <c r="F28" s="145"/>
      <c r="G28" s="145"/>
      <c r="H28" s="145"/>
      <c r="I28" s="145"/>
    </row>
    <row r="29" spans="1:9" ht="52.5" customHeight="1" x14ac:dyDescent="0.25">
      <c r="A29" s="145"/>
      <c r="B29" s="145"/>
      <c r="C29" s="145"/>
      <c r="D29" s="145"/>
      <c r="E29" s="145"/>
      <c r="F29" s="145"/>
      <c r="G29" s="145"/>
      <c r="H29" s="145"/>
      <c r="I29" s="145"/>
    </row>
    <row r="30" spans="1:9" ht="52.5" customHeight="1" x14ac:dyDescent="0.25">
      <c r="A30" s="145"/>
      <c r="B30" s="145"/>
      <c r="C30" s="145"/>
      <c r="D30" s="145"/>
      <c r="E30" s="145"/>
      <c r="F30" s="145"/>
      <c r="G30" s="145"/>
      <c r="H30" s="145"/>
      <c r="I30" s="145"/>
    </row>
    <row r="31" spans="1:9" ht="52.5" customHeight="1" x14ac:dyDescent="0.25">
      <c r="A31" s="145"/>
      <c r="B31" s="145"/>
      <c r="C31" s="145"/>
      <c r="D31" s="145"/>
      <c r="E31" s="145"/>
      <c r="F31" s="145"/>
      <c r="G31" s="145"/>
      <c r="H31" s="145"/>
      <c r="I31" s="145"/>
    </row>
  </sheetData>
  <sheetProtection algorithmName="SHA-512" hashValue="WADJu60uthxNJT7Z2kHnsvlZGOvlO81PPIGl82woQuV9+lGmfgFI0TT/YTGXzjVOsm2+fO7MJOqkO7apvXdgzg==" saltValue="Edx3wF+3+Jakt6YqkFaCeA==" spinCount="100000" sheet="1" selectLockedCells="1" selectUnlockedCell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49"/>
  <sheetViews>
    <sheetView showGridLines="0" showRowColHeaders="0" topLeftCell="B2" zoomScaleNormal="100" workbookViewId="0">
      <selection activeCell="I11" sqref="I11"/>
    </sheetView>
  </sheetViews>
  <sheetFormatPr defaultColWidth="8.88671875" defaultRowHeight="15" x14ac:dyDescent="0.25"/>
  <cols>
    <col min="1" max="1" width="72.109375" style="5" customWidth="1"/>
    <col min="2" max="2" width="15.44140625" style="5" customWidth="1"/>
    <col min="3" max="3" width="10.88671875" style="5" customWidth="1"/>
    <col min="4" max="4" width="17.44140625" style="5" customWidth="1"/>
    <col min="5" max="5" width="14.88671875" style="5" customWidth="1"/>
    <col min="6" max="7" width="8.88671875" style="5"/>
    <col min="8" max="8" width="53" style="5" customWidth="1"/>
    <col min="9" max="9" width="20.44140625" style="5" customWidth="1"/>
    <col min="10" max="11" width="8.88671875" style="5" customWidth="1"/>
    <col min="12" max="14" width="8.88671875" style="5" hidden="1" customWidth="1"/>
    <col min="15" max="15" width="8.88671875" style="5" customWidth="1"/>
    <col min="16" max="16384" width="8.88671875" style="5"/>
  </cols>
  <sheetData>
    <row r="1" spans="1:14" ht="15" customHeight="1" x14ac:dyDescent="0.25">
      <c r="A1" s="405"/>
      <c r="B1" s="406"/>
      <c r="C1" s="406"/>
      <c r="D1" s="406"/>
      <c r="E1" s="407"/>
      <c r="F1" s="127"/>
      <c r="G1" s="127"/>
      <c r="H1" s="233" t="s">
        <v>67</v>
      </c>
      <c r="I1" s="408"/>
      <c r="J1" s="127"/>
      <c r="K1" s="127"/>
      <c r="L1" s="127"/>
      <c r="M1" s="127"/>
      <c r="N1" s="127"/>
    </row>
    <row r="2" spans="1:14" ht="15.6" customHeight="1" x14ac:dyDescent="0.25">
      <c r="A2" s="409"/>
      <c r="B2" s="127"/>
      <c r="C2" s="127"/>
      <c r="D2" s="127"/>
      <c r="E2" s="410"/>
      <c r="F2" s="127"/>
      <c r="G2" s="127"/>
      <c r="H2" s="234" t="s">
        <v>68</v>
      </c>
      <c r="I2" s="411"/>
      <c r="J2" s="127"/>
      <c r="K2" s="127"/>
      <c r="L2" s="127"/>
      <c r="M2" s="127"/>
      <c r="N2" s="127"/>
    </row>
    <row r="3" spans="1:14" ht="15.6" customHeight="1" x14ac:dyDescent="0.25">
      <c r="A3" s="409"/>
      <c r="B3" s="127"/>
      <c r="C3" s="127"/>
      <c r="D3" s="127"/>
      <c r="E3" s="410"/>
      <c r="F3" s="127"/>
      <c r="G3" s="127"/>
      <c r="H3" s="234" t="s">
        <v>69</v>
      </c>
      <c r="I3" s="411"/>
      <c r="J3" s="127"/>
      <c r="K3" s="127"/>
      <c r="L3" s="127"/>
      <c r="M3" s="127"/>
      <c r="N3" s="127"/>
    </row>
    <row r="4" spans="1:14" ht="15.6" customHeight="1" x14ac:dyDescent="0.25">
      <c r="A4" s="409"/>
      <c r="B4" s="127"/>
      <c r="C4" s="127"/>
      <c r="D4" s="127"/>
      <c r="E4" s="410"/>
      <c r="F4" s="127"/>
      <c r="G4" s="127"/>
      <c r="H4" s="234" t="s">
        <v>70</v>
      </c>
      <c r="I4" s="411"/>
      <c r="J4" s="127"/>
      <c r="K4" s="127"/>
      <c r="L4" s="127"/>
      <c r="M4" s="127"/>
      <c r="N4" s="127"/>
    </row>
    <row r="5" spans="1:14" ht="16.2" customHeight="1" x14ac:dyDescent="0.25">
      <c r="A5" s="224"/>
      <c r="B5" s="230" t="s">
        <v>71</v>
      </c>
      <c r="C5" s="225"/>
      <c r="D5" s="225"/>
      <c r="E5" s="226"/>
      <c r="F5" s="127"/>
      <c r="G5" s="127"/>
      <c r="H5" s="234" t="s">
        <v>72</v>
      </c>
      <c r="I5" s="411"/>
      <c r="J5" s="127"/>
      <c r="K5" s="127"/>
      <c r="L5" s="127"/>
      <c r="M5" s="127"/>
      <c r="N5" s="127"/>
    </row>
    <row r="6" spans="1:14" ht="15.6" customHeight="1" x14ac:dyDescent="0.25">
      <c r="A6" s="227"/>
      <c r="B6" s="231" t="s">
        <v>73</v>
      </c>
      <c r="C6" s="228"/>
      <c r="D6" s="228"/>
      <c r="E6" s="229"/>
      <c r="F6" s="127"/>
      <c r="G6" s="127"/>
      <c r="H6" s="234" t="s">
        <v>74</v>
      </c>
      <c r="I6" s="411"/>
      <c r="J6" s="127"/>
      <c r="K6" s="127"/>
      <c r="L6" s="127"/>
      <c r="M6" s="127"/>
      <c r="N6" s="127"/>
    </row>
    <row r="7" spans="1:14" ht="15.6" customHeight="1" x14ac:dyDescent="0.25">
      <c r="A7" s="30"/>
      <c r="B7" s="9"/>
      <c r="C7" s="9"/>
      <c r="D7" s="9"/>
      <c r="E7" s="29"/>
      <c r="F7" s="8"/>
      <c r="G7" s="8"/>
      <c r="H7" s="234" t="s">
        <v>75</v>
      </c>
      <c r="I7" s="411"/>
      <c r="J7" s="8"/>
      <c r="K7" s="8"/>
      <c r="L7" s="127"/>
      <c r="M7" s="127"/>
      <c r="N7" s="127"/>
    </row>
    <row r="8" spans="1:14" ht="15.6" customHeight="1" thickBot="1" x14ac:dyDescent="0.3">
      <c r="A8" s="412" t="s">
        <v>76</v>
      </c>
      <c r="B8" s="413" t="s">
        <v>77</v>
      </c>
      <c r="C8" s="413"/>
      <c r="D8" s="413"/>
      <c r="E8" s="49" t="s">
        <v>78</v>
      </c>
      <c r="F8" s="8"/>
      <c r="G8" s="8"/>
      <c r="H8" s="414"/>
      <c r="I8" s="415"/>
      <c r="J8" s="8"/>
      <c r="K8" s="8"/>
      <c r="L8" s="127"/>
      <c r="M8" s="127"/>
      <c r="N8" s="127"/>
    </row>
    <row r="9" spans="1:14" ht="15.6" thickBot="1" x14ac:dyDescent="0.3">
      <c r="A9" s="409" t="s">
        <v>79</v>
      </c>
      <c r="B9" s="416"/>
      <c r="C9" s="416"/>
      <c r="D9" s="127"/>
      <c r="E9" s="410"/>
      <c r="F9" s="10"/>
      <c r="G9" s="10"/>
      <c r="H9" s="127"/>
      <c r="I9" s="127"/>
      <c r="J9" s="10"/>
      <c r="K9" s="10"/>
      <c r="L9" s="417" t="s">
        <v>80</v>
      </c>
      <c r="M9" s="417"/>
      <c r="N9" s="127"/>
    </row>
    <row r="10" spans="1:14" ht="15.6" thickBot="1" x14ac:dyDescent="0.3">
      <c r="A10" s="223" t="s">
        <v>81</v>
      </c>
      <c r="B10" s="418">
        <f>I22</f>
        <v>0</v>
      </c>
      <c r="C10" s="419"/>
      <c r="D10" s="413"/>
      <c r="E10" s="420">
        <f>IF(B10&gt;0,B10*12,0)</f>
        <v>0</v>
      </c>
      <c r="F10" s="127"/>
      <c r="G10" s="127"/>
      <c r="H10" s="421" t="s">
        <v>82</v>
      </c>
      <c r="I10" s="422"/>
      <c r="J10" s="127"/>
      <c r="K10" s="127"/>
      <c r="L10" s="147" t="s">
        <v>83</v>
      </c>
      <c r="M10" s="147">
        <v>4.3330000000000002</v>
      </c>
      <c r="N10" s="127">
        <v>52</v>
      </c>
    </row>
    <row r="11" spans="1:14" x14ac:dyDescent="0.25">
      <c r="A11" s="423" t="s">
        <v>84</v>
      </c>
      <c r="B11" s="424"/>
      <c r="C11" s="425" t="s">
        <v>85</v>
      </c>
      <c r="D11" s="241" t="s">
        <v>86</v>
      </c>
      <c r="E11" s="426"/>
      <c r="F11" s="127"/>
      <c r="G11" s="127"/>
      <c r="H11" s="427" t="str">
        <f>CONCATENATE('Client Information'!B15," ",'Client Information'!B14)</f>
        <v xml:space="preserve"> </v>
      </c>
      <c r="I11" s="428"/>
      <c r="J11" s="127"/>
      <c r="K11" s="127"/>
      <c r="L11" s="147" t="s">
        <v>87</v>
      </c>
      <c r="M11" s="147">
        <v>2.1665999999999999</v>
      </c>
      <c r="N11" s="127">
        <v>26</v>
      </c>
    </row>
    <row r="12" spans="1:14" x14ac:dyDescent="0.25">
      <c r="A12" s="429"/>
      <c r="B12" s="430"/>
      <c r="C12" s="431"/>
      <c r="D12" s="431"/>
      <c r="E12" s="432">
        <f t="shared" ref="E12:E22" si="0">B12*12</f>
        <v>0</v>
      </c>
      <c r="F12" s="127"/>
      <c r="G12" s="127"/>
      <c r="H12" s="409" t="str">
        <f>IF('Client Information'!B43&gt;0,'Client Information'!B43,"")</f>
        <v/>
      </c>
      <c r="I12" s="428"/>
      <c r="J12" s="127"/>
      <c r="K12" s="127"/>
      <c r="L12" s="147" t="s">
        <v>88</v>
      </c>
      <c r="M12" s="147">
        <v>2</v>
      </c>
      <c r="N12" s="127">
        <v>24</v>
      </c>
    </row>
    <row r="13" spans="1:14" x14ac:dyDescent="0.25">
      <c r="A13" s="433"/>
      <c r="B13" s="430"/>
      <c r="C13" s="431"/>
      <c r="D13" s="431"/>
      <c r="E13" s="432">
        <f t="shared" si="0"/>
        <v>0</v>
      </c>
      <c r="F13" s="127"/>
      <c r="G13" s="127"/>
      <c r="H13" s="409" t="str">
        <f>IF('Client Information'!B66&gt;0,'Client Information'!B66,"")</f>
        <v/>
      </c>
      <c r="I13" s="428"/>
      <c r="J13" s="127"/>
      <c r="K13" s="127"/>
      <c r="L13" s="147" t="s">
        <v>89</v>
      </c>
      <c r="M13" s="147">
        <v>1</v>
      </c>
      <c r="N13" s="127">
        <v>12</v>
      </c>
    </row>
    <row r="14" spans="1:14" x14ac:dyDescent="0.25">
      <c r="A14" s="433"/>
      <c r="B14" s="430"/>
      <c r="C14" s="431"/>
      <c r="D14" s="431"/>
      <c r="E14" s="432">
        <f t="shared" si="0"/>
        <v>0</v>
      </c>
      <c r="F14" s="127"/>
      <c r="G14" s="127"/>
      <c r="H14" s="409" t="str">
        <f>IF('Client Information'!B89&gt;0,'Client Information'!B89,"")</f>
        <v/>
      </c>
      <c r="I14" s="428"/>
      <c r="J14" s="127"/>
      <c r="K14" s="127"/>
      <c r="L14" s="127"/>
      <c r="M14" s="127"/>
      <c r="N14" s="127"/>
    </row>
    <row r="15" spans="1:14" x14ac:dyDescent="0.25">
      <c r="A15" s="433"/>
      <c r="B15" s="430"/>
      <c r="C15" s="431"/>
      <c r="D15" s="127"/>
      <c r="E15" s="432">
        <f t="shared" si="0"/>
        <v>0</v>
      </c>
      <c r="F15" s="127"/>
      <c r="G15" s="127"/>
      <c r="H15" s="409" t="str">
        <f>IF('Client Information'!B112&gt;0,'Client Information'!B112,"")</f>
        <v/>
      </c>
      <c r="I15" s="428"/>
      <c r="J15" s="127"/>
      <c r="K15" s="127"/>
      <c r="L15" s="127" t="s">
        <v>90</v>
      </c>
      <c r="M15" s="127"/>
      <c r="N15" s="127"/>
    </row>
    <row r="16" spans="1:14" x14ac:dyDescent="0.25">
      <c r="A16" s="429"/>
      <c r="B16" s="430"/>
      <c r="C16" s="431"/>
      <c r="D16" s="431"/>
      <c r="E16" s="432">
        <f t="shared" si="0"/>
        <v>0</v>
      </c>
      <c r="F16" s="241"/>
      <c r="G16" s="127"/>
      <c r="H16" s="409" t="str">
        <f>IF('Client Information'!B135&gt;0,'Client Information'!B135,"")</f>
        <v/>
      </c>
      <c r="I16" s="428"/>
      <c r="J16" s="127"/>
      <c r="K16" s="127"/>
      <c r="L16" s="127" t="s">
        <v>91</v>
      </c>
      <c r="M16" s="127"/>
      <c r="N16" s="127"/>
    </row>
    <row r="17" spans="1:12" x14ac:dyDescent="0.25">
      <c r="A17" s="433"/>
      <c r="B17" s="430"/>
      <c r="C17" s="431"/>
      <c r="D17" s="431"/>
      <c r="E17" s="432">
        <f t="shared" si="0"/>
        <v>0</v>
      </c>
      <c r="F17" s="127"/>
      <c r="G17" s="127"/>
      <c r="H17" s="409" t="str">
        <f>IF('Client Information'!B158&gt;0,'Client Information'!B158,"")</f>
        <v/>
      </c>
      <c r="I17" s="428"/>
      <c r="J17" s="127"/>
      <c r="K17" s="127"/>
      <c r="L17" s="127" t="s">
        <v>92</v>
      </c>
    </row>
    <row r="18" spans="1:12" x14ac:dyDescent="0.25">
      <c r="A18" s="433"/>
      <c r="B18" s="430"/>
      <c r="C18" s="431"/>
      <c r="D18" s="431"/>
      <c r="E18" s="432">
        <f t="shared" si="0"/>
        <v>0</v>
      </c>
      <c r="F18" s="434"/>
      <c r="G18" s="127"/>
      <c r="H18" s="409" t="str">
        <f>IF('Client Information'!B181&gt;0,'Client Information'!B181,"")</f>
        <v/>
      </c>
      <c r="I18" s="428"/>
      <c r="J18" s="127"/>
      <c r="K18" s="127"/>
      <c r="L18" s="127" t="s">
        <v>93</v>
      </c>
    </row>
    <row r="19" spans="1:12" x14ac:dyDescent="0.25">
      <c r="A19" s="433"/>
      <c r="B19" s="430"/>
      <c r="C19" s="431"/>
      <c r="D19" s="431"/>
      <c r="E19" s="432">
        <f t="shared" si="0"/>
        <v>0</v>
      </c>
      <c r="F19" s="127"/>
      <c r="G19" s="127"/>
      <c r="H19" s="409" t="str">
        <f>IF('Client Information'!B204&gt;0,'Client Information'!B204,"")</f>
        <v/>
      </c>
      <c r="I19" s="428"/>
      <c r="J19" s="127"/>
      <c r="K19" s="127"/>
      <c r="L19" s="127"/>
    </row>
    <row r="20" spans="1:12" x14ac:dyDescent="0.25">
      <c r="A20" s="433"/>
      <c r="B20" s="430"/>
      <c r="C20" s="431"/>
      <c r="D20" s="431"/>
      <c r="E20" s="432">
        <f t="shared" si="0"/>
        <v>0</v>
      </c>
      <c r="F20" s="435"/>
      <c r="G20" s="127"/>
      <c r="H20" s="409" t="str">
        <f>IF('Client Information'!B227&gt;0,'Client Information'!B227,"")</f>
        <v/>
      </c>
      <c r="I20" s="428"/>
      <c r="J20" s="127"/>
      <c r="K20" s="127"/>
      <c r="L20" s="127"/>
    </row>
    <row r="21" spans="1:12" x14ac:dyDescent="0.25">
      <c r="A21" s="433"/>
      <c r="B21" s="430"/>
      <c r="C21" s="431"/>
      <c r="D21" s="431"/>
      <c r="E21" s="432">
        <f t="shared" si="0"/>
        <v>0</v>
      </c>
      <c r="F21" s="435"/>
      <c r="G21" s="127"/>
      <c r="H21" s="409"/>
      <c r="I21" s="410"/>
      <c r="J21" s="127"/>
      <c r="K21" s="127"/>
      <c r="L21" s="127"/>
    </row>
    <row r="22" spans="1:12" ht="15.6" thickBot="1" x14ac:dyDescent="0.3">
      <c r="A22" s="433"/>
      <c r="B22" s="430"/>
      <c r="C22" s="431"/>
      <c r="D22" s="431"/>
      <c r="E22" s="432">
        <f t="shared" si="0"/>
        <v>0</v>
      </c>
      <c r="F22" s="435"/>
      <c r="G22" s="127"/>
      <c r="H22" s="436" t="s">
        <v>94</v>
      </c>
      <c r="I22" s="437">
        <f>SUM(I11:I20)</f>
        <v>0</v>
      </c>
      <c r="J22" s="127"/>
      <c r="K22" s="127"/>
      <c r="L22" s="127"/>
    </row>
    <row r="23" spans="1:12" ht="15.6" thickBot="1" x14ac:dyDescent="0.3">
      <c r="A23" s="433"/>
      <c r="B23" s="430"/>
      <c r="C23" s="431"/>
      <c r="D23" s="431"/>
      <c r="E23" s="432">
        <f>B23*12</f>
        <v>0</v>
      </c>
      <c r="F23" s="435"/>
      <c r="G23" s="127"/>
      <c r="H23" s="127"/>
      <c r="I23" s="127"/>
      <c r="J23" s="127"/>
      <c r="K23" s="127"/>
      <c r="L23" s="127"/>
    </row>
    <row r="24" spans="1:12" ht="15.6" thickBot="1" x14ac:dyDescent="0.3">
      <c r="A24" s="433"/>
      <c r="B24" s="430"/>
      <c r="C24" s="431"/>
      <c r="D24" s="431"/>
      <c r="E24" s="432">
        <f>B24*12</f>
        <v>0</v>
      </c>
      <c r="F24" s="435"/>
      <c r="G24" s="127"/>
      <c r="H24" s="421" t="s">
        <v>95</v>
      </c>
      <c r="I24" s="422"/>
      <c r="J24" s="127"/>
      <c r="K24" s="127"/>
      <c r="L24" s="127"/>
    </row>
    <row r="25" spans="1:12" x14ac:dyDescent="0.25">
      <c r="A25" s="438"/>
      <c r="B25" s="418"/>
      <c r="C25" s="418"/>
      <c r="D25" s="413"/>
      <c r="E25" s="432"/>
      <c r="F25" s="435"/>
      <c r="G25" s="127"/>
      <c r="H25" s="409" t="s">
        <v>96</v>
      </c>
      <c r="I25" s="439"/>
      <c r="J25" s="127"/>
      <c r="K25" s="127"/>
      <c r="L25" s="127"/>
    </row>
    <row r="26" spans="1:12" x14ac:dyDescent="0.25">
      <c r="A26" s="440" t="s">
        <v>97</v>
      </c>
      <c r="B26" s="441"/>
      <c r="C26" s="442"/>
      <c r="D26" s="127"/>
      <c r="E26" s="426"/>
      <c r="F26" s="435"/>
      <c r="G26" s="127"/>
      <c r="H26" s="409" t="s">
        <v>98</v>
      </c>
      <c r="I26" s="443"/>
      <c r="J26" s="127"/>
      <c r="K26" s="127"/>
      <c r="L26" s="127"/>
    </row>
    <row r="27" spans="1:12" x14ac:dyDescent="0.25">
      <c r="A27" s="429"/>
      <c r="B27" s="430"/>
      <c r="C27" s="431"/>
      <c r="D27" s="431"/>
      <c r="E27" s="432">
        <f>B27</f>
        <v>0</v>
      </c>
      <c r="F27" s="435"/>
      <c r="G27" s="127"/>
      <c r="H27" s="409" t="s">
        <v>99</v>
      </c>
      <c r="I27" s="443"/>
      <c r="J27" s="127"/>
      <c r="K27" s="127"/>
      <c r="L27" s="127"/>
    </row>
    <row r="28" spans="1:12" x14ac:dyDescent="0.25">
      <c r="A28" s="433"/>
      <c r="B28" s="430"/>
      <c r="C28" s="431"/>
      <c r="D28" s="431"/>
      <c r="E28" s="432">
        <f t="shared" ref="E28:E34" si="1">B28</f>
        <v>0</v>
      </c>
      <c r="F28" s="435"/>
      <c r="G28" s="127"/>
      <c r="H28" s="409" t="s">
        <v>100</v>
      </c>
      <c r="I28" s="444">
        <f>IFERROR(VLOOKUP(I26,L10:N13,3,FALSE),0)</f>
        <v>0</v>
      </c>
      <c r="J28" s="127"/>
      <c r="K28" s="127"/>
      <c r="L28" s="127"/>
    </row>
    <row r="29" spans="1:12" ht="15.6" thickBot="1" x14ac:dyDescent="0.3">
      <c r="A29" s="433"/>
      <c r="B29" s="430"/>
      <c r="C29" s="431"/>
      <c r="D29" s="431"/>
      <c r="E29" s="432">
        <f t="shared" si="1"/>
        <v>0</v>
      </c>
      <c r="F29" s="435"/>
      <c r="G29" s="127"/>
      <c r="H29" s="436" t="s">
        <v>101</v>
      </c>
      <c r="I29" s="445">
        <f>IFERROR(((I25/I27)*VLOOKUP(I26,L10:N13,3,FALSE))/12,0)</f>
        <v>0</v>
      </c>
      <c r="J29" s="127"/>
      <c r="K29" s="127"/>
      <c r="L29" s="127"/>
    </row>
    <row r="30" spans="1:12" ht="15.6" thickBot="1" x14ac:dyDescent="0.3">
      <c r="A30" s="433"/>
      <c r="B30" s="430"/>
      <c r="C30" s="431"/>
      <c r="D30" s="431"/>
      <c r="E30" s="432">
        <f t="shared" si="1"/>
        <v>0</v>
      </c>
      <c r="F30" s="435"/>
      <c r="G30" s="127"/>
      <c r="H30" s="127"/>
      <c r="I30" s="127"/>
      <c r="J30" s="127"/>
      <c r="K30" s="127"/>
      <c r="L30" s="127"/>
    </row>
    <row r="31" spans="1:12" ht="15.6" thickBot="1" x14ac:dyDescent="0.3">
      <c r="A31" s="433"/>
      <c r="B31" s="430"/>
      <c r="C31" s="431"/>
      <c r="D31" s="431"/>
      <c r="E31" s="432">
        <f t="shared" si="1"/>
        <v>0</v>
      </c>
      <c r="F31" s="435"/>
      <c r="G31" s="127"/>
      <c r="H31" s="421" t="s">
        <v>102</v>
      </c>
      <c r="I31" s="422"/>
      <c r="J31" s="127"/>
      <c r="K31" s="127"/>
      <c r="L31" s="127"/>
    </row>
    <row r="32" spans="1:12" x14ac:dyDescent="0.25">
      <c r="A32" s="433"/>
      <c r="B32" s="430"/>
      <c r="C32" s="431"/>
      <c r="D32" s="431"/>
      <c r="E32" s="432">
        <f t="shared" si="1"/>
        <v>0</v>
      </c>
      <c r="F32" s="435"/>
      <c r="G32" s="127"/>
      <c r="H32" s="409" t="s">
        <v>98</v>
      </c>
      <c r="I32" s="446"/>
      <c r="J32" s="127"/>
      <c r="K32" s="127"/>
      <c r="L32" s="127"/>
    </row>
    <row r="33" spans="1:9" ht="15.6" customHeight="1" x14ac:dyDescent="0.25">
      <c r="A33" s="433"/>
      <c r="B33" s="430"/>
      <c r="C33" s="431"/>
      <c r="D33" s="431"/>
      <c r="E33" s="432">
        <f t="shared" si="1"/>
        <v>0</v>
      </c>
      <c r="F33" s="435"/>
      <c r="G33" s="127"/>
      <c r="H33" s="409" t="s">
        <v>103</v>
      </c>
      <c r="I33" s="410" t="s">
        <v>104</v>
      </c>
    </row>
    <row r="34" spans="1:9" x14ac:dyDescent="0.25">
      <c r="A34" s="433"/>
      <c r="B34" s="430"/>
      <c r="C34" s="419"/>
      <c r="D34" s="419"/>
      <c r="E34" s="432">
        <f t="shared" si="1"/>
        <v>0</v>
      </c>
      <c r="F34" s="435"/>
      <c r="G34" s="127"/>
      <c r="H34" s="409">
        <v>1</v>
      </c>
      <c r="I34" s="447"/>
    </row>
    <row r="35" spans="1:9" x14ac:dyDescent="0.25">
      <c r="A35" s="448" t="s">
        <v>105</v>
      </c>
      <c r="B35" s="424">
        <f>B10</f>
        <v>0</v>
      </c>
      <c r="C35" s="449"/>
      <c r="D35" s="127"/>
      <c r="E35" s="426">
        <f>E10</f>
        <v>0</v>
      </c>
      <c r="F35" s="127"/>
      <c r="G35" s="127"/>
      <c r="H35" s="409">
        <v>2</v>
      </c>
      <c r="I35" s="447"/>
    </row>
    <row r="36" spans="1:9" ht="15.6" customHeight="1" x14ac:dyDescent="0.25">
      <c r="A36" s="438" t="s">
        <v>106</v>
      </c>
      <c r="B36" s="450">
        <f>SUM(B12:C34)</f>
        <v>0</v>
      </c>
      <c r="C36" s="449"/>
      <c r="D36" s="127"/>
      <c r="E36" s="451">
        <f>SUM(E12:E34)</f>
        <v>0</v>
      </c>
      <c r="F36" s="127"/>
      <c r="G36" s="127"/>
      <c r="H36" s="409">
        <v>3</v>
      </c>
      <c r="I36" s="447"/>
    </row>
    <row r="37" spans="1:9" ht="15.6" thickBot="1" x14ac:dyDescent="0.3">
      <c r="A37" s="452" t="s">
        <v>107</v>
      </c>
      <c r="B37" s="453"/>
      <c r="C37" s="453"/>
      <c r="D37" s="127"/>
      <c r="E37" s="437">
        <f>SUM(E35:E36)</f>
        <v>0</v>
      </c>
      <c r="F37" s="127"/>
      <c r="G37" s="127"/>
      <c r="H37" s="409">
        <v>4</v>
      </c>
      <c r="I37" s="447"/>
    </row>
    <row r="38" spans="1:9" x14ac:dyDescent="0.25">
      <c r="A38" s="454"/>
      <c r="B38" s="455"/>
      <c r="C38" s="455"/>
      <c r="D38" s="456"/>
      <c r="E38" s="457"/>
      <c r="F38" s="127"/>
      <c r="G38" s="127"/>
      <c r="H38" s="409">
        <v>5</v>
      </c>
      <c r="I38" s="447"/>
    </row>
    <row r="39" spans="1:9" x14ac:dyDescent="0.25">
      <c r="A39" s="458"/>
      <c r="B39" s="459"/>
      <c r="C39" s="459"/>
      <c r="D39" s="127"/>
      <c r="E39" s="410"/>
      <c r="F39" s="127"/>
      <c r="G39" s="127"/>
      <c r="H39" s="409"/>
      <c r="I39" s="410"/>
    </row>
    <row r="40" spans="1:9" x14ac:dyDescent="0.25">
      <c r="A40" s="458"/>
      <c r="B40" s="459"/>
      <c r="C40" s="459"/>
      <c r="D40" s="127"/>
      <c r="E40" s="410"/>
      <c r="F40" s="127"/>
      <c r="G40" s="127"/>
      <c r="H40" s="409" t="s">
        <v>108</v>
      </c>
      <c r="I40" s="451">
        <f>SUM(I34:I38)</f>
        <v>0</v>
      </c>
    </row>
    <row r="41" spans="1:9" x14ac:dyDescent="0.25">
      <c r="A41" s="460"/>
      <c r="B41" s="461"/>
      <c r="C41" s="461"/>
      <c r="D41" s="319" t="str">
        <f>IF('Client Information'!B8&gt;0,'Client Information'!B8,"")</f>
        <v/>
      </c>
      <c r="E41" s="222"/>
      <c r="F41" s="127"/>
      <c r="G41" s="127"/>
      <c r="H41" s="409" t="s">
        <v>109</v>
      </c>
      <c r="I41" s="462">
        <f>COUNTIF(I34:I38,"&gt;0")</f>
        <v>0</v>
      </c>
    </row>
    <row r="42" spans="1:9" ht="15.6" thickBot="1" x14ac:dyDescent="0.3">
      <c r="A42" s="463" t="s">
        <v>110</v>
      </c>
      <c r="B42" s="416"/>
      <c r="C42" s="416"/>
      <c r="D42" s="315" t="s">
        <v>111</v>
      </c>
      <c r="E42" s="464"/>
      <c r="F42" s="127"/>
      <c r="G42" s="127"/>
      <c r="H42" s="436" t="s">
        <v>77</v>
      </c>
      <c r="I42" s="465">
        <f>IF(I41=0,0,(I40/I41)*VLOOKUP(I32,L10:M13,2,FALSE))</f>
        <v>0</v>
      </c>
    </row>
    <row r="43" spans="1:9" x14ac:dyDescent="0.25">
      <c r="A43" s="454"/>
      <c r="B43" s="127"/>
      <c r="C43" s="127"/>
      <c r="D43" s="127"/>
      <c r="E43" s="410"/>
      <c r="F43" s="127"/>
      <c r="G43" s="127"/>
      <c r="H43" s="127"/>
      <c r="I43" s="127"/>
    </row>
    <row r="44" spans="1:9" x14ac:dyDescent="0.25">
      <c r="A44" s="454"/>
      <c r="B44" s="127"/>
      <c r="C44" s="127"/>
      <c r="D44" s="127"/>
      <c r="E44" s="410"/>
      <c r="F44" s="127"/>
      <c r="G44" s="127"/>
      <c r="H44" s="127"/>
      <c r="I44" s="127"/>
    </row>
    <row r="45" spans="1:9" x14ac:dyDescent="0.25">
      <c r="A45" s="235" t="str">
        <f>IF('Client Information'!B6&gt;0,'Client Information'!B6,"")</f>
        <v/>
      </c>
      <c r="B45" s="6"/>
      <c r="C45" s="127"/>
      <c r="D45" s="220" t="str">
        <f>IF('Client Information'!B7="","",'Client Information'!B7)</f>
        <v/>
      </c>
      <c r="E45" s="221"/>
      <c r="F45" s="127"/>
      <c r="G45" s="127"/>
      <c r="H45" s="127"/>
      <c r="I45" s="127"/>
    </row>
    <row r="46" spans="1:9" x14ac:dyDescent="0.25">
      <c r="A46" s="409" t="s">
        <v>112</v>
      </c>
      <c r="B46" s="127"/>
      <c r="C46" s="416"/>
      <c r="D46" s="315" t="s">
        <v>113</v>
      </c>
      <c r="E46" s="464"/>
      <c r="F46" s="127"/>
      <c r="G46" s="127"/>
      <c r="H46" s="127"/>
      <c r="I46" s="127"/>
    </row>
    <row r="47" spans="1:9" x14ac:dyDescent="0.25">
      <c r="A47" s="409"/>
      <c r="B47" s="127"/>
      <c r="C47" s="127"/>
      <c r="D47" s="127"/>
      <c r="E47" s="410"/>
      <c r="F47" s="127"/>
      <c r="G47" s="127"/>
      <c r="H47" s="127"/>
      <c r="I47" s="127"/>
    </row>
    <row r="48" spans="1:9" ht="15.6" thickBot="1" x14ac:dyDescent="0.3">
      <c r="A48" s="7" t="str">
        <f>"Version"&amp;" "&amp; 'Background Info'!$B$1</f>
        <v>Version 9.1</v>
      </c>
      <c r="B48" s="218"/>
      <c r="C48" s="218"/>
      <c r="D48" s="218"/>
      <c r="E48" s="219"/>
      <c r="F48" s="127"/>
      <c r="G48" s="127"/>
      <c r="H48" s="127"/>
      <c r="I48" s="127"/>
    </row>
    <row r="49" spans="1:5" x14ac:dyDescent="0.25">
      <c r="A49" s="232" t="s">
        <v>114</v>
      </c>
      <c r="B49" s="232"/>
      <c r="C49" s="232"/>
      <c r="D49" s="232"/>
      <c r="E49" s="232"/>
    </row>
  </sheetData>
  <sheetProtection algorithmName="SHA-512" hashValue="iNQddFPfMROfhG/khJByQguyRRNSldltMN9reWRkmy/SS466TDQWVTCFnjh2vY6FGWGvwtcvimlEDOVxwvqDmQ==" saltValue="w3KvHFxFlbegMUp/Qv42jw==" spinCount="100000" sheet="1" formatColumns="0" formatRows="0" selectLockedCells="1"/>
  <dataValidations count="2">
    <dataValidation type="list" allowBlank="1" showInputMessage="1" showErrorMessage="1" sqref="I32 I26" xr:uid="{00000000-0002-0000-0300-000000000000}">
      <formula1>$L$10:$L$13</formula1>
    </dataValidation>
    <dataValidation type="custom" allowBlank="1" showErrorMessage="1" errorTitle="ERROR" error="The number of paychecks received year-to-date must be LESS than the number of annual pay periods." prompt="The number of paychecks received year-to-date must be LESS than the number of annual pay periods._x000a_" sqref="I27" xr:uid="{00000000-0002-0000-0300-000001000000}">
      <formula1>I27&lt;I28+1</formula1>
    </dataValidation>
  </dataValidations>
  <printOptions horizontalCentered="1"/>
  <pageMargins left="0.25" right="0.25" top="0.75" bottom="0.75" header="0.3" footer="0.3"/>
  <pageSetup scale="77" orientation="portrait" r:id="rId1"/>
  <headerFooter>
    <oddFooter xml:space="preserve">&amp;L
</oddFooter>
  </headerFooter>
  <ignoredErrors>
    <ignoredError sqref="D4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440" r:id="rId4" name="Check Box 224">
              <controlPr locked="0" defaultSize="0" autoFill="0" autoLine="0" autoPict="0" altText="Unearned Income Source 1 Documented Checkbox">
                <anchor moveWithCells="1">
                  <from>
                    <xdr:col>2</xdr:col>
                    <xdr:colOff>312420</xdr:colOff>
                    <xdr:row>11</xdr:row>
                    <xdr:rowOff>0</xdr:rowOff>
                  </from>
                  <to>
                    <xdr:col>2</xdr:col>
                    <xdr:colOff>518160</xdr:colOff>
                    <xdr:row>11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1" r:id="rId5" name="Check Box 225">
              <controlPr locked="0" defaultSize="0" autoFill="0" autoLine="0" autoPict="0" altText="Unearned Income Source 1 Self Declared Checkbox">
                <anchor moveWithCells="1">
                  <from>
                    <xdr:col>3</xdr:col>
                    <xdr:colOff>312420</xdr:colOff>
                    <xdr:row>11</xdr:row>
                    <xdr:rowOff>0</xdr:rowOff>
                  </from>
                  <to>
                    <xdr:col>3</xdr:col>
                    <xdr:colOff>518160</xdr:colOff>
                    <xdr:row>11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2" r:id="rId6" name="Check Box 226">
              <controlPr locked="0" defaultSize="0" autoFill="0" autoLine="0" autoPict="0" altText="Unearned Income Source 2 Documented Checkbox">
                <anchor moveWithCells="1">
                  <from>
                    <xdr:col>2</xdr:col>
                    <xdr:colOff>312420</xdr:colOff>
                    <xdr:row>12</xdr:row>
                    <xdr:rowOff>0</xdr:rowOff>
                  </from>
                  <to>
                    <xdr:col>2</xdr:col>
                    <xdr:colOff>518160</xdr:colOff>
                    <xdr:row>12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3" r:id="rId7" name="Check Box 227">
              <controlPr locked="0" defaultSize="0" autoFill="0" autoLine="0" autoPict="0" altText="Unearned Income Source 2 Self Declared Checkbox">
                <anchor moveWithCells="1">
                  <from>
                    <xdr:col>3</xdr:col>
                    <xdr:colOff>312420</xdr:colOff>
                    <xdr:row>12</xdr:row>
                    <xdr:rowOff>0</xdr:rowOff>
                  </from>
                  <to>
                    <xdr:col>3</xdr:col>
                    <xdr:colOff>518160</xdr:colOff>
                    <xdr:row>12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4" r:id="rId8" name="Check Box 228">
              <controlPr locked="0" defaultSize="0" autoFill="0" autoLine="0" autoPict="0" altText="Unearned Income Source 3 Documented Checkbox">
                <anchor moveWithCells="1">
                  <from>
                    <xdr:col>2</xdr:col>
                    <xdr:colOff>312420</xdr:colOff>
                    <xdr:row>13</xdr:row>
                    <xdr:rowOff>0</xdr:rowOff>
                  </from>
                  <to>
                    <xdr:col>2</xdr:col>
                    <xdr:colOff>518160</xdr:colOff>
                    <xdr:row>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5" r:id="rId9" name="Check Box 229">
              <controlPr locked="0" defaultSize="0" autoFill="0" autoLine="0" autoPict="0" altText="Unearned Income Source 3 Self Declared Checkbox">
                <anchor moveWithCells="1">
                  <from>
                    <xdr:col>3</xdr:col>
                    <xdr:colOff>312420</xdr:colOff>
                    <xdr:row>13</xdr:row>
                    <xdr:rowOff>0</xdr:rowOff>
                  </from>
                  <to>
                    <xdr:col>3</xdr:col>
                    <xdr:colOff>518160</xdr:colOff>
                    <xdr:row>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4" r:id="rId10" name="Check Box 248">
              <controlPr locked="0" defaultSize="0" autoFill="0" autoLine="0" autoPict="0" altText="Unearned Income Source 5 Documented Checkbox">
                <anchor moveWithCells="1">
                  <from>
                    <xdr:col>2</xdr:col>
                    <xdr:colOff>312420</xdr:colOff>
                    <xdr:row>15</xdr:row>
                    <xdr:rowOff>0</xdr:rowOff>
                  </from>
                  <to>
                    <xdr:col>2</xdr:col>
                    <xdr:colOff>518160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5" r:id="rId11" name="Check Box 249">
              <controlPr locked="0" defaultSize="0" autoFill="0" autoLine="0" autoPict="0" altText="Unearned Income Source 5 Self Declared Checkbox">
                <anchor moveWithCells="1">
                  <from>
                    <xdr:col>3</xdr:col>
                    <xdr:colOff>312420</xdr:colOff>
                    <xdr:row>15</xdr:row>
                    <xdr:rowOff>0</xdr:rowOff>
                  </from>
                  <to>
                    <xdr:col>3</xdr:col>
                    <xdr:colOff>518160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6" r:id="rId12" name="Check Box 250">
              <controlPr locked="0" defaultSize="0" autoFill="0" autoLine="0" autoPict="0" altText="Unearned Income Source 6 Documented Checkbox">
                <anchor moveWithCells="1">
                  <from>
                    <xdr:col>2</xdr:col>
                    <xdr:colOff>312420</xdr:colOff>
                    <xdr:row>16</xdr:row>
                    <xdr:rowOff>0</xdr:rowOff>
                  </from>
                  <to>
                    <xdr:col>2</xdr:col>
                    <xdr:colOff>518160</xdr:colOff>
                    <xdr:row>16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7" r:id="rId13" name="Check Box 251">
              <controlPr locked="0" defaultSize="0" autoFill="0" autoLine="0" autoPict="0" altText="Unearned Income Source 6 Self Declared Checkbox">
                <anchor moveWithCells="1">
                  <from>
                    <xdr:col>3</xdr:col>
                    <xdr:colOff>312420</xdr:colOff>
                    <xdr:row>16</xdr:row>
                    <xdr:rowOff>0</xdr:rowOff>
                  </from>
                  <to>
                    <xdr:col>3</xdr:col>
                    <xdr:colOff>518160</xdr:colOff>
                    <xdr:row>16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8" r:id="rId14" name="Check Box 252">
              <controlPr locked="0" defaultSize="0" autoFill="0" autoLine="0" autoPict="0" altText="Unearned Income Source 7 Documented Checkbox">
                <anchor moveWithCells="1">
                  <from>
                    <xdr:col>2</xdr:col>
                    <xdr:colOff>312420</xdr:colOff>
                    <xdr:row>17</xdr:row>
                    <xdr:rowOff>0</xdr:rowOff>
                  </from>
                  <to>
                    <xdr:col>2</xdr:col>
                    <xdr:colOff>518160</xdr:colOff>
                    <xdr:row>17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9" r:id="rId15" name="Check Box 253">
              <controlPr locked="0" defaultSize="0" autoFill="0" autoLine="0" autoPict="0" altText="Unearned Income Source 7 Self Declared Checkbox">
                <anchor moveWithCells="1">
                  <from>
                    <xdr:col>3</xdr:col>
                    <xdr:colOff>312420</xdr:colOff>
                    <xdr:row>17</xdr:row>
                    <xdr:rowOff>0</xdr:rowOff>
                  </from>
                  <to>
                    <xdr:col>3</xdr:col>
                    <xdr:colOff>518160</xdr:colOff>
                    <xdr:row>17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0" r:id="rId16" name="Check Box 254">
              <controlPr locked="0" defaultSize="0" autoFill="0" autoLine="0" autoPict="0" altText="Unearned Income Source 8 Documented Checkbox">
                <anchor moveWithCells="1">
                  <from>
                    <xdr:col>2</xdr:col>
                    <xdr:colOff>312420</xdr:colOff>
                    <xdr:row>18</xdr:row>
                    <xdr:rowOff>0</xdr:rowOff>
                  </from>
                  <to>
                    <xdr:col>2</xdr:col>
                    <xdr:colOff>518160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1" r:id="rId17" name="Check Box 255">
              <controlPr locked="0" defaultSize="0" autoFill="0" autoLine="0" autoPict="0" altText="Unearned Income Source 8 Self Declared Checkbox">
                <anchor moveWithCells="1">
                  <from>
                    <xdr:col>3</xdr:col>
                    <xdr:colOff>312420</xdr:colOff>
                    <xdr:row>18</xdr:row>
                    <xdr:rowOff>0</xdr:rowOff>
                  </from>
                  <to>
                    <xdr:col>3</xdr:col>
                    <xdr:colOff>518160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2" r:id="rId18" name="Check Box 256">
              <controlPr locked="0" defaultSize="0" autoFill="0" autoLine="0" autoPict="0" altText="Unearned Income Source 9 Documented Checkbox">
                <anchor moveWithCells="1">
                  <from>
                    <xdr:col>2</xdr:col>
                    <xdr:colOff>312420</xdr:colOff>
                    <xdr:row>19</xdr:row>
                    <xdr:rowOff>0</xdr:rowOff>
                  </from>
                  <to>
                    <xdr:col>2</xdr:col>
                    <xdr:colOff>518160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3" r:id="rId19" name="Check Box 257">
              <controlPr locked="0" defaultSize="0" autoFill="0" autoLine="0" autoPict="0" altText="Unearned Income Source 9 Self Declared Checkbox">
                <anchor moveWithCells="1">
                  <from>
                    <xdr:col>3</xdr:col>
                    <xdr:colOff>312420</xdr:colOff>
                    <xdr:row>19</xdr:row>
                    <xdr:rowOff>0</xdr:rowOff>
                  </from>
                  <to>
                    <xdr:col>3</xdr:col>
                    <xdr:colOff>518160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4" r:id="rId20" name="Check Box 258">
              <controlPr locked="0" defaultSize="0" autoFill="0" autoLine="0" autoPict="0" altText="Unearned Income Source 10 Documented Checkbox">
                <anchor moveWithCells="1">
                  <from>
                    <xdr:col>2</xdr:col>
                    <xdr:colOff>312420</xdr:colOff>
                    <xdr:row>20</xdr:row>
                    <xdr:rowOff>0</xdr:rowOff>
                  </from>
                  <to>
                    <xdr:col>2</xdr:col>
                    <xdr:colOff>518160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5" r:id="rId21" name="Check Box 259">
              <controlPr locked="0" defaultSize="0" autoFill="0" autoLine="0" autoPict="0" altText="Unearned Income Source 10 Self Declared Checkbox">
                <anchor moveWithCells="1">
                  <from>
                    <xdr:col>3</xdr:col>
                    <xdr:colOff>312420</xdr:colOff>
                    <xdr:row>20</xdr:row>
                    <xdr:rowOff>0</xdr:rowOff>
                  </from>
                  <to>
                    <xdr:col>3</xdr:col>
                    <xdr:colOff>518160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6" r:id="rId22" name="Check Box 260">
              <controlPr locked="0" defaultSize="0" autoFill="0" autoLine="0" autoPict="0" altText="Unearned Income Source 11 Documented Checkbox">
                <anchor moveWithCells="1">
                  <from>
                    <xdr:col>2</xdr:col>
                    <xdr:colOff>312420</xdr:colOff>
                    <xdr:row>21</xdr:row>
                    <xdr:rowOff>0</xdr:rowOff>
                  </from>
                  <to>
                    <xdr:col>2</xdr:col>
                    <xdr:colOff>518160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7" r:id="rId23" name="Check Box 261">
              <controlPr locked="0" defaultSize="0" autoFill="0" autoLine="0" autoPict="0" altText="Unearned Income Source 11 Self Declared Checkbox">
                <anchor moveWithCells="1">
                  <from>
                    <xdr:col>3</xdr:col>
                    <xdr:colOff>312420</xdr:colOff>
                    <xdr:row>21</xdr:row>
                    <xdr:rowOff>0</xdr:rowOff>
                  </from>
                  <to>
                    <xdr:col>3</xdr:col>
                    <xdr:colOff>518160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8" r:id="rId24" name="Check Box 262">
              <controlPr locked="0" defaultSize="0" autoFill="0" autoLine="0" autoPict="0" altText="Unearned Income Source 12 Documented Checkbox">
                <anchor moveWithCells="1">
                  <from>
                    <xdr:col>2</xdr:col>
                    <xdr:colOff>312420</xdr:colOff>
                    <xdr:row>22</xdr:row>
                    <xdr:rowOff>0</xdr:rowOff>
                  </from>
                  <to>
                    <xdr:col>2</xdr:col>
                    <xdr:colOff>518160</xdr:colOff>
                    <xdr:row>22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9" r:id="rId25" name="Check Box 263">
              <controlPr locked="0" defaultSize="0" autoFill="0" autoLine="0" autoPict="0" altText="Unearned Income Source 12 Self Declared Checkbox">
                <anchor moveWithCells="1">
                  <from>
                    <xdr:col>3</xdr:col>
                    <xdr:colOff>312420</xdr:colOff>
                    <xdr:row>22</xdr:row>
                    <xdr:rowOff>0</xdr:rowOff>
                  </from>
                  <to>
                    <xdr:col>3</xdr:col>
                    <xdr:colOff>518160</xdr:colOff>
                    <xdr:row>22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0" r:id="rId26" name="Check Box 264">
              <controlPr locked="0" defaultSize="0" autoFill="0" autoLine="0" autoPict="0" altText="Unearned Income Source 13 Documented Checkbox">
                <anchor moveWithCells="1">
                  <from>
                    <xdr:col>2</xdr:col>
                    <xdr:colOff>312420</xdr:colOff>
                    <xdr:row>23</xdr:row>
                    <xdr:rowOff>0</xdr:rowOff>
                  </from>
                  <to>
                    <xdr:col>2</xdr:col>
                    <xdr:colOff>518160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1" r:id="rId27" name="Check Box 265">
              <controlPr locked="0" defaultSize="0" autoFill="0" autoLine="0" autoPict="0" altText="Unearned Income Source 13 Self Declared Checkbox">
                <anchor moveWithCells="1">
                  <from>
                    <xdr:col>3</xdr:col>
                    <xdr:colOff>312420</xdr:colOff>
                    <xdr:row>23</xdr:row>
                    <xdr:rowOff>0</xdr:rowOff>
                  </from>
                  <to>
                    <xdr:col>3</xdr:col>
                    <xdr:colOff>518160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2" r:id="rId28" name="Check Box 266">
              <controlPr locked="0" defaultSize="0" autoFill="0" autoLine="0" autoPict="0" altText="Annual or One Time Unearned Income Source 1 Documented Checkbox">
                <anchor moveWithCells="1">
                  <from>
                    <xdr:col>2</xdr:col>
                    <xdr:colOff>312420</xdr:colOff>
                    <xdr:row>26</xdr:row>
                    <xdr:rowOff>0</xdr:rowOff>
                  </from>
                  <to>
                    <xdr:col>2</xdr:col>
                    <xdr:colOff>518160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3" r:id="rId29" name="Check Box 267">
              <controlPr locked="0" defaultSize="0" autoFill="0" autoLine="0" autoPict="0" altText="Annual or One Time Unearned Income Source 1 Self Declared Checkbox">
                <anchor moveWithCells="1">
                  <from>
                    <xdr:col>3</xdr:col>
                    <xdr:colOff>312420</xdr:colOff>
                    <xdr:row>26</xdr:row>
                    <xdr:rowOff>0</xdr:rowOff>
                  </from>
                  <to>
                    <xdr:col>3</xdr:col>
                    <xdr:colOff>518160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4" r:id="rId30" name="Check Box 268">
              <controlPr locked="0" defaultSize="0" autoFill="0" autoLine="0" autoPict="0" altText="Annual or One Time Unearned Income Source 7 Documented Checkbox">
                <anchor moveWithCells="1">
                  <from>
                    <xdr:col>2</xdr:col>
                    <xdr:colOff>312420</xdr:colOff>
                    <xdr:row>32</xdr:row>
                    <xdr:rowOff>0</xdr:rowOff>
                  </from>
                  <to>
                    <xdr:col>2</xdr:col>
                    <xdr:colOff>518160</xdr:colOff>
                    <xdr:row>32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5" r:id="rId31" name="Check Box 269">
              <controlPr locked="0" defaultSize="0" autoFill="0" autoLine="0" autoPict="0" altText="Annual or One Time Unearned Income Source 7 Self Declared Checkbox">
                <anchor moveWithCells="1">
                  <from>
                    <xdr:col>3</xdr:col>
                    <xdr:colOff>312420</xdr:colOff>
                    <xdr:row>32</xdr:row>
                    <xdr:rowOff>0</xdr:rowOff>
                  </from>
                  <to>
                    <xdr:col>3</xdr:col>
                    <xdr:colOff>518160</xdr:colOff>
                    <xdr:row>32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6" r:id="rId32" name="Check Box 270">
              <controlPr locked="0" defaultSize="0" autoFill="0" autoLine="0" autoPict="0" altText="Annual or One Time Unearned Income Source 8 Documented Checkbox">
                <anchor moveWithCells="1">
                  <from>
                    <xdr:col>2</xdr:col>
                    <xdr:colOff>312420</xdr:colOff>
                    <xdr:row>33</xdr:row>
                    <xdr:rowOff>0</xdr:rowOff>
                  </from>
                  <to>
                    <xdr:col>2</xdr:col>
                    <xdr:colOff>518160</xdr:colOff>
                    <xdr:row>33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7" r:id="rId33" name="Check Box 271">
              <controlPr locked="0" defaultSize="0" autoFill="0" autoLine="0" autoPict="0" altText="Annual or One Time Unearned Income Source 8 Self Declared Checkbox">
                <anchor moveWithCells="1">
                  <from>
                    <xdr:col>3</xdr:col>
                    <xdr:colOff>312420</xdr:colOff>
                    <xdr:row>33</xdr:row>
                    <xdr:rowOff>0</xdr:rowOff>
                  </from>
                  <to>
                    <xdr:col>3</xdr:col>
                    <xdr:colOff>518160</xdr:colOff>
                    <xdr:row>33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8" r:id="rId34" name="Check Box 272">
              <controlPr locked="0" defaultSize="0" autoFill="0" autoLine="0" autoPict="0" altText="Unearned Income Source 4 Documented Checkbox">
                <anchor moveWithCells="1">
                  <from>
                    <xdr:col>2</xdr:col>
                    <xdr:colOff>312420</xdr:colOff>
                    <xdr:row>14</xdr:row>
                    <xdr:rowOff>0</xdr:rowOff>
                  </from>
                  <to>
                    <xdr:col>2</xdr:col>
                    <xdr:colOff>518160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9" r:id="rId35" name="Check Box 273">
              <controlPr locked="0" defaultSize="0" autoFill="0" autoLine="0" autoPict="0" altText="Unearned Income Source 4 Self Declared Checkbox">
                <anchor moveWithCells="1">
                  <from>
                    <xdr:col>3</xdr:col>
                    <xdr:colOff>312420</xdr:colOff>
                    <xdr:row>14</xdr:row>
                    <xdr:rowOff>0</xdr:rowOff>
                  </from>
                  <to>
                    <xdr:col>3</xdr:col>
                    <xdr:colOff>518160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0" r:id="rId36" name="Check Box 274">
              <controlPr locked="0" defaultSize="0" autoFill="0" autoLine="0" autoPict="0" altText="Annual or One Time Unearned Income Source 2 Documented Checkbox">
                <anchor moveWithCells="1">
                  <from>
                    <xdr:col>2</xdr:col>
                    <xdr:colOff>312420</xdr:colOff>
                    <xdr:row>27</xdr:row>
                    <xdr:rowOff>0</xdr:rowOff>
                  </from>
                  <to>
                    <xdr:col>2</xdr:col>
                    <xdr:colOff>518160</xdr:colOff>
                    <xdr:row>27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1" r:id="rId37" name="Check Box 275">
              <controlPr locked="0" defaultSize="0" autoFill="0" autoLine="0" autoPict="0" altText="Annual or One Time Unearned Income Source 2 Self Declared Checkbox">
                <anchor moveWithCells="1">
                  <from>
                    <xdr:col>3</xdr:col>
                    <xdr:colOff>312420</xdr:colOff>
                    <xdr:row>27</xdr:row>
                    <xdr:rowOff>0</xdr:rowOff>
                  </from>
                  <to>
                    <xdr:col>3</xdr:col>
                    <xdr:colOff>518160</xdr:colOff>
                    <xdr:row>27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2" r:id="rId38" name="Check Box 276">
              <controlPr locked="0" defaultSize="0" autoFill="0" autoLine="0" autoPict="0" altText="Annual or One Time Unearned Income Source 3 Documented Checkbox">
                <anchor moveWithCells="1">
                  <from>
                    <xdr:col>2</xdr:col>
                    <xdr:colOff>312420</xdr:colOff>
                    <xdr:row>28</xdr:row>
                    <xdr:rowOff>0</xdr:rowOff>
                  </from>
                  <to>
                    <xdr:col>2</xdr:col>
                    <xdr:colOff>518160</xdr:colOff>
                    <xdr:row>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3" r:id="rId39" name="Check Box 277">
              <controlPr locked="0" defaultSize="0" autoFill="0" autoLine="0" autoPict="0" altText="Annual or One Time Unearned Income Source 3 Self Declared Checkbox">
                <anchor moveWithCells="1">
                  <from>
                    <xdr:col>3</xdr:col>
                    <xdr:colOff>312420</xdr:colOff>
                    <xdr:row>28</xdr:row>
                    <xdr:rowOff>0</xdr:rowOff>
                  </from>
                  <to>
                    <xdr:col>3</xdr:col>
                    <xdr:colOff>518160</xdr:colOff>
                    <xdr:row>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4" r:id="rId40" name="Check Box 278">
              <controlPr locked="0" defaultSize="0" autoFill="0" autoLine="0" autoPict="0" altText="Annual or One Time Unearned Income Source 4 Documented Checkbox">
                <anchor moveWithCells="1">
                  <from>
                    <xdr:col>2</xdr:col>
                    <xdr:colOff>312420</xdr:colOff>
                    <xdr:row>29</xdr:row>
                    <xdr:rowOff>0</xdr:rowOff>
                  </from>
                  <to>
                    <xdr:col>2</xdr:col>
                    <xdr:colOff>518160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5" r:id="rId41" name="Check Box 279">
              <controlPr locked="0" defaultSize="0" autoFill="0" autoLine="0" autoPict="0" altText="Annual or One Time Unearned Income Source 4 Self Declared Checkbox">
                <anchor moveWithCells="1">
                  <from>
                    <xdr:col>3</xdr:col>
                    <xdr:colOff>312420</xdr:colOff>
                    <xdr:row>29</xdr:row>
                    <xdr:rowOff>0</xdr:rowOff>
                  </from>
                  <to>
                    <xdr:col>3</xdr:col>
                    <xdr:colOff>518160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6" r:id="rId42" name="Check Box 280">
              <controlPr locked="0" defaultSize="0" autoFill="0" autoLine="0" autoPict="0" altText="Annual or One Time Unearned Income Source 5 Documented Checkbox">
                <anchor moveWithCells="1">
                  <from>
                    <xdr:col>2</xdr:col>
                    <xdr:colOff>312420</xdr:colOff>
                    <xdr:row>30</xdr:row>
                    <xdr:rowOff>0</xdr:rowOff>
                  </from>
                  <to>
                    <xdr:col>2</xdr:col>
                    <xdr:colOff>518160</xdr:colOff>
                    <xdr:row>30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7" r:id="rId43" name="Check Box 281">
              <controlPr locked="0" defaultSize="0" autoFill="0" autoLine="0" autoPict="0" altText="Annual or One Time Unearned Income Source 5 Self Declared Checkbox">
                <anchor moveWithCells="1">
                  <from>
                    <xdr:col>3</xdr:col>
                    <xdr:colOff>312420</xdr:colOff>
                    <xdr:row>30</xdr:row>
                    <xdr:rowOff>0</xdr:rowOff>
                  </from>
                  <to>
                    <xdr:col>3</xdr:col>
                    <xdr:colOff>518160</xdr:colOff>
                    <xdr:row>30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8" r:id="rId44" name="Check Box 282">
              <controlPr locked="0" defaultSize="0" autoFill="0" autoLine="0" autoPict="0" altText="Annual or One Time Unearned Income Source 6 Documented Checkbox">
                <anchor moveWithCells="1">
                  <from>
                    <xdr:col>2</xdr:col>
                    <xdr:colOff>312420</xdr:colOff>
                    <xdr:row>31</xdr:row>
                    <xdr:rowOff>0</xdr:rowOff>
                  </from>
                  <to>
                    <xdr:col>2</xdr:col>
                    <xdr:colOff>518160</xdr:colOff>
                    <xdr:row>31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9" r:id="rId45" name="Check Box 283">
              <controlPr locked="0" defaultSize="0" autoFill="0" autoLine="0" autoPict="0" altText="Annual or One Time Unearned Income Source 6 Self Declared Checkbox">
                <anchor moveWithCells="1">
                  <from>
                    <xdr:col>3</xdr:col>
                    <xdr:colOff>312420</xdr:colOff>
                    <xdr:row>31</xdr:row>
                    <xdr:rowOff>0</xdr:rowOff>
                  </from>
                  <to>
                    <xdr:col>3</xdr:col>
                    <xdr:colOff>518160</xdr:colOff>
                    <xdr:row>31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K54"/>
  <sheetViews>
    <sheetView showGridLines="0" showRowColHeaders="0" zoomScaleNormal="100" workbookViewId="0">
      <selection activeCell="A46" sqref="A46"/>
    </sheetView>
  </sheetViews>
  <sheetFormatPr defaultColWidth="8.88671875" defaultRowHeight="15" x14ac:dyDescent="0.25"/>
  <cols>
    <col min="1" max="1" width="31.6640625" style="5" bestFit="1" customWidth="1"/>
    <col min="2" max="2" width="59.6640625" style="5" customWidth="1"/>
    <col min="3" max="3" width="4.33203125" style="5" customWidth="1"/>
    <col min="4" max="4" width="21.109375" style="5" customWidth="1"/>
    <col min="5" max="5" width="20.44140625" style="5" customWidth="1"/>
    <col min="6" max="6" width="9.88671875" style="5" customWidth="1"/>
    <col min="7" max="7" width="46.88671875" style="5" customWidth="1"/>
    <col min="8" max="13" width="8.88671875" style="5" customWidth="1"/>
    <col min="14" max="16384" width="8.88671875" style="5"/>
  </cols>
  <sheetData>
    <row r="1" spans="1:11" ht="15" customHeight="1" thickBot="1" x14ac:dyDescent="0.3">
      <c r="A1" s="405"/>
      <c r="B1" s="406"/>
      <c r="C1" s="406"/>
      <c r="D1" s="406"/>
      <c r="E1" s="407"/>
      <c r="F1" s="127"/>
      <c r="G1" s="236"/>
      <c r="H1" s="236"/>
      <c r="I1" s="236"/>
      <c r="J1" s="236"/>
      <c r="K1" s="236"/>
    </row>
    <row r="2" spans="1:11" x14ac:dyDescent="0.25">
      <c r="A2" s="409"/>
      <c r="B2" s="127"/>
      <c r="C2" s="127"/>
      <c r="D2" s="127"/>
      <c r="E2" s="410"/>
      <c r="F2" s="127"/>
      <c r="G2" s="237" t="s">
        <v>115</v>
      </c>
      <c r="H2" s="236"/>
      <c r="I2" s="236"/>
      <c r="J2" s="236"/>
      <c r="K2" s="236"/>
    </row>
    <row r="3" spans="1:11" x14ac:dyDescent="0.25">
      <c r="A3" s="409"/>
      <c r="B3" s="127"/>
      <c r="C3" s="127"/>
      <c r="D3" s="127"/>
      <c r="E3" s="410"/>
      <c r="F3" s="127"/>
      <c r="G3" s="238" t="s">
        <v>116</v>
      </c>
      <c r="H3" s="236"/>
      <c r="I3" s="236"/>
      <c r="J3" s="236"/>
      <c r="K3" s="236"/>
    </row>
    <row r="4" spans="1:11" x14ac:dyDescent="0.25">
      <c r="A4" s="409"/>
      <c r="B4" s="127"/>
      <c r="C4" s="127"/>
      <c r="D4" s="127"/>
      <c r="E4" s="410"/>
      <c r="F4" s="127"/>
      <c r="G4" s="238" t="s">
        <v>117</v>
      </c>
      <c r="H4" s="236"/>
      <c r="I4" s="236"/>
      <c r="J4" s="236"/>
      <c r="K4" s="236"/>
    </row>
    <row r="5" spans="1:11" ht="15.75" customHeight="1" x14ac:dyDescent="0.25">
      <c r="A5" s="224"/>
      <c r="B5" s="230" t="s">
        <v>71</v>
      </c>
      <c r="C5" s="225"/>
      <c r="D5" s="225"/>
      <c r="E5" s="226"/>
      <c r="F5" s="127"/>
      <c r="G5" s="238" t="s">
        <v>118</v>
      </c>
      <c r="H5" s="236"/>
      <c r="I5" s="236"/>
      <c r="J5" s="236"/>
      <c r="K5" s="236"/>
    </row>
    <row r="6" spans="1:11" ht="15.75" customHeight="1" thickBot="1" x14ac:dyDescent="0.3">
      <c r="A6" s="244"/>
      <c r="B6" s="247" t="s">
        <v>119</v>
      </c>
      <c r="C6" s="245"/>
      <c r="D6" s="245"/>
      <c r="E6" s="246"/>
      <c r="F6" s="127"/>
      <c r="G6" s="239" t="s">
        <v>120</v>
      </c>
      <c r="H6" s="236"/>
      <c r="I6" s="236"/>
      <c r="J6" s="236"/>
      <c r="K6" s="236"/>
    </row>
    <row r="7" spans="1:11" ht="15.6" customHeight="1" x14ac:dyDescent="0.25">
      <c r="A7" s="409"/>
      <c r="B7" s="14"/>
      <c r="C7" s="14"/>
      <c r="D7" s="14"/>
      <c r="E7" s="32"/>
      <c r="F7" s="127"/>
      <c r="G7" s="236"/>
      <c r="H7" s="236"/>
      <c r="I7" s="236"/>
      <c r="J7" s="236"/>
      <c r="K7" s="236"/>
    </row>
    <row r="8" spans="1:11" ht="15.6" customHeight="1" x14ac:dyDescent="0.25">
      <c r="A8" s="409"/>
      <c r="B8" s="14"/>
      <c r="C8" s="14"/>
      <c r="D8" s="14"/>
      <c r="E8" s="32"/>
      <c r="F8" s="10"/>
      <c r="G8" s="236"/>
      <c r="H8" s="236"/>
      <c r="I8" s="236"/>
      <c r="J8" s="236"/>
      <c r="K8" s="236"/>
    </row>
    <row r="9" spans="1:11" ht="15" customHeight="1" x14ac:dyDescent="0.25">
      <c r="A9" s="409"/>
      <c r="B9" s="126" t="s">
        <v>121</v>
      </c>
      <c r="C9" s="127"/>
      <c r="D9" s="466" t="s">
        <v>122</v>
      </c>
      <c r="E9" s="32"/>
      <c r="F9" s="127"/>
      <c r="G9" s="467"/>
      <c r="H9" s="468"/>
      <c r="I9" s="468"/>
      <c r="J9" s="468"/>
      <c r="K9" s="468"/>
    </row>
    <row r="10" spans="1:11" ht="15" customHeight="1" x14ac:dyDescent="0.25">
      <c r="A10" s="409"/>
      <c r="B10" s="126" t="s">
        <v>123</v>
      </c>
      <c r="C10" s="127"/>
      <c r="D10" s="469"/>
      <c r="E10" s="32"/>
      <c r="F10" s="127"/>
      <c r="G10" s="127"/>
      <c r="H10" s="468"/>
      <c r="I10" s="468"/>
      <c r="J10" s="468"/>
      <c r="K10" s="468"/>
    </row>
    <row r="11" spans="1:11" ht="15" customHeight="1" x14ac:dyDescent="0.25">
      <c r="A11" s="409"/>
      <c r="B11" s="126" t="s">
        <v>124</v>
      </c>
      <c r="C11" s="127"/>
      <c r="D11" s="469"/>
      <c r="E11" s="32"/>
      <c r="F11" s="127"/>
      <c r="G11" s="127"/>
      <c r="H11" s="468"/>
      <c r="I11" s="468"/>
      <c r="J11" s="468"/>
      <c r="K11" s="468"/>
    </row>
    <row r="12" spans="1:11" ht="15" customHeight="1" x14ac:dyDescent="0.25">
      <c r="A12" s="409"/>
      <c r="B12" s="126" t="s">
        <v>125</v>
      </c>
      <c r="C12" s="127"/>
      <c r="D12" s="470"/>
      <c r="E12" s="32"/>
      <c r="F12" s="127"/>
      <c r="G12" s="127"/>
      <c r="H12" s="468"/>
      <c r="I12" s="468"/>
      <c r="J12" s="468"/>
      <c r="K12" s="468"/>
    </row>
    <row r="13" spans="1:11" ht="45" customHeight="1" x14ac:dyDescent="0.25">
      <c r="A13" s="409"/>
      <c r="B13" s="127"/>
      <c r="C13" s="127"/>
      <c r="D13" s="241" t="s">
        <v>126</v>
      </c>
      <c r="E13" s="462" t="s">
        <v>127</v>
      </c>
      <c r="F13" s="127"/>
      <c r="G13" s="127"/>
      <c r="H13" s="468"/>
      <c r="I13" s="468"/>
      <c r="J13" s="468"/>
      <c r="K13" s="468"/>
    </row>
    <row r="14" spans="1:11" x14ac:dyDescent="0.25">
      <c r="A14" s="471" t="s">
        <v>128</v>
      </c>
      <c r="B14" s="472"/>
      <c r="C14" s="472"/>
      <c r="D14" s="241"/>
      <c r="E14" s="462"/>
      <c r="F14" s="127"/>
      <c r="G14" s="468"/>
      <c r="H14" s="468"/>
      <c r="I14" s="468"/>
      <c r="J14" s="468"/>
      <c r="K14" s="468"/>
    </row>
    <row r="15" spans="1:11" x14ac:dyDescent="0.25">
      <c r="A15" s="409"/>
      <c r="B15" s="473" t="s">
        <v>129</v>
      </c>
      <c r="C15" s="473"/>
      <c r="D15" s="474"/>
      <c r="E15" s="451">
        <f>D15*12</f>
        <v>0</v>
      </c>
      <c r="F15" s="127"/>
      <c r="G15" s="127"/>
      <c r="H15" s="127"/>
      <c r="I15" s="127"/>
      <c r="J15" s="127"/>
      <c r="K15" s="127"/>
    </row>
    <row r="16" spans="1:11" x14ac:dyDescent="0.25">
      <c r="A16" s="475" t="s">
        <v>130</v>
      </c>
      <c r="B16" s="473"/>
      <c r="C16" s="473"/>
      <c r="D16" s="450"/>
      <c r="E16" s="462"/>
      <c r="F16" s="127"/>
      <c r="G16" s="127"/>
      <c r="H16" s="127"/>
      <c r="I16" s="127"/>
      <c r="J16" s="127"/>
      <c r="K16" s="127"/>
    </row>
    <row r="17" spans="1:11" ht="15" customHeight="1" x14ac:dyDescent="0.25">
      <c r="A17" s="409"/>
      <c r="B17" s="472" t="s">
        <v>131</v>
      </c>
      <c r="C17" s="472"/>
      <c r="D17" s="474"/>
      <c r="E17" s="451">
        <f t="shared" ref="E17:E36" si="0">D17*12</f>
        <v>0</v>
      </c>
      <c r="F17" s="127"/>
      <c r="G17" s="241" t="s">
        <v>132</v>
      </c>
      <c r="H17" s="240"/>
      <c r="I17" s="127"/>
      <c r="J17" s="127"/>
      <c r="K17" s="127"/>
    </row>
    <row r="18" spans="1:11" x14ac:dyDescent="0.25">
      <c r="A18" s="409"/>
      <c r="B18" s="473" t="s">
        <v>133</v>
      </c>
      <c r="C18" s="472"/>
      <c r="D18" s="474"/>
      <c r="E18" s="451">
        <f t="shared" si="0"/>
        <v>0</v>
      </c>
      <c r="F18" s="127"/>
      <c r="G18" s="241" t="s">
        <v>134</v>
      </c>
      <c r="H18" s="240"/>
      <c r="I18" s="127"/>
      <c r="J18" s="127"/>
      <c r="K18" s="127"/>
    </row>
    <row r="19" spans="1:11" x14ac:dyDescent="0.25">
      <c r="A19" s="409"/>
      <c r="B19" s="476"/>
      <c r="C19" s="472"/>
      <c r="D19" s="474"/>
      <c r="E19" s="451">
        <f t="shared" si="0"/>
        <v>0</v>
      </c>
      <c r="F19" s="127"/>
      <c r="G19" s="241" t="s">
        <v>135</v>
      </c>
      <c r="H19" s="240"/>
      <c r="I19" s="127"/>
      <c r="J19" s="127"/>
      <c r="K19" s="477"/>
    </row>
    <row r="20" spans="1:11" x14ac:dyDescent="0.25">
      <c r="A20" s="409"/>
      <c r="B20" s="478"/>
      <c r="C20" s="472"/>
      <c r="D20" s="474"/>
      <c r="E20" s="451">
        <f t="shared" si="0"/>
        <v>0</v>
      </c>
      <c r="F20" s="127"/>
      <c r="G20" s="199" t="s">
        <v>136</v>
      </c>
      <c r="H20" s="127"/>
      <c r="I20" s="127"/>
      <c r="J20" s="127"/>
      <c r="K20" s="477"/>
    </row>
    <row r="21" spans="1:11" x14ac:dyDescent="0.25">
      <c r="A21" s="409"/>
      <c r="B21" s="479"/>
      <c r="C21" s="472"/>
      <c r="D21" s="450"/>
      <c r="E21" s="451"/>
      <c r="F21" s="127"/>
      <c r="G21" s="186"/>
      <c r="H21" s="127"/>
      <c r="I21" s="127"/>
      <c r="J21" s="127"/>
      <c r="K21" s="241"/>
    </row>
    <row r="22" spans="1:11" ht="15" customHeight="1" x14ac:dyDescent="0.25">
      <c r="A22" s="409" t="s">
        <v>137</v>
      </c>
      <c r="B22" s="472"/>
      <c r="C22" s="472"/>
      <c r="D22" s="450"/>
      <c r="E22" s="451"/>
      <c r="F22" s="127"/>
      <c r="G22" s="241"/>
      <c r="H22" s="186"/>
      <c r="I22" s="186"/>
      <c r="J22" s="186"/>
      <c r="K22" s="480"/>
    </row>
    <row r="23" spans="1:11" x14ac:dyDescent="0.25">
      <c r="A23" s="409"/>
      <c r="B23" s="472" t="s">
        <v>138</v>
      </c>
      <c r="C23" s="472"/>
      <c r="D23" s="474"/>
      <c r="E23" s="451">
        <f t="shared" si="0"/>
        <v>0</v>
      </c>
      <c r="F23" s="127"/>
      <c r="G23" s="186"/>
      <c r="H23" s="127"/>
      <c r="I23" s="127"/>
      <c r="J23" s="127"/>
      <c r="K23" s="241"/>
    </row>
    <row r="24" spans="1:11" ht="15" customHeight="1" x14ac:dyDescent="0.25">
      <c r="A24" s="409"/>
      <c r="B24" s="473" t="s">
        <v>139</v>
      </c>
      <c r="C24" s="472"/>
      <c r="D24" s="474"/>
      <c r="E24" s="451">
        <f t="shared" si="0"/>
        <v>0</v>
      </c>
      <c r="F24" s="127"/>
      <c r="G24" s="248"/>
      <c r="H24" s="248"/>
      <c r="I24" s="248"/>
      <c r="J24" s="248"/>
      <c r="K24" s="248"/>
    </row>
    <row r="25" spans="1:11" ht="15" customHeight="1" x14ac:dyDescent="0.25">
      <c r="A25" s="409"/>
      <c r="B25" s="473" t="s">
        <v>140</v>
      </c>
      <c r="C25" s="473"/>
      <c r="D25" s="474"/>
      <c r="E25" s="451">
        <f t="shared" si="0"/>
        <v>0</v>
      </c>
      <c r="F25" s="127"/>
      <c r="G25" s="241"/>
      <c r="H25" s="241"/>
      <c r="I25" s="241"/>
      <c r="J25" s="241"/>
      <c r="K25" s="241"/>
    </row>
    <row r="26" spans="1:11" ht="15" customHeight="1" x14ac:dyDescent="0.25">
      <c r="A26" s="409"/>
      <c r="B26" s="472" t="s">
        <v>141</v>
      </c>
      <c r="C26" s="473"/>
      <c r="D26" s="474"/>
      <c r="E26" s="451">
        <f t="shared" si="0"/>
        <v>0</v>
      </c>
      <c r="F26" s="127"/>
      <c r="G26" s="127"/>
      <c r="H26" s="127"/>
      <c r="I26" s="127"/>
      <c r="J26" s="127"/>
      <c r="K26" s="127"/>
    </row>
    <row r="27" spans="1:11" ht="15" customHeight="1" x14ac:dyDescent="0.25">
      <c r="A27" s="409"/>
      <c r="B27" s="473" t="s">
        <v>142</v>
      </c>
      <c r="C27" s="473"/>
      <c r="D27" s="474"/>
      <c r="E27" s="451">
        <f t="shared" si="0"/>
        <v>0</v>
      </c>
      <c r="F27" s="127"/>
      <c r="G27" s="127"/>
      <c r="H27" s="127"/>
      <c r="I27" s="127"/>
      <c r="J27" s="127"/>
      <c r="K27" s="127"/>
    </row>
    <row r="28" spans="1:11" x14ac:dyDescent="0.25">
      <c r="A28" s="409"/>
      <c r="B28" s="473" t="s">
        <v>143</v>
      </c>
      <c r="C28" s="473"/>
      <c r="D28" s="474"/>
      <c r="E28" s="451">
        <f t="shared" si="0"/>
        <v>0</v>
      </c>
      <c r="F28" s="127"/>
      <c r="G28" s="127"/>
      <c r="H28" s="127"/>
      <c r="I28" s="127"/>
      <c r="J28" s="127"/>
      <c r="K28" s="127"/>
    </row>
    <row r="29" spans="1:11" x14ac:dyDescent="0.25">
      <c r="A29" s="409"/>
      <c r="B29" s="472" t="s">
        <v>144</v>
      </c>
      <c r="C29" s="473"/>
      <c r="D29" s="474"/>
      <c r="E29" s="451">
        <f t="shared" si="0"/>
        <v>0</v>
      </c>
      <c r="F29" s="127"/>
      <c r="G29" s="127"/>
      <c r="H29" s="127"/>
      <c r="I29" s="127"/>
      <c r="J29" s="127"/>
      <c r="K29" s="127"/>
    </row>
    <row r="30" spans="1:11" x14ac:dyDescent="0.25">
      <c r="A30" s="409"/>
      <c r="B30" s="472" t="s">
        <v>145</v>
      </c>
      <c r="C30" s="473"/>
      <c r="D30" s="474"/>
      <c r="E30" s="451">
        <f t="shared" si="0"/>
        <v>0</v>
      </c>
      <c r="F30" s="127"/>
      <c r="G30" s="127"/>
      <c r="H30" s="481"/>
      <c r="I30" s="127"/>
      <c r="J30" s="127"/>
      <c r="K30" s="127"/>
    </row>
    <row r="31" spans="1:11" ht="15.75" customHeight="1" x14ac:dyDescent="0.25">
      <c r="A31" s="409"/>
      <c r="B31" s="472" t="s">
        <v>146</v>
      </c>
      <c r="C31" s="473"/>
      <c r="D31" s="474"/>
      <c r="E31" s="451">
        <f t="shared" si="0"/>
        <v>0</v>
      </c>
      <c r="F31" s="127"/>
      <c r="G31" s="127"/>
      <c r="H31" s="481"/>
      <c r="I31" s="127"/>
      <c r="J31" s="127"/>
      <c r="K31" s="127"/>
    </row>
    <row r="32" spans="1:11" x14ac:dyDescent="0.25">
      <c r="A32" s="409"/>
      <c r="B32" s="472" t="s">
        <v>147</v>
      </c>
      <c r="C32" s="473"/>
      <c r="D32" s="474"/>
      <c r="E32" s="451">
        <f t="shared" si="0"/>
        <v>0</v>
      </c>
      <c r="F32" s="127"/>
      <c r="G32" s="127"/>
      <c r="H32" s="127"/>
      <c r="I32" s="127"/>
      <c r="J32" s="127"/>
      <c r="K32" s="127"/>
    </row>
    <row r="33" spans="1:5" x14ac:dyDescent="0.25">
      <c r="A33" s="409"/>
      <c r="B33" s="472" t="s">
        <v>148</v>
      </c>
      <c r="C33" s="473"/>
      <c r="D33" s="474"/>
      <c r="E33" s="451">
        <f t="shared" si="0"/>
        <v>0</v>
      </c>
    </row>
    <row r="34" spans="1:5" ht="14.4" customHeight="1" x14ac:dyDescent="0.25">
      <c r="A34" s="409"/>
      <c r="B34" s="473" t="s">
        <v>149</v>
      </c>
      <c r="C34" s="473"/>
      <c r="D34" s="474"/>
      <c r="E34" s="451">
        <f t="shared" si="0"/>
        <v>0</v>
      </c>
    </row>
    <row r="35" spans="1:5" x14ac:dyDescent="0.25">
      <c r="A35" s="409"/>
      <c r="B35" s="476"/>
      <c r="C35" s="473"/>
      <c r="D35" s="474"/>
      <c r="E35" s="451">
        <f t="shared" si="0"/>
        <v>0</v>
      </c>
    </row>
    <row r="36" spans="1:5" x14ac:dyDescent="0.25">
      <c r="A36" s="409"/>
      <c r="B36" s="476"/>
      <c r="C36" s="473"/>
      <c r="D36" s="474"/>
      <c r="E36" s="451">
        <f t="shared" si="0"/>
        <v>0</v>
      </c>
    </row>
    <row r="37" spans="1:5" ht="15.6" customHeight="1" x14ac:dyDescent="0.25">
      <c r="A37" s="482"/>
      <c r="B37" s="483"/>
      <c r="C37" s="483"/>
      <c r="D37" s="241"/>
      <c r="E37" s="451"/>
    </row>
    <row r="38" spans="1:5" x14ac:dyDescent="0.25">
      <c r="A38" s="471" t="s">
        <v>150</v>
      </c>
      <c r="B38" s="472"/>
      <c r="C38" s="472"/>
      <c r="D38" s="450">
        <f>IFERROR(IF($D$9="yes",SUM(D23:D36)+SUM(D17:D20)*((D11/D10)*(D12/168)),SUM(D17:D20,D23:D36)),0)</f>
        <v>0</v>
      </c>
      <c r="E38" s="451">
        <f>IFERROR(IF($D$9="yes",SUM(E23:E36)+SUM(E17:E20)*((D11/D10)*(D12/168)),SUM(E17:E20,E23:E36)),0)</f>
        <v>0</v>
      </c>
    </row>
    <row r="39" spans="1:5" x14ac:dyDescent="0.25">
      <c r="A39" s="409"/>
      <c r="B39" s="127"/>
      <c r="C39" s="127"/>
      <c r="D39" s="450"/>
      <c r="E39" s="451"/>
    </row>
    <row r="40" spans="1:5" x14ac:dyDescent="0.25">
      <c r="A40" s="409"/>
      <c r="B40" s="127"/>
      <c r="C40" s="127"/>
      <c r="D40" s="241"/>
      <c r="E40" s="462"/>
    </row>
    <row r="41" spans="1:5" x14ac:dyDescent="0.25">
      <c r="A41" s="11" t="s">
        <v>151</v>
      </c>
      <c r="B41" s="413"/>
      <c r="C41" s="413"/>
      <c r="D41" s="484">
        <f>IF(D15-D38&lt;0,0,D15-D38)</f>
        <v>0</v>
      </c>
      <c r="E41" s="485">
        <f>IF(E15-E38&lt;0,0,E15-E38)</f>
        <v>0</v>
      </c>
    </row>
    <row r="42" spans="1:5" x14ac:dyDescent="0.25">
      <c r="A42" s="409"/>
      <c r="B42" s="127"/>
      <c r="C42" s="127"/>
      <c r="D42" s="127"/>
      <c r="E42" s="242" t="s">
        <v>152</v>
      </c>
    </row>
    <row r="43" spans="1:5" x14ac:dyDescent="0.25">
      <c r="A43" s="409"/>
      <c r="B43" s="127"/>
      <c r="C43" s="127"/>
      <c r="D43" s="127"/>
      <c r="E43" s="243" t="s">
        <v>153</v>
      </c>
    </row>
    <row r="44" spans="1:5" x14ac:dyDescent="0.25">
      <c r="A44" s="249"/>
      <c r="B44" s="250"/>
      <c r="C44" s="127"/>
      <c r="D44" s="127"/>
      <c r="E44" s="243" t="s">
        <v>154</v>
      </c>
    </row>
    <row r="45" spans="1:5" x14ac:dyDescent="0.25">
      <c r="A45" s="458"/>
      <c r="B45" s="486"/>
      <c r="C45" s="127"/>
      <c r="D45" s="127"/>
      <c r="E45" s="410"/>
    </row>
    <row r="46" spans="1:5" x14ac:dyDescent="0.25">
      <c r="A46" s="460"/>
      <c r="B46" s="487"/>
      <c r="C46" s="127"/>
      <c r="D46" s="488" t="str">
        <f>IF('Client Information'!B8&gt;0,'Client Information'!B8,"")</f>
        <v/>
      </c>
      <c r="E46" s="33"/>
    </row>
    <row r="47" spans="1:5" x14ac:dyDescent="0.25">
      <c r="A47" s="440" t="s">
        <v>110</v>
      </c>
      <c r="B47" s="416"/>
      <c r="C47" s="416"/>
      <c r="D47" s="489" t="s">
        <v>111</v>
      </c>
      <c r="E47" s="410"/>
    </row>
    <row r="48" spans="1:5" x14ac:dyDescent="0.25">
      <c r="A48" s="409"/>
      <c r="B48" s="127"/>
      <c r="C48" s="127"/>
      <c r="D48" s="127"/>
      <c r="E48" s="410"/>
    </row>
    <row r="49" spans="1:5" x14ac:dyDescent="0.25">
      <c r="A49" s="409"/>
      <c r="B49" s="127"/>
      <c r="C49" s="127"/>
      <c r="D49" s="127"/>
      <c r="E49" s="410"/>
    </row>
    <row r="50" spans="1:5" x14ac:dyDescent="0.25">
      <c r="A50" s="31" t="str">
        <f>IF('Client Information'!B6&gt;0,'Client Information'!B6,"")</f>
        <v/>
      </c>
      <c r="B50" s="413"/>
      <c r="C50" s="6"/>
      <c r="D50" s="34" t="str">
        <f>IF('Client Information'!B7&gt;0,'Client Information'!B7,"")</f>
        <v/>
      </c>
      <c r="E50" s="35"/>
    </row>
    <row r="51" spans="1:5" x14ac:dyDescent="0.25">
      <c r="A51" s="440" t="s">
        <v>112</v>
      </c>
      <c r="B51" s="127"/>
      <c r="C51" s="127"/>
      <c r="D51" s="241" t="s">
        <v>113</v>
      </c>
      <c r="E51" s="410"/>
    </row>
    <row r="52" spans="1:5" x14ac:dyDescent="0.25">
      <c r="A52" s="13"/>
      <c r="B52" s="127"/>
      <c r="C52" s="127"/>
      <c r="D52" s="127"/>
      <c r="E52" s="410"/>
    </row>
    <row r="53" spans="1:5" ht="15.6" thickBot="1" x14ac:dyDescent="0.3">
      <c r="A53" s="7" t="str">
        <f>"Version"&amp;" "&amp; 'Background Info'!$B$1</f>
        <v>Version 9.1</v>
      </c>
      <c r="B53" s="453"/>
      <c r="C53" s="453"/>
      <c r="D53" s="453"/>
      <c r="E53" s="490"/>
    </row>
    <row r="54" spans="1:5" x14ac:dyDescent="0.25">
      <c r="A54" s="232"/>
      <c r="B54" s="185" t="s">
        <v>155</v>
      </c>
      <c r="C54" s="232"/>
      <c r="D54" s="232"/>
      <c r="E54" s="232"/>
    </row>
  </sheetData>
  <sheetProtection algorithmName="SHA-512" hashValue="q8xeBoNSjbovuLJUIVvRlWhdVhb9xmpW5/p/CvmarLJXMrtIAOjA7dz2PrpGLZPEHpTB94MnvFgjlqz2mMjPcA==" saltValue="IuV675zRpumNeGtGviblcA==" spinCount="100000" sheet="1" formatColumns="0" formatRows="0" selectLockedCells="1"/>
  <sortState xmlns:xlrd2="http://schemas.microsoft.com/office/spreadsheetml/2017/richdata2" ref="B14:B15">
    <sortCondition ref="B14:B15"/>
  </sortState>
  <printOptions horizontalCentered="1"/>
  <pageMargins left="0.5" right="0.5" top="0.5" bottom="0.5" header="0.3" footer="0.3"/>
  <pageSetup scale="70" orientation="portrait" r:id="rId1"/>
  <ignoredErrors>
    <ignoredError sqref="D4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'Background Info'!$E$7:$E$8</xm:f>
          </x14:formula1>
          <xm:sqref>D9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pageSetUpPr fitToPage="1"/>
  </sheetPr>
  <dimension ref="A1:Q41"/>
  <sheetViews>
    <sheetView showGridLines="0" showRowColHeaders="0" zoomScaleNormal="100" workbookViewId="0">
      <selection activeCell="B8" sqref="B8"/>
    </sheetView>
  </sheetViews>
  <sheetFormatPr defaultColWidth="8.88671875" defaultRowHeight="15" x14ac:dyDescent="0.25"/>
  <cols>
    <col min="1" max="1" width="4.33203125" style="120" customWidth="1"/>
    <col min="2" max="2" width="50" style="120" customWidth="1"/>
    <col min="3" max="3" width="4.33203125" style="120" customWidth="1"/>
    <col min="4" max="4" width="24.88671875" style="120" bestFit="1" customWidth="1"/>
    <col min="5" max="5" width="4.33203125" style="120" customWidth="1"/>
    <col min="6" max="6" width="29.33203125" style="120" customWidth="1"/>
    <col min="7" max="7" width="4.33203125" style="120" customWidth="1"/>
    <col min="8" max="8" width="32.109375" style="120" customWidth="1"/>
    <col min="9" max="9" width="8.88671875" style="120"/>
    <col min="10" max="10" width="2.88671875" style="120" customWidth="1"/>
    <col min="11" max="11" width="36.88671875" style="120" bestFit="1" customWidth="1"/>
    <col min="12" max="12" width="2.88671875" style="120" customWidth="1"/>
    <col min="13" max="13" width="21.33203125" style="120" customWidth="1"/>
    <col min="14" max="14" width="8.88671875" style="120" customWidth="1"/>
    <col min="15" max="16384" width="8.88671875" style="120"/>
  </cols>
  <sheetData>
    <row r="1" spans="1:17" x14ac:dyDescent="0.25">
      <c r="A1" s="405"/>
      <c r="B1" s="406"/>
      <c r="C1" s="406"/>
      <c r="D1" s="406"/>
      <c r="E1" s="406"/>
      <c r="F1" s="406"/>
      <c r="G1" s="406"/>
      <c r="H1" s="407"/>
      <c r="I1" s="127"/>
      <c r="J1" s="127"/>
      <c r="K1" s="236"/>
      <c r="L1" s="236"/>
      <c r="M1" s="236"/>
      <c r="N1" s="127"/>
      <c r="O1" s="127"/>
      <c r="P1" s="127"/>
      <c r="Q1" s="127"/>
    </row>
    <row r="2" spans="1:17" ht="15.6" thickBot="1" x14ac:dyDescent="0.3">
      <c r="A2" s="409"/>
      <c r="B2" s="127"/>
      <c r="C2" s="127"/>
      <c r="D2" s="127"/>
      <c r="E2" s="127"/>
      <c r="F2" s="127"/>
      <c r="G2" s="127"/>
      <c r="H2" s="410"/>
      <c r="I2" s="127"/>
      <c r="J2" s="236"/>
      <c r="K2" s="236"/>
      <c r="L2" s="236"/>
      <c r="M2" s="236"/>
      <c r="N2" s="127"/>
      <c r="O2" s="127"/>
      <c r="P2" s="127"/>
      <c r="Q2" s="127"/>
    </row>
    <row r="3" spans="1:17" ht="20.25" customHeight="1" x14ac:dyDescent="0.25">
      <c r="A3" s="409"/>
      <c r="B3" s="127"/>
      <c r="C3" s="127"/>
      <c r="D3" s="127"/>
      <c r="E3" s="127"/>
      <c r="F3" s="127"/>
      <c r="G3" s="127"/>
      <c r="H3" s="410"/>
      <c r="I3" s="127"/>
      <c r="J3" s="233"/>
      <c r="K3" s="491"/>
      <c r="L3" s="492"/>
      <c r="M3" s="236"/>
      <c r="N3" s="127"/>
      <c r="O3" s="127"/>
      <c r="P3" s="127"/>
      <c r="Q3" s="127"/>
    </row>
    <row r="4" spans="1:17" x14ac:dyDescent="0.25">
      <c r="A4" s="251"/>
      <c r="B4" s="252"/>
      <c r="C4" s="252"/>
      <c r="D4" s="187" t="s">
        <v>71</v>
      </c>
      <c r="E4" s="252"/>
      <c r="F4" s="252"/>
      <c r="G4" s="252"/>
      <c r="H4" s="253"/>
      <c r="I4" s="127"/>
      <c r="J4" s="409"/>
      <c r="K4" s="236" t="s">
        <v>156</v>
      </c>
      <c r="L4" s="411"/>
      <c r="M4" s="236"/>
      <c r="N4" s="127"/>
      <c r="O4" s="127"/>
      <c r="P4" s="127"/>
      <c r="Q4" s="127"/>
    </row>
    <row r="5" spans="1:17" ht="15.6" thickBot="1" x14ac:dyDescent="0.3">
      <c r="A5" s="254"/>
      <c r="B5" s="255"/>
      <c r="C5" s="255"/>
      <c r="D5" s="188" t="s">
        <v>157</v>
      </c>
      <c r="E5" s="255"/>
      <c r="F5" s="255"/>
      <c r="G5" s="255"/>
      <c r="H5" s="256"/>
      <c r="I5" s="127"/>
      <c r="J5" s="414"/>
      <c r="K5" s="493"/>
      <c r="L5" s="415"/>
      <c r="M5" s="236"/>
      <c r="N5" s="127"/>
      <c r="O5" s="127"/>
      <c r="P5" s="127"/>
      <c r="Q5" s="127"/>
    </row>
    <row r="6" spans="1:17" x14ac:dyDescent="0.25">
      <c r="A6" s="409"/>
      <c r="B6" s="127"/>
      <c r="C6" s="127"/>
      <c r="D6" s="241"/>
      <c r="E6" s="127"/>
      <c r="F6" s="241"/>
      <c r="G6" s="241"/>
      <c r="H6" s="462"/>
      <c r="I6" s="127"/>
      <c r="J6" s="127"/>
      <c r="K6" s="127"/>
      <c r="L6" s="127"/>
      <c r="M6" s="127"/>
      <c r="N6" s="127"/>
      <c r="O6" s="127"/>
      <c r="P6" s="127"/>
      <c r="Q6" s="127"/>
    </row>
    <row r="7" spans="1:17" x14ac:dyDescent="0.25">
      <c r="A7" s="409"/>
      <c r="B7" s="241" t="s">
        <v>158</v>
      </c>
      <c r="C7" s="127"/>
      <c r="D7" s="450" t="s">
        <v>159</v>
      </c>
      <c r="E7" s="127"/>
      <c r="F7" s="241" t="s">
        <v>160</v>
      </c>
      <c r="G7" s="127"/>
      <c r="H7" s="451" t="s">
        <v>161</v>
      </c>
      <c r="I7" s="127"/>
      <c r="J7" s="127"/>
      <c r="K7" s="127"/>
      <c r="L7" s="127"/>
      <c r="M7" s="127"/>
      <c r="N7" s="127"/>
      <c r="O7" s="127"/>
      <c r="P7" s="127"/>
      <c r="Q7" s="127"/>
    </row>
    <row r="8" spans="1:17" ht="15.75" customHeight="1" x14ac:dyDescent="0.25">
      <c r="A8" s="409"/>
      <c r="B8" s="494"/>
      <c r="C8" s="127"/>
      <c r="D8" s="495"/>
      <c r="E8" s="127"/>
      <c r="F8" s="494"/>
      <c r="G8" s="127"/>
      <c r="H8" s="485">
        <f>IF(F8="One Time",D8,IF(F8="Monthly",D8*12,IF(F8="Quarterly",D8*4,IF(F8="Annual",D8,0))))</f>
        <v>0</v>
      </c>
      <c r="I8" s="127"/>
      <c r="J8" s="181"/>
      <c r="K8" s="181"/>
      <c r="L8" s="181"/>
      <c r="M8" s="181"/>
      <c r="N8" s="127"/>
      <c r="O8" s="180"/>
      <c r="P8" s="180"/>
      <c r="Q8" s="180"/>
    </row>
    <row r="9" spans="1:17" x14ac:dyDescent="0.25">
      <c r="A9" s="409"/>
      <c r="B9" s="494"/>
      <c r="C9" s="186"/>
      <c r="D9" s="495"/>
      <c r="E9" s="127"/>
      <c r="F9" s="494"/>
      <c r="G9" s="127"/>
      <c r="H9" s="485">
        <f t="shared" ref="H9:H27" si="0">IF(F9="One Time",D9,IF(F9="Monthly",D9*12,IF(F9="Quarterly",D9*4,IF(F9="Annual",D9,0))))</f>
        <v>0</v>
      </c>
      <c r="I9" s="127"/>
      <c r="J9" s="181"/>
      <c r="K9" s="181"/>
      <c r="L9" s="181"/>
      <c r="M9" s="181"/>
      <c r="N9" s="127"/>
      <c r="O9" s="180"/>
      <c r="P9" s="180"/>
      <c r="Q9" s="180"/>
    </row>
    <row r="10" spans="1:17" x14ac:dyDescent="0.25">
      <c r="A10" s="409"/>
      <c r="B10" s="494"/>
      <c r="C10" s="186"/>
      <c r="D10" s="495"/>
      <c r="E10" s="127"/>
      <c r="F10" s="494"/>
      <c r="G10" s="127"/>
      <c r="H10" s="485">
        <f t="shared" si="0"/>
        <v>0</v>
      </c>
      <c r="I10" s="127"/>
      <c r="J10" s="127"/>
      <c r="K10" s="127"/>
      <c r="L10" s="127"/>
      <c r="M10" s="127"/>
      <c r="N10" s="127"/>
      <c r="O10" s="127"/>
      <c r="P10" s="127"/>
      <c r="Q10" s="127"/>
    </row>
    <row r="11" spans="1:17" x14ac:dyDescent="0.25">
      <c r="A11" s="409"/>
      <c r="B11" s="494"/>
      <c r="C11" s="186"/>
      <c r="D11" s="495"/>
      <c r="E11" s="127"/>
      <c r="F11" s="494"/>
      <c r="G11" s="127"/>
      <c r="H11" s="485">
        <f t="shared" si="0"/>
        <v>0</v>
      </c>
      <c r="I11" s="127"/>
      <c r="J11" s="127"/>
      <c r="K11" s="127"/>
      <c r="L11" s="127"/>
      <c r="M11" s="127"/>
      <c r="N11" s="127"/>
      <c r="O11" s="127"/>
      <c r="P11" s="127"/>
      <c r="Q11" s="127"/>
    </row>
    <row r="12" spans="1:17" x14ac:dyDescent="0.25">
      <c r="A12" s="409"/>
      <c r="B12" s="494"/>
      <c r="C12" s="186"/>
      <c r="D12" s="495"/>
      <c r="E12" s="127"/>
      <c r="F12" s="494"/>
      <c r="G12" s="127"/>
      <c r="H12" s="485">
        <f t="shared" si="0"/>
        <v>0</v>
      </c>
      <c r="I12" s="127"/>
      <c r="J12" s="127"/>
      <c r="K12" s="127"/>
      <c r="L12" s="127"/>
      <c r="M12" s="127"/>
      <c r="N12" s="127"/>
      <c r="O12" s="127"/>
      <c r="P12" s="127"/>
      <c r="Q12" s="127"/>
    </row>
    <row r="13" spans="1:17" x14ac:dyDescent="0.25">
      <c r="A13" s="409"/>
      <c r="B13" s="494"/>
      <c r="C13" s="186"/>
      <c r="D13" s="495"/>
      <c r="E13" s="127"/>
      <c r="F13" s="494"/>
      <c r="G13" s="127"/>
      <c r="H13" s="485">
        <f t="shared" si="0"/>
        <v>0</v>
      </c>
      <c r="I13" s="127"/>
      <c r="J13" s="127"/>
      <c r="K13" s="127"/>
      <c r="L13" s="127"/>
      <c r="M13" s="127"/>
      <c r="N13" s="127"/>
      <c r="O13" s="127"/>
      <c r="P13" s="127"/>
      <c r="Q13" s="127"/>
    </row>
    <row r="14" spans="1:17" x14ac:dyDescent="0.25">
      <c r="A14" s="409"/>
      <c r="B14" s="494"/>
      <c r="C14" s="186"/>
      <c r="D14" s="495"/>
      <c r="E14" s="127"/>
      <c r="F14" s="494"/>
      <c r="G14" s="127"/>
      <c r="H14" s="485">
        <f t="shared" si="0"/>
        <v>0</v>
      </c>
      <c r="I14" s="127"/>
      <c r="J14" s="127"/>
      <c r="K14" s="127"/>
      <c r="L14" s="127"/>
      <c r="M14" s="127"/>
      <c r="N14" s="127"/>
      <c r="O14" s="127"/>
      <c r="P14" s="127"/>
      <c r="Q14" s="127"/>
    </row>
    <row r="15" spans="1:17" x14ac:dyDescent="0.25">
      <c r="A15" s="409"/>
      <c r="B15" s="494"/>
      <c r="C15" s="127"/>
      <c r="D15" s="495"/>
      <c r="E15" s="127"/>
      <c r="F15" s="494"/>
      <c r="G15" s="127"/>
      <c r="H15" s="485">
        <f t="shared" si="0"/>
        <v>0</v>
      </c>
      <c r="I15" s="127"/>
      <c r="J15" s="127"/>
      <c r="K15" s="127"/>
      <c r="L15" s="127"/>
      <c r="M15" s="127"/>
      <c r="N15" s="127"/>
      <c r="O15" s="127"/>
      <c r="P15" s="127"/>
      <c r="Q15" s="127"/>
    </row>
    <row r="16" spans="1:17" x14ac:dyDescent="0.25">
      <c r="A16" s="409"/>
      <c r="B16" s="494"/>
      <c r="C16" s="127"/>
      <c r="D16" s="495"/>
      <c r="E16" s="127"/>
      <c r="F16" s="494"/>
      <c r="G16" s="127"/>
      <c r="H16" s="485">
        <f t="shared" si="0"/>
        <v>0</v>
      </c>
      <c r="I16" s="127"/>
      <c r="J16" s="127"/>
      <c r="K16" s="127"/>
      <c r="L16" s="127"/>
      <c r="M16" s="127"/>
      <c r="N16" s="127"/>
      <c r="O16" s="127"/>
      <c r="P16" s="127"/>
      <c r="Q16" s="127"/>
    </row>
    <row r="17" spans="1:8" x14ac:dyDescent="0.25">
      <c r="A17" s="409"/>
      <c r="B17" s="494"/>
      <c r="C17" s="127"/>
      <c r="D17" s="495"/>
      <c r="E17" s="127"/>
      <c r="F17" s="494"/>
      <c r="G17" s="127"/>
      <c r="H17" s="485">
        <f t="shared" si="0"/>
        <v>0</v>
      </c>
    </row>
    <row r="18" spans="1:8" x14ac:dyDescent="0.25">
      <c r="A18" s="409"/>
      <c r="B18" s="494"/>
      <c r="C18" s="127"/>
      <c r="D18" s="495"/>
      <c r="E18" s="127"/>
      <c r="F18" s="494"/>
      <c r="G18" s="127"/>
      <c r="H18" s="485">
        <f t="shared" si="0"/>
        <v>0</v>
      </c>
    </row>
    <row r="19" spans="1:8" x14ac:dyDescent="0.25">
      <c r="A19" s="409"/>
      <c r="B19" s="494"/>
      <c r="C19" s="127"/>
      <c r="D19" s="495"/>
      <c r="E19" s="127"/>
      <c r="F19" s="494"/>
      <c r="G19" s="127"/>
      <c r="H19" s="485">
        <f t="shared" si="0"/>
        <v>0</v>
      </c>
    </row>
    <row r="20" spans="1:8" x14ac:dyDescent="0.25">
      <c r="A20" s="409"/>
      <c r="B20" s="494"/>
      <c r="C20" s="127"/>
      <c r="D20" s="495"/>
      <c r="E20" s="127"/>
      <c r="F20" s="494"/>
      <c r="G20" s="127"/>
      <c r="H20" s="485">
        <f t="shared" si="0"/>
        <v>0</v>
      </c>
    </row>
    <row r="21" spans="1:8" x14ac:dyDescent="0.25">
      <c r="A21" s="409"/>
      <c r="B21" s="494"/>
      <c r="C21" s="127"/>
      <c r="D21" s="495"/>
      <c r="E21" s="127"/>
      <c r="F21" s="494"/>
      <c r="G21" s="127"/>
      <c r="H21" s="485">
        <f t="shared" si="0"/>
        <v>0</v>
      </c>
    </row>
    <row r="22" spans="1:8" ht="15" customHeight="1" x14ac:dyDescent="0.25">
      <c r="A22" s="471"/>
      <c r="B22" s="494"/>
      <c r="C22" s="127"/>
      <c r="D22" s="495"/>
      <c r="E22" s="127"/>
      <c r="F22" s="494"/>
      <c r="G22" s="127"/>
      <c r="H22" s="485">
        <f t="shared" si="0"/>
        <v>0</v>
      </c>
    </row>
    <row r="23" spans="1:8" ht="15" customHeight="1" x14ac:dyDescent="0.25">
      <c r="A23" s="471"/>
      <c r="B23" s="494"/>
      <c r="C23" s="127"/>
      <c r="D23" s="495"/>
      <c r="E23" s="127"/>
      <c r="F23" s="494"/>
      <c r="G23" s="127"/>
      <c r="H23" s="485">
        <f t="shared" si="0"/>
        <v>0</v>
      </c>
    </row>
    <row r="24" spans="1:8" x14ac:dyDescent="0.25">
      <c r="A24" s="409"/>
      <c r="B24" s="494"/>
      <c r="C24" s="127"/>
      <c r="D24" s="495"/>
      <c r="E24" s="127"/>
      <c r="F24" s="494"/>
      <c r="G24" s="127"/>
      <c r="H24" s="485">
        <f t="shared" si="0"/>
        <v>0</v>
      </c>
    </row>
    <row r="25" spans="1:8" x14ac:dyDescent="0.25">
      <c r="A25" s="496"/>
      <c r="B25" s="494"/>
      <c r="C25" s="127"/>
      <c r="D25" s="495"/>
      <c r="E25" s="127"/>
      <c r="F25" s="494"/>
      <c r="G25" s="127"/>
      <c r="H25" s="485">
        <f t="shared" si="0"/>
        <v>0</v>
      </c>
    </row>
    <row r="26" spans="1:8" x14ac:dyDescent="0.25">
      <c r="A26" s="409"/>
      <c r="B26" s="494"/>
      <c r="C26" s="127"/>
      <c r="D26" s="495"/>
      <c r="E26" s="127"/>
      <c r="F26" s="494"/>
      <c r="G26" s="127"/>
      <c r="H26" s="485">
        <f t="shared" si="0"/>
        <v>0</v>
      </c>
    </row>
    <row r="27" spans="1:8" x14ac:dyDescent="0.25">
      <c r="A27" s="409"/>
      <c r="B27" s="494"/>
      <c r="C27" s="102"/>
      <c r="D27" s="495"/>
      <c r="E27" s="127"/>
      <c r="F27" s="494"/>
      <c r="G27" s="127"/>
      <c r="H27" s="485">
        <f t="shared" si="0"/>
        <v>0</v>
      </c>
    </row>
    <row r="28" spans="1:8" x14ac:dyDescent="0.25">
      <c r="A28" s="121"/>
      <c r="B28" s="122"/>
      <c r="C28" s="122"/>
      <c r="D28" s="122"/>
      <c r="E28" s="122"/>
      <c r="F28" s="122"/>
      <c r="G28" s="450"/>
      <c r="H28" s="451"/>
    </row>
    <row r="29" spans="1:8" x14ac:dyDescent="0.25">
      <c r="A29" s="13"/>
      <c r="B29" s="123"/>
      <c r="C29" s="127"/>
      <c r="D29" s="127"/>
      <c r="E29" s="127"/>
      <c r="F29" s="122" t="s">
        <v>162</v>
      </c>
      <c r="G29" s="122"/>
      <c r="H29" s="485">
        <f>IF(SUM(H8:H27)&gt;0,SUM(H8:H27),0)</f>
        <v>0</v>
      </c>
    </row>
    <row r="30" spans="1:8" x14ac:dyDescent="0.25">
      <c r="A30" s="13"/>
      <c r="B30" s="123"/>
      <c r="C30" s="123" t="s">
        <v>163</v>
      </c>
      <c r="D30" s="127"/>
      <c r="E30" s="127"/>
      <c r="F30" s="127"/>
      <c r="G30" s="127"/>
      <c r="H30" s="497"/>
    </row>
    <row r="31" spans="1:8" x14ac:dyDescent="0.25">
      <c r="A31" s="458"/>
      <c r="B31" s="486"/>
      <c r="C31" s="486"/>
      <c r="D31" s="486"/>
      <c r="E31" s="486"/>
      <c r="F31" s="486"/>
      <c r="G31" s="127"/>
      <c r="H31" s="497"/>
    </row>
    <row r="32" spans="1:8" x14ac:dyDescent="0.25">
      <c r="A32" s="458"/>
      <c r="B32" s="486"/>
      <c r="C32" s="486"/>
      <c r="D32" s="486"/>
      <c r="E32" s="486"/>
      <c r="F32" s="486"/>
      <c r="G32" s="127"/>
      <c r="H32" s="497"/>
    </row>
    <row r="33" spans="1:8" x14ac:dyDescent="0.25">
      <c r="A33" s="460"/>
      <c r="B33" s="461"/>
      <c r="C33" s="487"/>
      <c r="D33" s="487"/>
      <c r="E33" s="487"/>
      <c r="F33" s="487"/>
      <c r="G33" s="498"/>
      <c r="H33" s="499" t="str">
        <f>IF('Client Information'!B8&gt;0,'Client Information'!B8,"")</f>
        <v/>
      </c>
    </row>
    <row r="34" spans="1:8" x14ac:dyDescent="0.25">
      <c r="A34" s="440" t="s">
        <v>110</v>
      </c>
      <c r="B34" s="416"/>
      <c r="C34" s="416"/>
      <c r="D34" s="416"/>
      <c r="E34" s="416"/>
      <c r="F34" s="416"/>
      <c r="G34" s="500"/>
      <c r="H34" s="501" t="s">
        <v>111</v>
      </c>
    </row>
    <row r="35" spans="1:8" x14ac:dyDescent="0.25">
      <c r="A35" s="13"/>
      <c r="B35" s="123"/>
      <c r="C35" s="127"/>
      <c r="D35" s="127"/>
      <c r="E35" s="127"/>
      <c r="F35" s="127"/>
      <c r="G35" s="127"/>
      <c r="H35" s="497"/>
    </row>
    <row r="36" spans="1:8" x14ac:dyDescent="0.25">
      <c r="A36" s="502" t="str">
        <f>IF('Client Information'!B6&gt;0,'Client Information'!B6,"")</f>
        <v/>
      </c>
      <c r="B36" s="503"/>
      <c r="C36" s="127"/>
      <c r="D36" s="127"/>
      <c r="E36" s="127"/>
      <c r="F36" s="127"/>
      <c r="G36" s="504"/>
      <c r="H36" s="505" t="str">
        <f>IF('Client Information'!B7="","",'Client Information'!B7)</f>
        <v/>
      </c>
    </row>
    <row r="37" spans="1:8" x14ac:dyDescent="0.25">
      <c r="A37" s="440" t="s">
        <v>112</v>
      </c>
      <c r="B37" s="416"/>
      <c r="C37" s="416"/>
      <c r="D37" s="416"/>
      <c r="E37" s="416"/>
      <c r="F37" s="416"/>
      <c r="G37" s="500"/>
      <c r="H37" s="501" t="s">
        <v>113</v>
      </c>
    </row>
    <row r="38" spans="1:8" x14ac:dyDescent="0.25">
      <c r="A38" s="409"/>
      <c r="B38" s="127"/>
      <c r="C38" s="127"/>
      <c r="D38" s="127"/>
      <c r="E38" s="127"/>
      <c r="F38" s="127"/>
      <c r="G38" s="127"/>
      <c r="H38" s="410"/>
    </row>
    <row r="39" spans="1:8" x14ac:dyDescent="0.25">
      <c r="A39" s="13"/>
      <c r="B39" s="123"/>
      <c r="C39" s="127"/>
      <c r="D39" s="127"/>
      <c r="E39" s="127"/>
      <c r="F39" s="127"/>
      <c r="G39" s="127"/>
      <c r="H39" s="119"/>
    </row>
    <row r="40" spans="1:8" ht="15.6" thickBot="1" x14ac:dyDescent="0.3">
      <c r="A40" s="7" t="str">
        <f>"Version" &amp;" " &amp;'Background Info'!B1</f>
        <v>Version 9.1</v>
      </c>
      <c r="B40" s="124"/>
      <c r="C40" s="453"/>
      <c r="D40" s="453"/>
      <c r="E40" s="453"/>
      <c r="F40" s="453"/>
      <c r="G40" s="453"/>
      <c r="H40" s="118"/>
    </row>
    <row r="41" spans="1:8" ht="15" customHeight="1" x14ac:dyDescent="0.25">
      <c r="A41" s="232"/>
      <c r="B41" s="232"/>
      <c r="C41" s="232"/>
      <c r="D41" s="185" t="s">
        <v>164</v>
      </c>
      <c r="E41" s="232"/>
      <c r="F41" s="232"/>
      <c r="G41" s="232"/>
      <c r="H41" s="232"/>
    </row>
  </sheetData>
  <sheetProtection algorithmName="SHA-512" hashValue="tSJHcx3r/ngBUEDadmymVCaRfoPmNlgI//XgkOvxtDsWPok5Z3mgkBPvFsJWPzJOShk5V1rxFOgTq+OrekYglQ==" saltValue="1LmUQe+DbJI48ygKtAQi1w==" spinCount="100000" sheet="1" selectLockedCells="1"/>
  <pageMargins left="0.7" right="0.7" top="0.75" bottom="0.75" header="0.3" footer="0.3"/>
  <pageSetup scale="78" orientation="landscape" r:id="rId1"/>
  <ignoredErrors>
    <ignoredError sqref="H3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4" r:id="rId4" name="Check Box 2">
              <controlPr locked="0" defaultSize="0" autoFill="0" autoLine="0" autoPict="0" altText="Applicant declares they have no deductions checkbox">
                <anchor moveWithCells="1">
                  <from>
                    <xdr:col>1</xdr:col>
                    <xdr:colOff>3169920</xdr:colOff>
                    <xdr:row>29</xdr:row>
                    <xdr:rowOff>0</xdr:rowOff>
                  </from>
                  <to>
                    <xdr:col>2</xdr:col>
                    <xdr:colOff>38100</xdr:colOff>
                    <xdr:row>29</xdr:row>
                    <xdr:rowOff>175260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'Background Info'!$F$20:$F$23</xm:f>
          </x14:formula1>
          <xm:sqref>F8:F27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pageSetUpPr fitToPage="1"/>
  </sheetPr>
  <dimension ref="A1:V80"/>
  <sheetViews>
    <sheetView showGridLines="0" showRowColHeaders="0" showRuler="0" topLeftCell="A34" zoomScaleNormal="100" zoomScaleSheetLayoutView="40" zoomScalePageLayoutView="60" workbookViewId="0">
      <selection activeCell="M34" sqref="M34"/>
    </sheetView>
  </sheetViews>
  <sheetFormatPr defaultColWidth="8.88671875" defaultRowHeight="15" x14ac:dyDescent="0.25"/>
  <cols>
    <col min="1" max="1" width="4" style="5" customWidth="1"/>
    <col min="2" max="2" width="18.6640625" style="5" customWidth="1"/>
    <col min="3" max="3" width="17.109375" style="5" customWidth="1"/>
    <col min="4" max="4" width="4.44140625" style="5" customWidth="1"/>
    <col min="5" max="5" width="16" style="5" customWidth="1"/>
    <col min="6" max="6" width="5.44140625" style="5" customWidth="1"/>
    <col min="7" max="7" width="14.44140625" style="5" customWidth="1"/>
    <col min="8" max="8" width="4" style="5" customWidth="1"/>
    <col min="9" max="9" width="18.5546875" style="5" customWidth="1"/>
    <col min="10" max="10" width="4.5546875" style="5" customWidth="1"/>
    <col min="11" max="11" width="16.33203125" style="5" customWidth="1"/>
    <col min="12" max="12" width="4.5546875" style="5" customWidth="1"/>
    <col min="13" max="13" width="19.5546875" style="5" bestFit="1" customWidth="1"/>
    <col min="14" max="14" width="8.6640625" style="5" customWidth="1"/>
    <col min="15" max="15" width="20.44140625" style="5" customWidth="1"/>
    <col min="16" max="16" width="1.44140625" style="5" customWidth="1"/>
    <col min="17" max="21" width="8.88671875" style="5"/>
    <col min="22" max="22" width="10.6640625" style="5" bestFit="1" customWidth="1"/>
    <col min="23" max="23" width="8.88671875" style="5"/>
    <col min="24" max="24" width="8.88671875" style="5" customWidth="1"/>
    <col min="25" max="16384" width="8.88671875" style="5"/>
  </cols>
  <sheetData>
    <row r="1" spans="1:16" ht="35.25" customHeight="1" x14ac:dyDescent="0.25">
      <c r="A1" s="405"/>
      <c r="B1" s="406"/>
      <c r="C1" s="406"/>
      <c r="D1" s="406"/>
      <c r="E1" s="406"/>
      <c r="F1" s="406"/>
      <c r="G1" s="406"/>
      <c r="H1" s="406"/>
      <c r="I1" s="185" t="s">
        <v>71</v>
      </c>
      <c r="J1" s="406"/>
      <c r="K1" s="406"/>
      <c r="L1" s="406"/>
      <c r="M1" s="406"/>
      <c r="N1" s="406"/>
      <c r="O1" s="406"/>
      <c r="P1" s="407"/>
    </row>
    <row r="2" spans="1:16" ht="21.75" customHeight="1" x14ac:dyDescent="0.25">
      <c r="A2" s="409"/>
      <c r="B2" s="467"/>
      <c r="C2" s="467"/>
      <c r="D2" s="467"/>
      <c r="E2" s="467"/>
      <c r="F2" s="467"/>
      <c r="G2" s="467"/>
      <c r="H2" s="467"/>
      <c r="I2" s="331" t="s">
        <v>165</v>
      </c>
      <c r="J2" s="467"/>
      <c r="K2" s="467"/>
      <c r="L2" s="467"/>
      <c r="M2" s="467"/>
      <c r="N2" s="467"/>
      <c r="O2" s="467"/>
      <c r="P2" s="410"/>
    </row>
    <row r="3" spans="1:16" ht="5.25" customHeight="1" x14ac:dyDescent="0.25">
      <c r="A3" s="104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105"/>
    </row>
    <row r="4" spans="1:16" ht="15.75" customHeight="1" x14ac:dyDescent="0.25">
      <c r="A4" s="104" t="s">
        <v>166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3" t="s">
        <v>167</v>
      </c>
      <c r="O4" s="334" t="str">
        <f>IF('Client Information'!B10="","",'Client Information'!B10)</f>
        <v/>
      </c>
      <c r="P4" s="105"/>
    </row>
    <row r="5" spans="1:16" ht="6.75" customHeight="1" x14ac:dyDescent="0.25">
      <c r="A5" s="106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105"/>
    </row>
    <row r="6" spans="1:16" ht="15.75" customHeight="1" x14ac:dyDescent="0.25">
      <c r="A6" s="272"/>
      <c r="B6" s="335" t="s">
        <v>168</v>
      </c>
      <c r="C6" s="336" t="str">
        <f>IF('Client Information'!B8&gt;0,'Client Information'!B8,"")</f>
        <v/>
      </c>
      <c r="D6" s="336"/>
      <c r="E6" s="332"/>
      <c r="F6" s="332"/>
      <c r="G6" s="332"/>
      <c r="H6" s="332"/>
      <c r="I6" s="333"/>
      <c r="J6" s="332"/>
      <c r="K6" s="332"/>
      <c r="L6" s="332"/>
      <c r="M6" s="332"/>
      <c r="N6" s="333" t="s">
        <v>169</v>
      </c>
      <c r="O6" s="334" t="str">
        <f>IF('Client Information'!B11="","",'Client Information'!B11)</f>
        <v/>
      </c>
      <c r="P6" s="105"/>
    </row>
    <row r="7" spans="1:16" ht="4.5" customHeight="1" x14ac:dyDescent="0.25">
      <c r="A7" s="106"/>
      <c r="B7" s="332"/>
      <c r="C7" s="332"/>
      <c r="D7" s="107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105"/>
    </row>
    <row r="8" spans="1:16" x14ac:dyDescent="0.25">
      <c r="A8" s="440"/>
      <c r="B8" s="108" t="s">
        <v>170</v>
      </c>
      <c r="C8" s="506" t="str">
        <f>IF('Client Information'!B15&gt;0,'Client Information'!B15,"")</f>
        <v/>
      </c>
      <c r="D8" s="506"/>
      <c r="E8" s="109" t="s">
        <v>171</v>
      </c>
      <c r="F8" s="507" t="str">
        <f>IF('Client Information'!B16&gt;0,'Client Information'!B16,"")</f>
        <v/>
      </c>
      <c r="G8" s="110"/>
      <c r="H8" s="109" t="s">
        <v>172</v>
      </c>
      <c r="I8" s="508" t="str">
        <f>IF('Client Information'!B14&gt;0,'Client Information'!B14,"")</f>
        <v/>
      </c>
      <c r="J8" s="508"/>
      <c r="K8" s="509"/>
      <c r="L8" s="509"/>
      <c r="M8" s="110"/>
      <c r="N8" s="281" t="s">
        <v>173</v>
      </c>
      <c r="O8" s="510" t="str">
        <f>IF('Client Information'!B23&gt;0,'Client Information'!B23,"")</f>
        <v/>
      </c>
      <c r="P8" s="511"/>
    </row>
    <row r="9" spans="1:16" x14ac:dyDescent="0.25">
      <c r="A9" s="409"/>
      <c r="B9" s="108" t="s">
        <v>174</v>
      </c>
      <c r="C9" s="508" t="str">
        <f>IF('Client Information'!B19&gt;0,'Client Information'!B19,"")</f>
        <v/>
      </c>
      <c r="D9" s="509"/>
      <c r="E9" s="509"/>
      <c r="F9" s="509"/>
      <c r="G9" s="509"/>
      <c r="H9" s="109" t="s">
        <v>175</v>
      </c>
      <c r="I9" s="509" t="str">
        <f>IF('Client Information'!B20&gt;0,'Client Information'!B20,"")</f>
        <v/>
      </c>
      <c r="J9" s="509"/>
      <c r="K9" s="109" t="s">
        <v>176</v>
      </c>
      <c r="L9" s="509"/>
      <c r="M9" s="508" t="str">
        <f>IF('Client Information'!B21&gt;0,'Client Information'!B21,"")</f>
        <v/>
      </c>
      <c r="N9" s="108" t="s">
        <v>177</v>
      </c>
      <c r="O9" s="507" t="str">
        <f>IF('Client Information'!B22="","",'Client Information'!B22)</f>
        <v/>
      </c>
      <c r="P9" s="410"/>
    </row>
    <row r="10" spans="1:16" ht="60" x14ac:dyDescent="0.25">
      <c r="A10" s="409"/>
      <c r="B10" s="337" t="s">
        <v>178</v>
      </c>
      <c r="C10" s="337"/>
      <c r="D10" s="337"/>
      <c r="E10" s="337" t="s">
        <v>179</v>
      </c>
      <c r="F10" s="337"/>
      <c r="G10" s="337" t="s">
        <v>180</v>
      </c>
      <c r="H10" s="337"/>
      <c r="I10" s="337" t="s">
        <v>181</v>
      </c>
      <c r="J10" s="337"/>
      <c r="K10" s="337" t="s">
        <v>182</v>
      </c>
      <c r="L10" s="337"/>
      <c r="M10" s="337" t="s">
        <v>183</v>
      </c>
      <c r="N10" s="337"/>
      <c r="O10" s="337" t="s">
        <v>26</v>
      </c>
      <c r="P10" s="410"/>
    </row>
    <row r="11" spans="1:16" x14ac:dyDescent="0.25">
      <c r="A11" s="378" t="s">
        <v>184</v>
      </c>
      <c r="B11" s="512" t="str">
        <f>IF(AND('Client Information'!B14&gt;0,'Client Information'!B15&gt;0),"APPLICANT","")</f>
        <v/>
      </c>
      <c r="C11" s="512"/>
      <c r="D11" s="467"/>
      <c r="E11" s="513" t="str">
        <f>IF(AND('Client Information'!B14&gt;0,'Client Information'!B15&gt;0),"APPLICANT","")</f>
        <v/>
      </c>
      <c r="F11" s="467"/>
      <c r="G11" s="514" t="str">
        <f>IF('Client Information'!B18&gt;0,'Client Information'!B18,"")</f>
        <v/>
      </c>
      <c r="H11" s="467"/>
      <c r="I11" s="513" t="str">
        <f>IF('Client Information'!B24&gt;0,'Client Information'!B24,"")</f>
        <v/>
      </c>
      <c r="J11" s="467"/>
      <c r="K11" s="515" t="str">
        <f>IF('Client Information'!B17&gt;0,'Client Information'!B17,"")</f>
        <v/>
      </c>
      <c r="L11" s="467"/>
      <c r="M11" s="513" t="str">
        <f>IF('Client Information'!B25&gt;0,'Client Information'!B25,"")</f>
        <v/>
      </c>
      <c r="N11" s="467"/>
      <c r="O11" s="513" t="str">
        <f>IF(AND('Client Information'!B14=0,'Client Information'!B15=0),"",CONCATENATE('Client Information'!D28,'Client Information'!D30,'Client Information'!D33,'Client Information'!D34,'Client Information'!D38,'Client Information'!D39))</f>
        <v/>
      </c>
      <c r="P11" s="410"/>
    </row>
    <row r="12" spans="1:16" x14ac:dyDescent="0.25">
      <c r="A12" s="378" t="s">
        <v>185</v>
      </c>
      <c r="B12" s="512" t="str">
        <f>IF('Client Information'!B43=0,"",'Client Information'!B43)</f>
        <v/>
      </c>
      <c r="C12" s="512"/>
      <c r="D12" s="467"/>
      <c r="E12" s="513" t="str">
        <f>IF('Client Information'!D44=0,"",'Client Information'!D44)</f>
        <v/>
      </c>
      <c r="F12" s="467"/>
      <c r="G12" s="514" t="str">
        <f>IF('Client Information'!B45=0,"",'Client Information'!B45)</f>
        <v/>
      </c>
      <c r="H12" s="467"/>
      <c r="I12" s="513" t="str">
        <f>IF('Client Information'!B46=0,"",'Client Information'!B46)</f>
        <v/>
      </c>
      <c r="J12" s="467"/>
      <c r="K12" s="515" t="str">
        <f>IF('Client Information'!B47=0,"",'Client Information'!B47)</f>
        <v/>
      </c>
      <c r="L12" s="467"/>
      <c r="M12" s="513" t="str">
        <f>IF('Client Information'!B48&gt;0,'Client Information'!B48,"")</f>
        <v/>
      </c>
      <c r="N12" s="467"/>
      <c r="O12" s="513" t="str">
        <f>IF('Client Information'!B43=0,"",CONCATENATE('Client Information'!D51,'Client Information'!D53,'Client Information'!D56,'Client Information'!D57,'Client Information'!D61,'Client Information'!D62))</f>
        <v/>
      </c>
      <c r="P12" s="410"/>
    </row>
    <row r="13" spans="1:16" x14ac:dyDescent="0.25">
      <c r="A13" s="378" t="s">
        <v>186</v>
      </c>
      <c r="B13" s="512" t="str">
        <f>IF('Client Information'!B66=0,"",'Client Information'!B66)</f>
        <v/>
      </c>
      <c r="C13" s="512"/>
      <c r="D13" s="467"/>
      <c r="E13" s="513" t="str">
        <f>IF('Client Information'!D67=0,0,'Client Information'!D67)</f>
        <v/>
      </c>
      <c r="F13" s="467"/>
      <c r="G13" s="514" t="str">
        <f>IF('Client Information'!B68=0,"",'Client Information'!B68)</f>
        <v/>
      </c>
      <c r="H13" s="467"/>
      <c r="I13" s="513" t="str">
        <f>IF('Client Information'!B69=0,"",'Client Information'!B69)</f>
        <v/>
      </c>
      <c r="J13" s="467"/>
      <c r="K13" s="515" t="str">
        <f>IF('Client Information'!B70=0,"",'Client Information'!B70)</f>
        <v/>
      </c>
      <c r="L13" s="467"/>
      <c r="M13" s="513" t="str">
        <f>IF('Client Information'!B71&gt;0,'Client Information'!B71,"")</f>
        <v/>
      </c>
      <c r="N13" s="467"/>
      <c r="O13" s="513" t="str">
        <f>IF('Client Information'!B66=0,"",CONCATENATE('Client Information'!D74,'Client Information'!D76,'Client Information'!D79,'Client Information'!D80,'Client Information'!D84,'Client Information'!D85))</f>
        <v/>
      </c>
      <c r="P13" s="410"/>
    </row>
    <row r="14" spans="1:16" x14ac:dyDescent="0.25">
      <c r="A14" s="378" t="s">
        <v>187</v>
      </c>
      <c r="B14" s="512" t="str">
        <f>IF('Client Information'!B89=0,"",'Client Information'!B89)</f>
        <v/>
      </c>
      <c r="C14" s="512"/>
      <c r="D14" s="467"/>
      <c r="E14" s="513" t="str">
        <f>IF('Client Information'!D90=0,0,'Client Information'!D90)</f>
        <v/>
      </c>
      <c r="F14" s="467"/>
      <c r="G14" s="514" t="str">
        <f>IF('Client Information'!B91=0,"",'Client Information'!B91)</f>
        <v/>
      </c>
      <c r="H14" s="467"/>
      <c r="I14" s="513" t="str">
        <f>IF('Client Information'!B92=0,"",'Client Information'!B92)</f>
        <v/>
      </c>
      <c r="J14" s="467"/>
      <c r="K14" s="515" t="str">
        <f>IF('Client Information'!B93=0,"",'Client Information'!B93)</f>
        <v/>
      </c>
      <c r="L14" s="467"/>
      <c r="M14" s="513" t="str">
        <f>IF('Client Information'!B94&gt;0,'Client Information'!B94,"")</f>
        <v/>
      </c>
      <c r="N14" s="467"/>
      <c r="O14" s="513" t="str">
        <f>IF('Client Information'!B89=0,"",CONCATENATE('Client Information'!D97,'Client Information'!D99,'Client Information'!D102,'Client Information'!D103,'Client Information'!D105,'Client Information'!D107,'Client Information'!D108))</f>
        <v/>
      </c>
      <c r="P14" s="410"/>
    </row>
    <row r="15" spans="1:16" x14ac:dyDescent="0.25">
      <c r="A15" s="378" t="s">
        <v>188</v>
      </c>
      <c r="B15" s="512" t="str">
        <f>IF('Client Information'!B112=0,"",'Client Information'!B112)</f>
        <v/>
      </c>
      <c r="C15" s="512"/>
      <c r="D15" s="467"/>
      <c r="E15" s="513" t="str">
        <f>IF('Client Information'!D113=0,0,'Client Information'!D113)</f>
        <v/>
      </c>
      <c r="F15" s="467"/>
      <c r="G15" s="514" t="str">
        <f>IF('Client Information'!B114=0,"",'Client Information'!B114)</f>
        <v/>
      </c>
      <c r="H15" s="467"/>
      <c r="I15" s="513" t="str">
        <f>IF('Client Information'!B115=0,"",'Client Information'!B115)</f>
        <v/>
      </c>
      <c r="J15" s="467"/>
      <c r="K15" s="515" t="str">
        <f>IF('Client Information'!B116=0,"",'Client Information'!B116)</f>
        <v/>
      </c>
      <c r="L15" s="467"/>
      <c r="M15" s="513" t="str">
        <f>IF('Client Information'!B117&gt;0,'Client Information'!B117,"")</f>
        <v/>
      </c>
      <c r="N15" s="467"/>
      <c r="O15" s="513" t="str">
        <f>IF('Client Information'!B112=0,"",CONCATENATE('Client Information'!D120,'Client Information'!D122,'Client Information'!D125,'Client Information'!D126,'Client Information'!D130,'Client Information'!D131))</f>
        <v/>
      </c>
      <c r="P15" s="410"/>
    </row>
    <row r="16" spans="1:16" x14ac:dyDescent="0.25">
      <c r="A16" s="378" t="s">
        <v>189</v>
      </c>
      <c r="B16" s="512" t="str">
        <f>IF('Client Information'!B135=0,"",'Client Information'!B135)</f>
        <v/>
      </c>
      <c r="C16" s="512"/>
      <c r="D16" s="467"/>
      <c r="E16" s="513" t="str">
        <f>IF('Client Information'!D136=0,0,'Client Information'!D136)</f>
        <v/>
      </c>
      <c r="F16" s="467"/>
      <c r="G16" s="514" t="str">
        <f>IF('Client Information'!B137=0,"",'Client Information'!B137)</f>
        <v/>
      </c>
      <c r="H16" s="467"/>
      <c r="I16" s="513" t="str">
        <f>IF('Client Information'!B138=0,"",'Client Information'!B138)</f>
        <v/>
      </c>
      <c r="J16" s="467"/>
      <c r="K16" s="515" t="str">
        <f>IF('Client Information'!B139=0,"",'Client Information'!B139)</f>
        <v/>
      </c>
      <c r="L16" s="467"/>
      <c r="M16" s="513" t="str">
        <f>IF('Client Information'!B140&gt;0,'Client Information'!B140,"")</f>
        <v/>
      </c>
      <c r="N16" s="467"/>
      <c r="O16" s="507" t="str">
        <f>IF('Client Information'!B135=0,"",CONCATENATE('Client Information'!D143,'Client Information'!D145,'Client Information'!D148,'Client Information'!D149,'Client Information'!D153,'Client Information'!D154))</f>
        <v/>
      </c>
      <c r="P16" s="410"/>
    </row>
    <row r="17" spans="1:18" x14ac:dyDescent="0.25">
      <c r="A17" s="378" t="s">
        <v>190</v>
      </c>
      <c r="B17" s="512" t="str">
        <f>IF('Client Information'!B158=0,"",'Client Information'!B158)</f>
        <v/>
      </c>
      <c r="C17" s="512"/>
      <c r="D17" s="467"/>
      <c r="E17" s="513" t="str">
        <f>IF('Client Information'!D159=0,0,'Client Information'!D159)</f>
        <v/>
      </c>
      <c r="F17" s="467"/>
      <c r="G17" s="514" t="str">
        <f>IF('Client Information'!B160=0,"",'Client Information'!B160)</f>
        <v/>
      </c>
      <c r="H17" s="467"/>
      <c r="I17" s="513" t="str">
        <f>IF('Client Information'!B161=0,"",'Client Information'!B161)</f>
        <v/>
      </c>
      <c r="J17" s="467"/>
      <c r="K17" s="515" t="str">
        <f>IF('Client Information'!B162=0,"",'Client Information'!B162)</f>
        <v/>
      </c>
      <c r="L17" s="467"/>
      <c r="M17" s="513" t="str">
        <f>IF('Client Information'!B163&gt;0,'Client Information'!B163,"")</f>
        <v/>
      </c>
      <c r="N17" s="467"/>
      <c r="O17" s="513" t="str">
        <f>IF('Client Information'!B158=0,"",CONCATENATE('Client Information'!D166,'Client Information'!D168,'Client Information'!D171,'Client Information'!D172,'Client Information'!D176,'Client Information'!D177))</f>
        <v/>
      </c>
      <c r="P17" s="410"/>
      <c r="Q17" s="127"/>
      <c r="R17" s="127"/>
    </row>
    <row r="18" spans="1:18" x14ac:dyDescent="0.25">
      <c r="A18" s="378" t="s">
        <v>191</v>
      </c>
      <c r="B18" s="512" t="str">
        <f>IF('Client Information'!B181=0,"",'Client Information'!B181)</f>
        <v/>
      </c>
      <c r="C18" s="512"/>
      <c r="D18" s="467"/>
      <c r="E18" s="513" t="str">
        <f>IF('Client Information'!D182=0,0,'Client Information'!D182)</f>
        <v/>
      </c>
      <c r="F18" s="467"/>
      <c r="G18" s="514" t="str">
        <f>IF('Client Information'!B183=0,"",'Client Information'!B183)</f>
        <v/>
      </c>
      <c r="H18" s="467"/>
      <c r="I18" s="513" t="str">
        <f>IF('Client Information'!B184=0,"",'Client Information'!B184)</f>
        <v/>
      </c>
      <c r="J18" s="467"/>
      <c r="K18" s="515" t="str">
        <f>IF('Client Information'!B185=0,"",'Client Information'!B185)</f>
        <v/>
      </c>
      <c r="L18" s="467"/>
      <c r="M18" s="513" t="str">
        <f>IF('Client Information'!B186&gt;0,'Client Information'!B186,"")</f>
        <v/>
      </c>
      <c r="N18" s="467"/>
      <c r="O18" s="513" t="str">
        <f>IF('Client Information'!B181=0,"",CONCATENATE('Client Information'!D189,'Client Information'!D191,'Client Information'!D194,'Client Information'!D195,'Client Information'!D199,'Client Information'!D200))</f>
        <v/>
      </c>
      <c r="P18" s="410"/>
      <c r="Q18" s="127"/>
      <c r="R18" s="127"/>
    </row>
    <row r="19" spans="1:18" x14ac:dyDescent="0.25">
      <c r="A19" s="378" t="s">
        <v>192</v>
      </c>
      <c r="B19" s="512" t="str">
        <f>IF('Client Information'!B204=0,"",'Client Information'!B204)</f>
        <v/>
      </c>
      <c r="C19" s="512"/>
      <c r="D19" s="467"/>
      <c r="E19" s="513" t="str">
        <f>IF('Client Information'!D205=0,0,'Client Information'!D205)</f>
        <v/>
      </c>
      <c r="F19" s="467"/>
      <c r="G19" s="514" t="str">
        <f>IF('Client Information'!B206=0,"",'Client Information'!B206)</f>
        <v/>
      </c>
      <c r="H19" s="467"/>
      <c r="I19" s="513" t="str">
        <f>IF('Client Information'!B207=0,"",'Client Information'!B207)</f>
        <v/>
      </c>
      <c r="J19" s="467"/>
      <c r="K19" s="515" t="str">
        <f>IF('Client Information'!B208=0,"",'Client Information'!B208)</f>
        <v/>
      </c>
      <c r="L19" s="467"/>
      <c r="M19" s="513" t="str">
        <f>IF('Client Information'!B209&gt;0,'Client Information'!B209,"")</f>
        <v/>
      </c>
      <c r="N19" s="467"/>
      <c r="O19" s="513" t="str">
        <f>IF('Client Information'!B204=0,"",CONCATENATE('Client Information'!D212,'Client Information'!D214,'Client Information'!D217,'Client Information'!D218,'Client Information'!D222,'Client Information'!D223))</f>
        <v/>
      </c>
      <c r="P19" s="410"/>
      <c r="Q19" s="127"/>
      <c r="R19" s="127"/>
    </row>
    <row r="20" spans="1:18" x14ac:dyDescent="0.25">
      <c r="A20" s="379" t="s">
        <v>193</v>
      </c>
      <c r="B20" s="512" t="str">
        <f>IF('Client Information'!B227=0,"",'Client Information'!B227)</f>
        <v/>
      </c>
      <c r="C20" s="512"/>
      <c r="D20" s="467"/>
      <c r="E20" s="513" t="str">
        <f>IF('Client Information'!D228=0,0,'Client Information'!D228)</f>
        <v/>
      </c>
      <c r="F20" s="467"/>
      <c r="G20" s="514" t="str">
        <f>IF('Client Information'!B229=0,"",'Client Information'!B229)</f>
        <v/>
      </c>
      <c r="H20" s="467"/>
      <c r="I20" s="513" t="str">
        <f>IF('Client Information'!B230=0,"",'Client Information'!B230)</f>
        <v/>
      </c>
      <c r="J20" s="467"/>
      <c r="K20" s="515" t="str">
        <f>IF('Client Information'!B231=0,"",'Client Information'!B231)</f>
        <v/>
      </c>
      <c r="L20" s="467"/>
      <c r="M20" s="513" t="str">
        <f>IF('Client Information'!B232&gt;0,'Client Information'!B232,"")</f>
        <v/>
      </c>
      <c r="N20" s="467"/>
      <c r="O20" s="513" t="str">
        <f>IF('Client Information'!B227=0,"",CONCATENATE('Client Information'!D235,'Client Information'!D237,'Client Information'!D240,'Client Information'!D241,'Client Information'!D245,'Client Information'!D246))</f>
        <v/>
      </c>
      <c r="P20" s="410"/>
      <c r="Q20" s="127"/>
      <c r="R20" s="127"/>
    </row>
    <row r="21" spans="1:18" ht="9.75" customHeight="1" x14ac:dyDescent="0.25">
      <c r="A21" s="516"/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517"/>
      <c r="Q21" s="127"/>
      <c r="R21" s="127"/>
    </row>
    <row r="22" spans="1:18" ht="18" customHeight="1" thickBot="1" x14ac:dyDescent="0.3">
      <c r="A22" s="111" t="s">
        <v>194</v>
      </c>
      <c r="B22" s="338"/>
      <c r="C22" s="338"/>
      <c r="D22" s="338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105"/>
      <c r="Q22" s="127"/>
      <c r="R22" s="127"/>
    </row>
    <row r="23" spans="1:18" ht="16.5" customHeight="1" x14ac:dyDescent="0.25">
      <c r="A23" s="266"/>
      <c r="B23" s="264"/>
      <c r="C23" s="268" t="s">
        <v>195</v>
      </c>
      <c r="D23" s="264"/>
      <c r="E23" s="267"/>
      <c r="F23" s="263"/>
      <c r="G23" s="264"/>
      <c r="H23" s="264" t="s">
        <v>77</v>
      </c>
      <c r="I23" s="264"/>
      <c r="J23" s="264"/>
      <c r="K23" s="267"/>
      <c r="L23" s="263"/>
      <c r="M23" s="264"/>
      <c r="N23" s="268" t="s">
        <v>196</v>
      </c>
      <c r="O23" s="264"/>
      <c r="P23" s="265"/>
      <c r="Q23" s="127"/>
      <c r="R23" s="127"/>
    </row>
    <row r="24" spans="1:18" ht="25.5" customHeight="1" x14ac:dyDescent="0.25">
      <c r="A24" s="409"/>
      <c r="B24" s="518" t="s">
        <v>197</v>
      </c>
      <c r="C24" s="518"/>
      <c r="D24" s="518"/>
      <c r="E24" s="519"/>
      <c r="F24" s="467"/>
      <c r="G24" s="262"/>
      <c r="H24" s="262"/>
      <c r="I24" s="270">
        <f>'Worksheet 1'!B10</f>
        <v>0</v>
      </c>
      <c r="J24" s="262"/>
      <c r="K24" s="520"/>
      <c r="L24" s="521"/>
      <c r="M24" s="262">
        <f>'Worksheet 1'!E10</f>
        <v>0</v>
      </c>
      <c r="N24" s="190"/>
      <c r="O24" s="269"/>
      <c r="P24" s="522"/>
      <c r="Q24" s="379"/>
      <c r="R24" s="379"/>
    </row>
    <row r="25" spans="1:18" ht="21.75" customHeight="1" x14ac:dyDescent="0.25">
      <c r="A25" s="409"/>
      <c r="B25" s="518" t="s">
        <v>198</v>
      </c>
      <c r="C25" s="518"/>
      <c r="D25" s="518"/>
      <c r="E25" s="519"/>
      <c r="F25" s="467"/>
      <c r="G25" s="261"/>
      <c r="H25" s="261"/>
      <c r="I25" s="271">
        <f>SUM('Worksheet 1'!B12:B24)+SUM('Worksheet 1'!B27:B34)/12</f>
        <v>0</v>
      </c>
      <c r="J25" s="261"/>
      <c r="K25" s="520"/>
      <c r="L25" s="521"/>
      <c r="M25" s="261">
        <f>'Worksheet 1'!E36</f>
        <v>0</v>
      </c>
      <c r="N25" s="189"/>
      <c r="O25" s="269"/>
      <c r="P25" s="522"/>
      <c r="Q25" s="127"/>
      <c r="R25" s="127"/>
    </row>
    <row r="26" spans="1:18" ht="22.5" customHeight="1" x14ac:dyDescent="0.25">
      <c r="A26" s="409"/>
      <c r="B26" s="518" t="s">
        <v>199</v>
      </c>
      <c r="C26" s="518"/>
      <c r="D26" s="518"/>
      <c r="E26" s="519"/>
      <c r="F26" s="467"/>
      <c r="G26" s="261"/>
      <c r="H26" s="261"/>
      <c r="I26" s="271">
        <f>'Worksheet 2'!D41</f>
        <v>0</v>
      </c>
      <c r="J26" s="261"/>
      <c r="K26" s="520"/>
      <c r="L26" s="521"/>
      <c r="M26" s="261">
        <f>'Worksheet 2'!E41</f>
        <v>0</v>
      </c>
      <c r="N26" s="189"/>
      <c r="O26" s="269"/>
      <c r="P26" s="522"/>
      <c r="Q26" s="127"/>
      <c r="R26" s="127"/>
    </row>
    <row r="27" spans="1:18" ht="8.25" customHeight="1" x14ac:dyDescent="0.25">
      <c r="A27" s="516"/>
      <c r="B27" s="503"/>
      <c r="C27" s="503"/>
      <c r="D27" s="503"/>
      <c r="E27" s="523"/>
      <c r="F27" s="413"/>
      <c r="G27" s="112"/>
      <c r="H27" s="112"/>
      <c r="I27" s="112"/>
      <c r="J27" s="112"/>
      <c r="K27" s="413"/>
      <c r="L27" s="524"/>
      <c r="M27" s="112"/>
      <c r="N27" s="112"/>
      <c r="O27" s="112"/>
      <c r="P27" s="517"/>
      <c r="Q27" s="127"/>
      <c r="R27" s="127"/>
    </row>
    <row r="28" spans="1:18" ht="23.25" customHeight="1" x14ac:dyDescent="0.25">
      <c r="A28" s="409"/>
      <c r="B28" s="339" t="s">
        <v>200</v>
      </c>
      <c r="C28" s="339"/>
      <c r="D28" s="339"/>
      <c r="E28" s="519"/>
      <c r="F28" s="525"/>
      <c r="G28" s="262"/>
      <c r="H28" s="262"/>
      <c r="I28" s="270">
        <f>SUM(I24:I26)</f>
        <v>0</v>
      </c>
      <c r="J28" s="262"/>
      <c r="K28" s="520"/>
      <c r="L28" s="525"/>
      <c r="M28" s="262">
        <f>ROUND(SUM(M24:M26),2)</f>
        <v>0</v>
      </c>
      <c r="N28" s="262"/>
      <c r="O28" s="269"/>
      <c r="P28" s="410"/>
      <c r="Q28" s="127"/>
      <c r="R28" s="127"/>
    </row>
    <row r="29" spans="1:18" ht="9.75" customHeight="1" x14ac:dyDescent="0.25">
      <c r="A29" s="516"/>
      <c r="B29" s="113"/>
      <c r="C29" s="113"/>
      <c r="D29" s="413"/>
      <c r="E29" s="523"/>
      <c r="F29" s="524"/>
      <c r="G29" s="413"/>
      <c r="H29" s="509"/>
      <c r="I29" s="413"/>
      <c r="J29" s="413"/>
      <c r="K29" s="413"/>
      <c r="L29" s="524"/>
      <c r="M29" s="413"/>
      <c r="N29" s="413"/>
      <c r="O29" s="413"/>
      <c r="P29" s="517"/>
      <c r="Q29" s="127"/>
      <c r="R29" s="127"/>
    </row>
    <row r="30" spans="1:18" s="120" customFormat="1" ht="23.25" customHeight="1" x14ac:dyDescent="0.25">
      <c r="A30" s="440"/>
      <c r="B30" s="526" t="s">
        <v>201</v>
      </c>
      <c r="C30" s="526"/>
      <c r="D30" s="416"/>
      <c r="E30" s="416"/>
      <c r="F30" s="261"/>
      <c r="G30" s="261"/>
      <c r="H30" s="261"/>
      <c r="I30" s="261"/>
      <c r="J30" s="261"/>
      <c r="K30" s="189">
        <f>ROUND(IF('Worksheet 3'!H29="",0,'Worksheet 3'!H29),2)</f>
        <v>0</v>
      </c>
      <c r="L30" s="261"/>
      <c r="M30" s="261"/>
      <c r="N30" s="261"/>
      <c r="O30" s="261"/>
      <c r="P30" s="511"/>
      <c r="Q30" s="127"/>
      <c r="R30" s="127"/>
    </row>
    <row r="31" spans="1:18" ht="24.75" customHeight="1" x14ac:dyDescent="0.25">
      <c r="A31" s="409"/>
      <c r="B31" s="527" t="s">
        <v>202</v>
      </c>
      <c r="C31" s="527"/>
      <c r="D31" s="467"/>
      <c r="E31" s="467"/>
      <c r="F31" s="262"/>
      <c r="G31" s="262"/>
      <c r="H31" s="262"/>
      <c r="I31" s="262"/>
      <c r="J31" s="262"/>
      <c r="K31" s="190">
        <f>IF(M28-K30&lt;0,0,M28-K30)</f>
        <v>0</v>
      </c>
      <c r="L31" s="262"/>
      <c r="M31" s="262"/>
      <c r="N31" s="262"/>
      <c r="O31" s="262"/>
      <c r="P31" s="410"/>
      <c r="Q31" s="347"/>
      <c r="R31" s="127"/>
    </row>
    <row r="32" spans="1:18" ht="11.25" customHeight="1" x14ac:dyDescent="0.25">
      <c r="A32" s="516"/>
      <c r="B32" s="413"/>
      <c r="C32" s="413"/>
      <c r="D32" s="413"/>
      <c r="E32" s="413"/>
      <c r="F32" s="413"/>
      <c r="G32" s="413"/>
      <c r="H32" s="413"/>
      <c r="I32" s="413"/>
      <c r="J32" s="509"/>
      <c r="K32" s="509"/>
      <c r="L32" s="413"/>
      <c r="M32" s="413"/>
      <c r="N32" s="413"/>
      <c r="O32" s="413"/>
      <c r="P32" s="517"/>
      <c r="Q32" s="127"/>
      <c r="R32" s="127"/>
    </row>
    <row r="33" spans="1:22" ht="28.5" customHeight="1" thickBot="1" x14ac:dyDescent="0.3">
      <c r="A33" s="440"/>
      <c r="B33" s="416"/>
      <c r="C33" s="416"/>
      <c r="D33" s="467"/>
      <c r="E33" s="467"/>
      <c r="F33" s="467"/>
      <c r="G33" s="416"/>
      <c r="H33" s="416"/>
      <c r="I33" s="47" t="s">
        <v>203</v>
      </c>
      <c r="J33" s="259"/>
      <c r="K33" s="260">
        <f>IF('CICP Application'!K31/CHOOSE('CICP Application'!N33,'Background Info'!G7,'Background Info'!G8,'Background Info'!G9,'Background Info'!G10,'Background Info'!G11,'Background Info'!G12,'Background Info'!G13,'Background Info'!G14,'Background Info'!G15,'Background Info'!G16)&gt;2.5,"Denied",ROUNDUP('CICP Application'!K31/CHOOSE('CICP Application'!N33,'Background Info'!G7,'Background Info'!G8,'Background Info'!G9,'Background Info'!G10,'Background Info'!G11,'Background Info'!G12,'Background Info'!G13,'Background Info'!G14,'Background Info'!G15,'Background Info'!G16)*100,0))</f>
        <v>0</v>
      </c>
      <c r="L33" s="467"/>
      <c r="M33" s="528" t="s">
        <v>204</v>
      </c>
      <c r="N33" s="114">
        <f>COUNTA('Client Information'!B43,'Client Information'!B66,'Client Information'!B89,'Client Information'!B112,'Client Information'!B135,'Client Information'!B158,'Client Information'!B181,'Client Information'!B204,'Client Information'!B227)+1</f>
        <v>1</v>
      </c>
      <c r="O33" s="416"/>
      <c r="P33" s="511"/>
      <c r="Q33" s="127"/>
      <c r="R33" s="127"/>
      <c r="S33" s="127"/>
      <c r="T33" s="127"/>
      <c r="U33" s="127"/>
      <c r="V33" s="127"/>
    </row>
    <row r="34" spans="1:22" ht="32.25" customHeight="1" thickBot="1" x14ac:dyDescent="0.3">
      <c r="A34" s="409"/>
      <c r="B34" s="467"/>
      <c r="C34" s="467"/>
      <c r="D34" s="467"/>
      <c r="E34" s="467"/>
      <c r="F34" s="467"/>
      <c r="G34" s="467"/>
      <c r="H34" s="467"/>
      <c r="I34" s="340" t="s">
        <v>205</v>
      </c>
      <c r="J34" s="257"/>
      <c r="K34" s="258">
        <f>IF(AND(K33&lt;=40,O4="Yes"),0,IF(AND(K33&lt;=40,ROUNDDOWN(K31*M34,0)&gt;120),120,ROUNDDOWN(K31*M34,0)))</f>
        <v>0</v>
      </c>
      <c r="L34" s="341"/>
      <c r="M34" s="342">
        <v>0.1</v>
      </c>
      <c r="N34" s="341"/>
      <c r="O34" s="341"/>
      <c r="P34" s="410"/>
      <c r="Q34" s="529"/>
      <c r="R34" s="186"/>
      <c r="S34" s="186"/>
      <c r="T34" s="186"/>
      <c r="U34" s="186"/>
      <c r="V34" s="530"/>
    </row>
    <row r="35" spans="1:22" ht="9.75" customHeight="1" thickBot="1" x14ac:dyDescent="0.3">
      <c r="A35" s="436"/>
      <c r="B35" s="453"/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P35" s="490"/>
      <c r="Q35" s="127"/>
      <c r="R35" s="127"/>
      <c r="S35" s="127"/>
      <c r="T35" s="127"/>
      <c r="U35" s="127"/>
      <c r="V35" s="127"/>
    </row>
    <row r="36" spans="1:22" ht="24.75" customHeight="1" x14ac:dyDescent="0.25">
      <c r="A36" s="320"/>
      <c r="B36" s="321"/>
      <c r="C36" s="321"/>
      <c r="D36" s="321"/>
      <c r="E36" s="321"/>
      <c r="F36" s="321"/>
      <c r="G36" s="321"/>
      <c r="H36" s="321"/>
      <c r="I36" s="322" t="s">
        <v>206</v>
      </c>
      <c r="J36" s="321"/>
      <c r="K36" s="321"/>
      <c r="L36" s="321"/>
      <c r="M36" s="321"/>
      <c r="N36" s="321"/>
      <c r="O36" s="321"/>
      <c r="P36" s="323"/>
      <c r="Q36" s="127"/>
      <c r="R36" s="127"/>
      <c r="S36" s="127"/>
      <c r="T36" s="127"/>
      <c r="U36" s="127"/>
      <c r="V36" s="127"/>
    </row>
    <row r="37" spans="1:22" ht="15" customHeight="1" x14ac:dyDescent="0.25">
      <c r="A37" s="294"/>
      <c r="B37" s="324"/>
      <c r="C37" s="324"/>
      <c r="D37" s="324"/>
      <c r="E37" s="324"/>
      <c r="F37" s="324"/>
      <c r="G37" s="324"/>
      <c r="H37" s="324"/>
      <c r="I37" s="390" t="s">
        <v>207</v>
      </c>
      <c r="J37" s="324"/>
      <c r="K37" s="324"/>
      <c r="L37" s="324"/>
      <c r="M37" s="324"/>
      <c r="N37" s="324"/>
      <c r="O37" s="324"/>
      <c r="P37" s="295"/>
      <c r="Q37" s="127"/>
      <c r="R37" s="127"/>
      <c r="S37" s="127"/>
      <c r="T37" s="127"/>
      <c r="U37" s="127"/>
      <c r="V37" s="127"/>
    </row>
    <row r="38" spans="1:22" ht="15" customHeight="1" x14ac:dyDescent="0.25">
      <c r="A38" s="409"/>
      <c r="B38" s="293"/>
      <c r="C38" s="293"/>
      <c r="D38" s="293"/>
      <c r="E38" s="293"/>
      <c r="F38" s="293"/>
      <c r="G38" s="293"/>
      <c r="H38" s="293"/>
      <c r="I38" s="391" t="s">
        <v>208</v>
      </c>
      <c r="J38" s="293"/>
      <c r="K38" s="293"/>
      <c r="L38" s="293"/>
      <c r="M38" s="293"/>
      <c r="N38" s="293"/>
      <c r="O38" s="293"/>
      <c r="P38" s="196"/>
      <c r="Q38" s="127"/>
      <c r="R38" s="127"/>
      <c r="S38" s="127"/>
      <c r="T38" s="127"/>
      <c r="U38" s="127"/>
      <c r="V38" s="127"/>
    </row>
    <row r="39" spans="1:22" ht="22.5" customHeight="1" x14ac:dyDescent="0.25">
      <c r="A39" s="409"/>
      <c r="B39" s="293"/>
      <c r="C39" s="293"/>
      <c r="D39" s="293"/>
      <c r="E39" s="293"/>
      <c r="F39" s="293"/>
      <c r="G39" s="293"/>
      <c r="H39" s="293"/>
      <c r="I39" s="391" t="s">
        <v>209</v>
      </c>
      <c r="J39" s="293"/>
      <c r="K39" s="293"/>
      <c r="L39" s="293"/>
      <c r="M39" s="293"/>
      <c r="N39" s="293"/>
      <c r="O39" s="293"/>
      <c r="P39" s="196"/>
      <c r="Q39" s="127"/>
      <c r="R39" s="127"/>
      <c r="S39" s="127"/>
      <c r="T39" s="127"/>
      <c r="U39" s="127"/>
      <c r="V39" s="127"/>
    </row>
    <row r="40" spans="1:22" ht="15" customHeight="1" x14ac:dyDescent="0.25">
      <c r="A40" s="409"/>
      <c r="B40" s="325"/>
      <c r="C40" s="325"/>
      <c r="D40" s="325"/>
      <c r="E40" s="325"/>
      <c r="F40" s="325"/>
      <c r="G40" s="325"/>
      <c r="H40" s="325"/>
      <c r="I40" s="392" t="s">
        <v>210</v>
      </c>
      <c r="J40" s="325"/>
      <c r="K40" s="325"/>
      <c r="L40" s="325"/>
      <c r="M40" s="325"/>
      <c r="N40" s="325"/>
      <c r="O40" s="325"/>
      <c r="P40" s="290"/>
      <c r="Q40" s="127"/>
      <c r="R40" s="127"/>
      <c r="S40" s="127"/>
      <c r="T40" s="127"/>
      <c r="U40" s="127"/>
      <c r="V40" s="127"/>
    </row>
    <row r="41" spans="1:22" ht="22.5" customHeight="1" x14ac:dyDescent="0.25">
      <c r="A41" s="409"/>
      <c r="B41" s="326"/>
      <c r="C41" s="326"/>
      <c r="D41" s="326"/>
      <c r="E41" s="326"/>
      <c r="F41" s="326"/>
      <c r="G41" s="326"/>
      <c r="H41" s="326"/>
      <c r="I41" s="292" t="s">
        <v>211</v>
      </c>
      <c r="J41" s="326"/>
      <c r="K41" s="326"/>
      <c r="L41" s="326"/>
      <c r="M41" s="326"/>
      <c r="N41" s="326"/>
      <c r="O41" s="326"/>
      <c r="P41" s="291"/>
      <c r="Q41" s="127"/>
      <c r="R41" s="127"/>
      <c r="S41" s="127"/>
      <c r="T41" s="127"/>
      <c r="U41" s="127"/>
      <c r="V41" s="127"/>
    </row>
    <row r="42" spans="1:22" ht="15" customHeight="1" x14ac:dyDescent="0.25">
      <c r="A42" s="409"/>
      <c r="B42" s="326"/>
      <c r="C42" s="326"/>
      <c r="D42" s="326"/>
      <c r="E42" s="326"/>
      <c r="F42" s="326"/>
      <c r="G42" s="326"/>
      <c r="H42" s="326"/>
      <c r="I42" s="393" t="s">
        <v>212</v>
      </c>
      <c r="J42" s="326"/>
      <c r="K42" s="326"/>
      <c r="L42" s="326"/>
      <c r="M42" s="326"/>
      <c r="N42" s="326"/>
      <c r="O42" s="326"/>
      <c r="P42" s="291"/>
      <c r="Q42" s="127"/>
      <c r="R42" s="127"/>
      <c r="S42" s="127"/>
      <c r="T42" s="127"/>
      <c r="U42" s="127"/>
      <c r="V42" s="127"/>
    </row>
    <row r="43" spans="1:22" ht="22.5" customHeight="1" x14ac:dyDescent="0.25">
      <c r="A43" s="409"/>
      <c r="B43" s="325"/>
      <c r="C43" s="325"/>
      <c r="D43" s="325"/>
      <c r="E43" s="325"/>
      <c r="F43" s="325"/>
      <c r="G43" s="325"/>
      <c r="H43" s="325"/>
      <c r="I43" s="391" t="s">
        <v>213</v>
      </c>
      <c r="J43" s="325"/>
      <c r="K43" s="325"/>
      <c r="L43" s="325"/>
      <c r="M43" s="325"/>
      <c r="N43" s="325"/>
      <c r="O43" s="325"/>
      <c r="P43" s="290"/>
      <c r="Q43" s="127"/>
      <c r="R43" s="127"/>
      <c r="S43" s="127"/>
      <c r="T43" s="127"/>
      <c r="U43" s="127"/>
      <c r="V43" s="127"/>
    </row>
    <row r="44" spans="1:22" x14ac:dyDescent="0.25">
      <c r="A44" s="409"/>
      <c r="B44" s="327"/>
      <c r="C44" s="327"/>
      <c r="D44" s="327"/>
      <c r="E44" s="327"/>
      <c r="F44" s="327"/>
      <c r="G44" s="327"/>
      <c r="H44" s="327"/>
      <c r="I44" s="394" t="s">
        <v>214</v>
      </c>
      <c r="J44" s="327"/>
      <c r="K44" s="327"/>
      <c r="L44" s="327"/>
      <c r="M44" s="327"/>
      <c r="N44" s="327"/>
      <c r="O44" s="327"/>
      <c r="P44" s="195"/>
      <c r="Q44" s="127"/>
      <c r="R44" s="127"/>
      <c r="S44" s="127"/>
      <c r="T44" s="127"/>
      <c r="U44" s="127"/>
      <c r="V44" s="127"/>
    </row>
    <row r="45" spans="1:22" ht="16.5" customHeight="1" x14ac:dyDescent="0.25">
      <c r="A45" s="409"/>
      <c r="B45" s="325"/>
      <c r="C45" s="325"/>
      <c r="D45" s="325"/>
      <c r="E45" s="325"/>
      <c r="F45" s="325"/>
      <c r="G45" s="325"/>
      <c r="H45" s="325"/>
      <c r="I45" s="395" t="s">
        <v>215</v>
      </c>
      <c r="J45" s="325"/>
      <c r="K45" s="325"/>
      <c r="L45" s="325"/>
      <c r="M45" s="325"/>
      <c r="N45" s="325"/>
      <c r="O45" s="325"/>
      <c r="P45" s="290"/>
      <c r="Q45" s="127"/>
      <c r="R45" s="127"/>
      <c r="S45" s="127"/>
      <c r="T45" s="127"/>
      <c r="U45" s="127"/>
      <c r="V45" s="127"/>
    </row>
    <row r="46" spans="1:22" ht="7.5" customHeight="1" thickBot="1" x14ac:dyDescent="0.3">
      <c r="A46" s="436"/>
      <c r="B46" s="328"/>
      <c r="C46" s="328"/>
      <c r="D46" s="328"/>
      <c r="E46" s="328"/>
      <c r="F46" s="328"/>
      <c r="G46" s="328"/>
      <c r="H46" s="453"/>
      <c r="I46" s="329"/>
      <c r="J46" s="328"/>
      <c r="K46" s="328"/>
      <c r="L46" s="328"/>
      <c r="M46" s="328"/>
      <c r="N46" s="328"/>
      <c r="O46" s="328"/>
      <c r="P46" s="330"/>
      <c r="Q46" s="127"/>
      <c r="R46" s="127"/>
      <c r="S46" s="127"/>
      <c r="T46" s="127"/>
      <c r="U46" s="127"/>
      <c r="V46" s="127"/>
    </row>
    <row r="47" spans="1:22" ht="16.5" customHeight="1" x14ac:dyDescent="0.25">
      <c r="A47" s="273"/>
      <c r="B47" s="274"/>
      <c r="C47" s="274"/>
      <c r="D47" s="274"/>
      <c r="E47" s="274"/>
      <c r="F47" s="274"/>
      <c r="G47" s="274"/>
      <c r="H47" s="274"/>
      <c r="I47" s="191" t="s">
        <v>216</v>
      </c>
      <c r="J47" s="274"/>
      <c r="K47" s="274"/>
      <c r="L47" s="274"/>
      <c r="M47" s="274"/>
      <c r="N47" s="274"/>
      <c r="O47" s="274"/>
      <c r="P47" s="275"/>
      <c r="Q47" s="127"/>
      <c r="R47" s="127"/>
      <c r="S47" s="127"/>
      <c r="T47" s="127"/>
      <c r="U47" s="127"/>
      <c r="V47" s="127"/>
    </row>
    <row r="48" spans="1:22" ht="16.5" customHeight="1" thickBot="1" x14ac:dyDescent="0.3">
      <c r="A48" s="276"/>
      <c r="B48" s="277"/>
      <c r="C48" s="277"/>
      <c r="D48" s="277"/>
      <c r="E48" s="277"/>
      <c r="F48" s="277"/>
      <c r="G48" s="277"/>
      <c r="H48" s="277"/>
      <c r="I48" s="194" t="s">
        <v>217</v>
      </c>
      <c r="J48" s="277"/>
      <c r="K48" s="277"/>
      <c r="L48" s="277"/>
      <c r="M48" s="277"/>
      <c r="N48" s="277"/>
      <c r="O48" s="277"/>
      <c r="P48" s="278"/>
      <c r="Q48" s="127"/>
      <c r="R48" s="127"/>
      <c r="S48" s="127"/>
      <c r="T48" s="127"/>
      <c r="U48" s="127"/>
      <c r="V48" s="127"/>
    </row>
    <row r="49" spans="1:16" ht="39.9" customHeight="1" x14ac:dyDescent="0.25">
      <c r="A49" s="279"/>
      <c r="B49" s="280"/>
      <c r="C49" s="396" t="str">
        <f>IF(AND('Client Information'!B14&gt;0,'Client Information'!B15&gt;0),CONCATENATE('Client Information'!B15," ",'Client Information'!B14),"")</f>
        <v/>
      </c>
      <c r="D49" s="280"/>
      <c r="E49" s="280"/>
      <c r="F49" s="280"/>
      <c r="G49" s="280"/>
      <c r="H49" s="127"/>
      <c r="I49" s="127"/>
      <c r="J49" s="531"/>
      <c r="K49" s="531"/>
      <c r="L49" s="531"/>
      <c r="M49" s="531"/>
      <c r="N49" s="531"/>
      <c r="O49" s="148" t="str">
        <f>IF('Client Information'!B8="","",'Client Information'!B8)</f>
        <v/>
      </c>
      <c r="P49" s="37"/>
    </row>
    <row r="50" spans="1:16" x14ac:dyDescent="0.25">
      <c r="A50" s="38" t="s">
        <v>218</v>
      </c>
      <c r="B50" s="39"/>
      <c r="C50" s="39"/>
      <c r="D50" s="39"/>
      <c r="E50" s="39"/>
      <c r="F50" s="39"/>
      <c r="G50" s="39"/>
      <c r="H50" s="127"/>
      <c r="I50" s="127"/>
      <c r="J50" s="45" t="s">
        <v>219</v>
      </c>
      <c r="K50" s="127"/>
      <c r="L50" s="40"/>
      <c r="M50" s="40"/>
      <c r="N50" s="40"/>
      <c r="O50" s="40"/>
      <c r="P50" s="410"/>
    </row>
    <row r="51" spans="1:16" x14ac:dyDescent="0.25">
      <c r="A51" s="397"/>
      <c r="B51" s="398"/>
      <c r="C51" s="398"/>
      <c r="D51" s="398"/>
      <c r="E51" s="398"/>
      <c r="F51" s="398"/>
      <c r="G51" s="398"/>
      <c r="H51" s="127"/>
      <c r="I51" s="127"/>
      <c r="J51" s="45"/>
      <c r="K51" s="127"/>
      <c r="L51" s="399"/>
      <c r="M51" s="399"/>
      <c r="N51" s="399"/>
      <c r="O51" s="399"/>
      <c r="P51" s="410"/>
    </row>
    <row r="52" spans="1:16" x14ac:dyDescent="0.25">
      <c r="A52" s="400"/>
      <c r="B52" s="401"/>
      <c r="C52" s="401"/>
      <c r="D52" s="401"/>
      <c r="E52" s="401"/>
      <c r="F52" s="401"/>
      <c r="G52" s="404" t="s">
        <v>220</v>
      </c>
      <c r="H52" s="402"/>
      <c r="I52" s="402"/>
      <c r="J52" s="403" t="s">
        <v>221</v>
      </c>
      <c r="K52" s="127"/>
      <c r="L52" s="403"/>
      <c r="M52" s="403"/>
      <c r="N52" s="403"/>
      <c r="O52" s="403"/>
      <c r="P52" s="410"/>
    </row>
    <row r="53" spans="1:16" ht="39.9" customHeight="1" x14ac:dyDescent="0.25">
      <c r="A53" s="282"/>
      <c r="B53" s="283"/>
      <c r="C53" s="192" t="str">
        <f>IF('Client Information'!B5&gt;0,'Client Information'!B5,"")</f>
        <v/>
      </c>
      <c r="D53" s="283"/>
      <c r="E53" s="283"/>
      <c r="F53" s="283"/>
      <c r="G53" s="283"/>
      <c r="H53" s="127"/>
      <c r="I53" s="127"/>
      <c r="J53" s="512"/>
      <c r="K53" s="512"/>
      <c r="L53" s="512"/>
      <c r="M53" s="512"/>
      <c r="N53" s="512"/>
      <c r="O53" s="148" t="str">
        <f>IF('Client Information'!B8="","",'Client Information'!B8)</f>
        <v/>
      </c>
      <c r="P53" s="410"/>
    </row>
    <row r="54" spans="1:16" x14ac:dyDescent="0.25">
      <c r="A54" s="38" t="s">
        <v>222</v>
      </c>
      <c r="B54" s="39"/>
      <c r="C54" s="39"/>
      <c r="D54" s="39"/>
      <c r="E54" s="39"/>
      <c r="F54" s="39"/>
      <c r="G54" s="39"/>
      <c r="H54" s="127"/>
      <c r="I54" s="127"/>
      <c r="J54" s="45" t="s">
        <v>223</v>
      </c>
      <c r="K54" s="127"/>
      <c r="L54" s="40"/>
      <c r="M54" s="40"/>
      <c r="N54" s="40"/>
      <c r="O54" s="40"/>
      <c r="P54" s="41"/>
    </row>
    <row r="55" spans="1:16" ht="39.9" customHeight="1" x14ac:dyDescent="0.25">
      <c r="A55" s="284"/>
      <c r="B55" s="285"/>
      <c r="C55" s="193" t="str">
        <f>IF('Client Information'!B6&gt;0,'Client Information'!B6,"")</f>
        <v/>
      </c>
      <c r="D55" s="285"/>
      <c r="E55" s="285"/>
      <c r="F55" s="285"/>
      <c r="G55" s="285"/>
      <c r="H55" s="127"/>
      <c r="I55" s="127"/>
      <c r="J55" s="286"/>
      <c r="K55" s="286"/>
      <c r="L55" s="286"/>
      <c r="M55" s="286" t="str">
        <f>IF('Client Information'!B7="","",'Client Information'!B7)</f>
        <v/>
      </c>
      <c r="N55" s="286"/>
      <c r="O55" s="286"/>
      <c r="P55" s="287"/>
    </row>
    <row r="56" spans="1:16" x14ac:dyDescent="0.25">
      <c r="A56" s="42" t="s">
        <v>224</v>
      </c>
      <c r="B56" s="39"/>
      <c r="C56" s="39"/>
      <c r="D56" s="39"/>
      <c r="E56" s="39"/>
      <c r="F56" s="39"/>
      <c r="G56" s="43"/>
      <c r="H56" s="127"/>
      <c r="I56" s="127"/>
      <c r="J56" s="44" t="s">
        <v>225</v>
      </c>
      <c r="K56" s="127"/>
      <c r="L56" s="40"/>
      <c r="M56" s="40"/>
      <c r="N56" s="40"/>
      <c r="O56" s="40"/>
      <c r="P56" s="410"/>
    </row>
    <row r="57" spans="1:16" ht="19.5" customHeight="1" x14ac:dyDescent="0.25">
      <c r="A57" s="36"/>
      <c r="B57" s="43"/>
      <c r="C57" s="43"/>
      <c r="D57" s="43"/>
      <c r="E57" s="43"/>
      <c r="F57" s="43"/>
      <c r="G57" s="43"/>
      <c r="H57" s="127"/>
      <c r="I57" s="127"/>
      <c r="J57" s="127"/>
      <c r="K57" s="45"/>
      <c r="L57" s="45"/>
      <c r="M57" s="45"/>
      <c r="N57" s="288"/>
      <c r="O57" s="288"/>
      <c r="P57" s="289"/>
    </row>
    <row r="58" spans="1:16" ht="13.5" customHeight="1" thickBot="1" x14ac:dyDescent="0.3">
      <c r="A58" s="7" t="str">
        <f>"Version" &amp;" " &amp;'Background Info'!$B$1</f>
        <v>Version 9.1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218"/>
      <c r="O58" s="218"/>
      <c r="P58" s="219"/>
    </row>
    <row r="59" spans="1:16" ht="15.6" thickBot="1" x14ac:dyDescent="0.3">
      <c r="A59" s="299"/>
      <c r="B59" s="300"/>
      <c r="C59" s="300"/>
      <c r="D59" s="300"/>
      <c r="E59" s="300"/>
      <c r="F59" s="300"/>
      <c r="G59" s="300"/>
      <c r="H59" s="300"/>
      <c r="I59" s="302" t="s">
        <v>226</v>
      </c>
      <c r="J59" s="300"/>
      <c r="K59" s="300"/>
      <c r="L59" s="300"/>
      <c r="M59" s="300"/>
      <c r="N59" s="300"/>
      <c r="O59" s="300"/>
      <c r="P59" s="301"/>
    </row>
    <row r="60" spans="1:16" ht="14.4" customHeight="1" x14ac:dyDescent="0.25">
      <c r="A60" s="296" t="str">
        <f>IF(AND('Client Information'!B39="",'Client Information'!B62="",'Client Information'!B85="",'Client Information'!B108="",'Client Information'!B131="",'Client Information'!B154="",'Client Information'!B177=""),"",CONCATENATE("Ineligibility Code F Reason: ",IF('Client Information'!B39="","",CONCATENATE('Client Information'!B15,": ",'Client Information'!B39,", ")),IF('Client Information'!B62="","",CONCATENATE('Client Information'!B43,": ",'Client Information'!B62,", ")),IF('Client Information'!B85="","",CONCATENATE('Client Information'!B66,": ",'Client Information'!B85,", ")),IF('Client Information'!B108="","",CONCATENATE('Client Information'!B89,": ",'Client Information'!B108,", ")),IF('Client Information'!B131="","",CONCATENATE('Client Information'!B112,": ",'Client Information'!B131,", ")),IF('Client Information'!B154="","",CONCATENATE('Client Information'!B135,": ",'Client Information'!B154,", ")),IF('Client Information'!B177="","",CONCATENATE('Client Information'!B158,": ",'Client Information'!B177))))</f>
        <v/>
      </c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8"/>
    </row>
    <row r="61" spans="1:16" x14ac:dyDescent="0.25">
      <c r="A61" s="532"/>
      <c r="B61" s="533"/>
      <c r="C61" s="533"/>
      <c r="D61" s="533"/>
      <c r="E61" s="533"/>
      <c r="F61" s="533"/>
      <c r="G61" s="533"/>
      <c r="H61" s="533"/>
      <c r="I61" s="533"/>
      <c r="J61" s="533"/>
      <c r="K61" s="533"/>
      <c r="L61" s="533"/>
      <c r="M61" s="533"/>
      <c r="N61" s="533"/>
      <c r="O61" s="533"/>
      <c r="P61" s="534"/>
    </row>
    <row r="62" spans="1:16" x14ac:dyDescent="0.25">
      <c r="A62" s="532"/>
      <c r="B62" s="533"/>
      <c r="C62" s="533"/>
      <c r="D62" s="533"/>
      <c r="E62" s="533"/>
      <c r="F62" s="533"/>
      <c r="G62" s="533"/>
      <c r="H62" s="533"/>
      <c r="I62" s="533"/>
      <c r="J62" s="533"/>
      <c r="K62" s="533"/>
      <c r="L62" s="533"/>
      <c r="M62" s="533"/>
      <c r="N62" s="533"/>
      <c r="O62" s="533"/>
      <c r="P62" s="534"/>
    </row>
    <row r="63" spans="1:16" x14ac:dyDescent="0.25">
      <c r="A63" s="532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4"/>
    </row>
    <row r="64" spans="1:16" x14ac:dyDescent="0.25">
      <c r="A64" s="532"/>
      <c r="B64" s="533"/>
      <c r="C64" s="533"/>
      <c r="D64" s="533"/>
      <c r="E64" s="533"/>
      <c r="F64" s="533"/>
      <c r="G64" s="533"/>
      <c r="H64" s="533"/>
      <c r="I64" s="533"/>
      <c r="J64" s="533"/>
      <c r="K64" s="533"/>
      <c r="L64" s="533"/>
      <c r="M64" s="533"/>
      <c r="N64" s="533"/>
      <c r="O64" s="533"/>
      <c r="P64" s="534"/>
    </row>
    <row r="65" spans="1:16" x14ac:dyDescent="0.25">
      <c r="A65" s="532"/>
      <c r="B65" s="533"/>
      <c r="C65" s="533"/>
      <c r="D65" s="533"/>
      <c r="E65" s="533"/>
      <c r="F65" s="533"/>
      <c r="G65" s="533"/>
      <c r="H65" s="533"/>
      <c r="I65" s="533"/>
      <c r="J65" s="533"/>
      <c r="K65" s="533"/>
      <c r="L65" s="533"/>
      <c r="M65" s="533"/>
      <c r="N65" s="533"/>
      <c r="O65" s="533"/>
      <c r="P65" s="534"/>
    </row>
    <row r="66" spans="1:16" x14ac:dyDescent="0.25">
      <c r="A66" s="532"/>
      <c r="B66" s="533"/>
      <c r="C66" s="533"/>
      <c r="D66" s="533"/>
      <c r="E66" s="533"/>
      <c r="F66" s="533"/>
      <c r="G66" s="533"/>
      <c r="H66" s="533"/>
      <c r="I66" s="533"/>
      <c r="J66" s="533"/>
      <c r="K66" s="533"/>
      <c r="L66" s="533"/>
      <c r="M66" s="533"/>
      <c r="N66" s="533"/>
      <c r="O66" s="533"/>
      <c r="P66" s="534"/>
    </row>
    <row r="67" spans="1:16" x14ac:dyDescent="0.25">
      <c r="A67" s="532"/>
      <c r="B67" s="533"/>
      <c r="C67" s="533"/>
      <c r="D67" s="533"/>
      <c r="E67" s="533"/>
      <c r="F67" s="533"/>
      <c r="G67" s="533"/>
      <c r="H67" s="533"/>
      <c r="I67" s="533"/>
      <c r="J67" s="533"/>
      <c r="K67" s="533"/>
      <c r="L67" s="533"/>
      <c r="M67" s="533"/>
      <c r="N67" s="533"/>
      <c r="O67" s="533"/>
      <c r="P67" s="534"/>
    </row>
    <row r="68" spans="1:16" x14ac:dyDescent="0.25">
      <c r="A68" s="532"/>
      <c r="B68" s="533"/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  <c r="N68" s="533"/>
      <c r="O68" s="533"/>
      <c r="P68" s="534"/>
    </row>
    <row r="69" spans="1:16" x14ac:dyDescent="0.25">
      <c r="A69" s="532"/>
      <c r="B69" s="533"/>
      <c r="C69" s="533"/>
      <c r="D69" s="533"/>
      <c r="E69" s="533"/>
      <c r="F69" s="533"/>
      <c r="G69" s="533"/>
      <c r="H69" s="533"/>
      <c r="I69" s="533"/>
      <c r="J69" s="533"/>
      <c r="K69" s="533"/>
      <c r="L69" s="533"/>
      <c r="M69" s="533"/>
      <c r="N69" s="533"/>
      <c r="O69" s="533"/>
      <c r="P69" s="534"/>
    </row>
    <row r="70" spans="1:16" x14ac:dyDescent="0.25">
      <c r="A70" s="532"/>
      <c r="B70" s="533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  <c r="N70" s="533"/>
      <c r="O70" s="533"/>
      <c r="P70" s="534"/>
    </row>
    <row r="71" spans="1:16" x14ac:dyDescent="0.25">
      <c r="A71" s="532"/>
      <c r="B71" s="533"/>
      <c r="C71" s="533"/>
      <c r="D71" s="533"/>
      <c r="E71" s="533"/>
      <c r="F71" s="533"/>
      <c r="G71" s="533"/>
      <c r="H71" s="533"/>
      <c r="I71" s="533"/>
      <c r="J71" s="533"/>
      <c r="K71" s="533"/>
      <c r="L71" s="533"/>
      <c r="M71" s="533"/>
      <c r="N71" s="533"/>
      <c r="O71" s="533"/>
      <c r="P71" s="534"/>
    </row>
    <row r="72" spans="1:16" x14ac:dyDescent="0.25">
      <c r="A72" s="532"/>
      <c r="B72" s="533"/>
      <c r="C72" s="533"/>
      <c r="D72" s="533"/>
      <c r="E72" s="533"/>
      <c r="F72" s="533"/>
      <c r="G72" s="533"/>
      <c r="H72" s="533"/>
      <c r="I72" s="533"/>
      <c r="J72" s="533"/>
      <c r="K72" s="533"/>
      <c r="L72" s="533"/>
      <c r="M72" s="533"/>
      <c r="N72" s="533"/>
      <c r="O72" s="533"/>
      <c r="P72" s="534"/>
    </row>
    <row r="73" spans="1:16" x14ac:dyDescent="0.25">
      <c r="A73" s="532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4"/>
    </row>
    <row r="74" spans="1:16" x14ac:dyDescent="0.25">
      <c r="A74" s="532"/>
      <c r="B74" s="533"/>
      <c r="C74" s="533"/>
      <c r="D74" s="533"/>
      <c r="E74" s="533"/>
      <c r="F74" s="533"/>
      <c r="G74" s="533"/>
      <c r="H74" s="533"/>
      <c r="I74" s="533"/>
      <c r="J74" s="533"/>
      <c r="K74" s="533"/>
      <c r="L74" s="533"/>
      <c r="M74" s="533"/>
      <c r="N74" s="533"/>
      <c r="O74" s="533"/>
      <c r="P74" s="534"/>
    </row>
    <row r="75" spans="1:16" x14ac:dyDescent="0.25">
      <c r="A75" s="532"/>
      <c r="B75" s="533"/>
      <c r="C75" s="533"/>
      <c r="D75" s="533"/>
      <c r="E75" s="533"/>
      <c r="F75" s="533"/>
      <c r="G75" s="533"/>
      <c r="H75" s="533"/>
      <c r="I75" s="533"/>
      <c r="J75" s="533"/>
      <c r="K75" s="533"/>
      <c r="L75" s="533"/>
      <c r="M75" s="533"/>
      <c r="N75" s="533"/>
      <c r="O75" s="533"/>
      <c r="P75" s="534"/>
    </row>
    <row r="76" spans="1:16" x14ac:dyDescent="0.25">
      <c r="A76" s="532"/>
      <c r="B76" s="533"/>
      <c r="C76" s="533"/>
      <c r="D76" s="533"/>
      <c r="E76" s="533"/>
      <c r="F76" s="533"/>
      <c r="G76" s="533"/>
      <c r="H76" s="533"/>
      <c r="I76" s="533"/>
      <c r="J76" s="533"/>
      <c r="K76" s="533"/>
      <c r="L76" s="533"/>
      <c r="M76" s="533"/>
      <c r="N76" s="533"/>
      <c r="O76" s="533"/>
      <c r="P76" s="534"/>
    </row>
    <row r="77" spans="1:16" x14ac:dyDescent="0.25">
      <c r="A77" s="532"/>
      <c r="B77" s="533"/>
      <c r="C77" s="533"/>
      <c r="D77" s="533"/>
      <c r="E77" s="533"/>
      <c r="F77" s="533"/>
      <c r="G77" s="533"/>
      <c r="H77" s="533"/>
      <c r="I77" s="533"/>
      <c r="J77" s="533"/>
      <c r="K77" s="533"/>
      <c r="L77" s="533"/>
      <c r="M77" s="533"/>
      <c r="N77" s="533"/>
      <c r="O77" s="533"/>
      <c r="P77" s="534"/>
    </row>
    <row r="78" spans="1:16" x14ac:dyDescent="0.25">
      <c r="A78" s="532"/>
      <c r="B78" s="533"/>
      <c r="C78" s="533"/>
      <c r="D78" s="533"/>
      <c r="E78" s="533"/>
      <c r="F78" s="533"/>
      <c r="G78" s="533"/>
      <c r="H78" s="533"/>
      <c r="I78" s="533"/>
      <c r="J78" s="533"/>
      <c r="K78" s="533"/>
      <c r="L78" s="533"/>
      <c r="M78" s="533"/>
      <c r="N78" s="533"/>
      <c r="O78" s="533"/>
      <c r="P78" s="534"/>
    </row>
    <row r="79" spans="1:16" ht="15.6" thickBot="1" x14ac:dyDescent="0.3">
      <c r="A79" s="535"/>
      <c r="B79" s="536"/>
      <c r="C79" s="536"/>
      <c r="D79" s="536"/>
      <c r="E79" s="536"/>
      <c r="F79" s="536"/>
      <c r="G79" s="536"/>
      <c r="H79" s="536"/>
      <c r="I79" s="536"/>
      <c r="J79" s="536"/>
      <c r="K79" s="536"/>
      <c r="L79" s="536"/>
      <c r="M79" s="536"/>
      <c r="N79" s="536"/>
      <c r="O79" s="536"/>
      <c r="P79" s="537"/>
    </row>
    <row r="80" spans="1:16" x14ac:dyDescent="0.2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</sheetData>
  <sheetProtection algorithmName="SHA-512" hashValue="UdsV2KVExGYpY44LIN9SM/sztOCpZayGllOh3+oqWNj6ISH1XQLsNpdTbzbYmDt2oYPlRV9StDkORPXzOQ6phA==" saltValue="3dTJcMF6HIZu/GLTvq3YIQ==" spinCount="100000" sheet="1" formatColumns="0" formatRows="0" selectLockedCells="1"/>
  <printOptions horizontalCentered="1"/>
  <pageMargins left="0.3" right="0.3" top="0.3" bottom="0.3" header="0.3" footer="0.3"/>
  <pageSetup scale="74" fitToHeight="0" orientation="landscape" r:id="rId1"/>
  <rowBreaks count="2" manualBreakCount="2">
    <brk id="35" max="15" man="1"/>
    <brk id="79" max="15" man="1"/>
  </rowBreaks>
  <ignoredErrors>
    <ignoredError sqref="A11:A16 A17:A20" numberStoredAsText="1"/>
    <ignoredError sqref="G31:J31 L31:O31" evalError="1"/>
    <ignoredError sqref="O49 O53 A6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 altText="phone">
                <anchor>
                  <from>
                    <xdr:col>4</xdr:col>
                    <xdr:colOff>403860</xdr:colOff>
                    <xdr:row>51</xdr:row>
                    <xdr:rowOff>0</xdr:rowOff>
                  </from>
                  <to>
                    <xdr:col>4</xdr:col>
                    <xdr:colOff>617220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 altText="email">
                <anchor>
                  <from>
                    <xdr:col>5</xdr:col>
                    <xdr:colOff>38100</xdr:colOff>
                    <xdr:row>51</xdr:row>
                    <xdr:rowOff>0</xdr:rowOff>
                  </from>
                  <to>
                    <xdr:col>5</xdr:col>
                    <xdr:colOff>259080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 altText="other">
                <anchor>
                  <from>
                    <xdr:col>6</xdr:col>
                    <xdr:colOff>327660</xdr:colOff>
                    <xdr:row>51</xdr:row>
                    <xdr:rowOff>0</xdr:rowOff>
                  </from>
                  <to>
                    <xdr:col>6</xdr:col>
                    <xdr:colOff>541020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 altText="Patient was contacted by">
                <anchor>
                  <from>
                    <xdr:col>1</xdr:col>
                    <xdr:colOff>1127760</xdr:colOff>
                    <xdr:row>50</xdr:row>
                    <xdr:rowOff>182880</xdr:rowOff>
                  </from>
                  <to>
                    <xdr:col>2</xdr:col>
                    <xdr:colOff>99060</xdr:colOff>
                    <xdr:row>52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51" yWindow="629" count="1">
        <x14:dataValidation type="list" allowBlank="1" showInputMessage="1" showErrorMessage="1" xr:uid="{00000000-0002-0000-0600-000000000000}">
          <x14:formula1>
            <xm:f>'Background Info'!$J$4:$J$13</xm:f>
          </x14:formula1>
          <xm:sqref>M34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B2:M30"/>
  <sheetViews>
    <sheetView showGridLines="0" showRowColHeaders="0" tabSelected="1" zoomScaleNormal="100" workbookViewId="0">
      <selection activeCell="D11" sqref="D11:E11"/>
    </sheetView>
  </sheetViews>
  <sheetFormatPr defaultColWidth="9.109375" defaultRowHeight="13.8" x14ac:dyDescent="0.25"/>
  <cols>
    <col min="1" max="1" width="8.88671875" style="80" customWidth="1"/>
    <col min="2" max="2" width="7.109375" style="80" customWidth="1"/>
    <col min="3" max="3" width="6.88671875" style="80" customWidth="1"/>
    <col min="4" max="4" width="5.6640625" style="80" customWidth="1"/>
    <col min="5" max="5" width="4.88671875" style="80" customWidth="1"/>
    <col min="6" max="6" width="9.6640625" style="80" customWidth="1"/>
    <col min="7" max="7" width="10.6640625" style="80" customWidth="1"/>
    <col min="8" max="8" width="0.88671875" style="80" customWidth="1"/>
    <col min="9" max="9" width="6.5546875" style="80" customWidth="1"/>
    <col min="10" max="10" width="9.109375" style="80"/>
    <col min="11" max="11" width="11.109375" style="80" customWidth="1"/>
    <col min="12" max="12" width="4.88671875" style="80" customWidth="1"/>
    <col min="13" max="13" width="13.33203125" style="80" customWidth="1"/>
    <col min="14" max="14" width="2.109375" style="80" customWidth="1"/>
    <col min="15" max="16" width="9.109375" style="80"/>
    <col min="17" max="17" width="9.109375" style="80" customWidth="1"/>
    <col min="18" max="16384" width="9.109375" style="80"/>
  </cols>
  <sheetData>
    <row r="2" spans="2:13" x14ac:dyDescent="0.25">
      <c r="B2" s="150" t="s">
        <v>227</v>
      </c>
    </row>
    <row r="3" spans="2:13" x14ac:dyDescent="0.25">
      <c r="B3" s="357" t="s">
        <v>228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</row>
    <row r="4" spans="2:13" ht="14.4" thickBot="1" x14ac:dyDescent="0.3"/>
    <row r="5" spans="2:13" ht="22.5" customHeight="1" x14ac:dyDescent="0.25">
      <c r="B5" s="161"/>
      <c r="C5" s="162"/>
      <c r="D5" s="162"/>
      <c r="E5" s="197" t="str">
        <f>IF('Client Information'!B6="","",'Client Information'!B6)</f>
        <v/>
      </c>
      <c r="F5" s="162"/>
      <c r="G5" s="163"/>
      <c r="I5" s="380" t="s">
        <v>229</v>
      </c>
      <c r="J5" s="381" t="str">
        <f>IF(COUNTBLANK('CICP Application'!O12)=0,'Client Information'!B43,IF(COUNTBLANK('CICP Application'!O13)=0,'Client Information'!B66,IF(COUNTBLANK('CICP Application'!O14)=0,'Client Information'!B89,IF(COUNTBLANK('CICP Application'!O15)=0,'Client Information'!B112,IF(COUNTBLANK('CICP Application'!O16)=0,'Client Information'!B135,IF(COUNTBLANK('CICP Application'!O17)=0,'Client Information'!B158,IF(COUNTBLANK('CICP Application'!O18)=0,'Client Information'!B181,IF(COUNTBLANK('CICP Application'!O19)=0,'Client Information'!B204,IF(COUNTBLANK('CICP Application'!O20)=0,'Client Information'!B227,"")))))))))</f>
        <v/>
      </c>
      <c r="K5" s="382"/>
      <c r="L5" s="383" t="s">
        <v>230</v>
      </c>
      <c r="M5" s="384" t="str">
        <f>IF(COUNTBLANK('CICP Application'!O12)=0,"XXX-XX-"&amp;RIGHT('Client Information'!B47,4),IF(COUNTBLANK('CICP Application'!O13)=0,"XXX-XX-"&amp;RIGHT('Client Information'!B70,4),IF(COUNTBLANK('CICP Application'!O14)=0,"XXX-XX-"&amp;RIGHT('Client Information'!B93,4),IF(COUNTBLANK('CICP Application'!O15)=0,"XXX-XX-"&amp;RIGHT('Client Information'!B116,4),IF(COUNTBLANK('CICP Application'!O16)=0,"XXX-XX-"&amp;RIGHT('Client Information'!B139,4),IF(COUNTBLANK('CICP Application'!O17)=0,"XXX-XX-"&amp;RIGHT('Client Information'!B162,4),IF(COUNTBLANK('CICP Application'!O18)=0,"XXX-XX-"&amp;RIGHT('Client Information'!B185,4),IF(COUNTBLANK('CICP Application'!O19)=0,"XXX-XX-"&amp;RIGHT('Client Information'!B208,4),IF(COUNTBLANK('CICP Application'!O20)=0,"XXX-XX-"&amp;RIGHT('Client Information'!B231,4),"")))))))))</f>
        <v/>
      </c>
    </row>
    <row r="6" spans="2:13" x14ac:dyDescent="0.25">
      <c r="B6" s="376" t="s">
        <v>231</v>
      </c>
      <c r="C6" s="150"/>
      <c r="D6" s="150"/>
      <c r="E6" s="150"/>
      <c r="F6" s="150"/>
      <c r="G6" s="165"/>
      <c r="I6" s="81" t="s">
        <v>229</v>
      </c>
      <c r="J6" s="303" t="str">
        <f>IF(COUNTBLANK('CICP Application'!O12:O13)=0,'Client Information'!B66,IF(COUNTBLANK('CICP Application'!O12:O14)=1,'Client Information'!B89,IF(COUNTBLANK('CICP Application'!O12:O15)=2,'Client Information'!B112,IF(COUNTBLANK('CICP Application'!O12:O16)=3,'Client Information'!B135,IF(COUNTBLANK('CICP Application'!O12:O17)=4,'Client Information'!B158,IF(COUNTBLANK('CICP Application'!O12:O18)=5,'Client Information'!B181,IF(COUNTBLANK('CICP Application'!O12:O19)=6,'Client Information'!B204,IF(COUNTBLANK('CICP Application'!O12:O20)=7,'Client Information'!B227,""))))))))</f>
        <v/>
      </c>
      <c r="K6" s="303"/>
      <c r="L6" s="172" t="s">
        <v>230</v>
      </c>
      <c r="M6" s="83" t="str">
        <f>IF(COUNTBLANK('CICP Application'!O12:O13)=0,"XXX-XX-"&amp;RIGHT('Client Information'!B70,4),IF(COUNTBLANK('CICP Application'!O12:O14)=1,"XXX-XX-"&amp;RIGHT('Client Information'!B93,4),IF(COUNTBLANK('CICP Application'!O12:O15)=2,"XXX-XX-"&amp;RIGHT('Client Information'!B116,4),IF(COUNTBLANK('CICP Application'!O12:O16)=3,"XXX-XX-"&amp;RIGHT('Client Information'!B139,4),IF(COUNTBLANK('CICP Application'!O12:O17)=4,"XXX-XX-"&amp;RIGHT('Client Information'!B162,4),IF(COUNTBLANK('CICP Application'!O12:O18)=5,"XXX-XX-"&amp;RIGHT('Client Information'!B185,4),IF(COUNTBLANK('CICP Application'!O12:O19)=6,"XXX-XX-"&amp;RIGHT('Client Information'!B208,4),IF(COUNTBLANK('CICP Application'!O12:O20)=7,"XXX-XX-"&amp;RIGHT('Client Information'!B231,4),""))))))))</f>
        <v/>
      </c>
    </row>
    <row r="7" spans="2:13" x14ac:dyDescent="0.25">
      <c r="B7" s="81"/>
      <c r="G7" s="82"/>
      <c r="I7" s="81" t="s">
        <v>229</v>
      </c>
      <c r="J7" s="303" t="str">
        <f>IF(COUNTBLANK('CICP Application'!O12:O14)=0,'Client Information'!B89,IF(COUNTBLANK('CICP Application'!O12:O15)=1,'Client Information'!B112,IF(COUNTBLANK('CICP Application'!O12:O16)=2,'Client Information'!B135,IF(COUNTBLANK('CICP Application'!O12:O17)=3,'Client Information'!B158,IF(COUNTBLANK('CICP Application'!O12:O18)=4,'Client Information'!B181,IF(COUNTBLANK('CICP Application'!O12:O19)=5,'Client Information'!B204,IF(COUNTBLANK('CICP Application'!O12:O20)=6,'Client Information'!B227,"")))))))</f>
        <v/>
      </c>
      <c r="K7" s="303"/>
      <c r="L7" s="172" t="s">
        <v>230</v>
      </c>
      <c r="M7" s="83" t="str">
        <f>IF(COUNTBLANK('CICP Application'!O12:O14)=0,"XXX-XX-"&amp;RIGHT('Client Information'!B93,4),IF(COUNTBLANK('CICP Application'!O12:O15)=1,"XXX-XX-"&amp;RIGHT('Client Information'!B116,4),IF(COUNTBLANK('CICP Application'!O12:O16)=2,"XXX-XX-"&amp;RIGHT('Client Information'!B139,4),IF(COUNTBLANK('CICP Application'!O12:O17)=3,"XXX-XX-"&amp;RIGHT('Client Information'!B162,4),IF(COUNTBLANK('CICP Application'!O12:O18)=4,"XXX-XX-"&amp;RIGHT('Client Information'!B185,4),IF(COUNTBLANK('CICP Application'!O12:O19)=5,"XXX-XX-"&amp;RIGHT('Client Information'!B208,4),IF(COUNTBLANK('CICP Application'!O12:O20)=6,"XXX-XX-"&amp;RIGHT('Client Information'!B231,4),"")))))))</f>
        <v/>
      </c>
    </row>
    <row r="8" spans="2:13" x14ac:dyDescent="0.25">
      <c r="B8" s="116" t="s">
        <v>229</v>
      </c>
      <c r="C8" s="303" t="str">
        <f>CONCATENATE('Client Information'!B15," ",'Client Information'!B14)</f>
        <v xml:space="preserve"> </v>
      </c>
      <c r="D8" s="303"/>
      <c r="E8" s="303"/>
      <c r="F8" s="303"/>
      <c r="G8" s="304"/>
      <c r="I8" s="81" t="s">
        <v>229</v>
      </c>
      <c r="J8" s="303" t="str">
        <f>IF(COUNTBLANK('CICP Application'!O12:O15)=0,'Client Information'!B112,IF(COUNTBLANK('CICP Application'!O12:O16)=1,'Client Information'!B135,IF(COUNTBLANK('CICP Application'!O12:O17)=2,'Client Information'!B158,IF(COUNTBLANK('CICP Application'!O12:O18)=3,'Client Information'!B181,IF(COUNTBLANK('CICP Application'!O12:O19)=4,'Client Information'!B204,IF(COUNTBLANK('CICP Application'!O12:O20)=5,'Client Information'!B227,""))))))</f>
        <v/>
      </c>
      <c r="K8" s="303"/>
      <c r="L8" s="172" t="s">
        <v>230</v>
      </c>
      <c r="M8" s="83" t="str">
        <f>IF(COUNTBLANK('CICP Application'!O12:O15)=0,"XXX-XX-"&amp;RIGHT('Client Information'!B116,4),IF(COUNTBLANK('CICP Application'!O12:O16)=1,"XXX-XX-"&amp;RIGHT('Client Information'!B139,4),IF(COUNTBLANK('CICP Application'!O12:O17)=2,"XXX-XX-"&amp;RIGHT('Client Information'!B162,4),IF(COUNTBLANK('CICP Application'!O12:O18)=3,"XXX-XX-"&amp;RIGHT('Client Information'!B185,4),IF(COUNTBLANK('CICP Application'!O12:O19)=4,"XXX-XX-"&amp;RIGHT('Client Information'!B208,4),IF(COUNTBLANK('CICP Application'!O12:O20)=5,"XXX-XX-"&amp;RIGHT('Client Information'!B231,4),""))))))</f>
        <v/>
      </c>
    </row>
    <row r="9" spans="2:13" ht="15" customHeight="1" x14ac:dyDescent="0.25">
      <c r="B9" s="116" t="s">
        <v>232</v>
      </c>
      <c r="C9" s="305">
        <f>IF(AND('CICP Application'!K33&lt;=40,'CICP Application'!O4="Yes"),CONCATENATE(ROUND('CICP Application'!K33,0)," H"),'CICP Application'!K33)</f>
        <v>0</v>
      </c>
      <c r="D9" s="305"/>
      <c r="F9" s="92" t="s">
        <v>233</v>
      </c>
      <c r="G9" s="377">
        <f>'CICP Application'!K34</f>
        <v>0</v>
      </c>
      <c r="I9" s="81" t="s">
        <v>229</v>
      </c>
      <c r="J9" s="303" t="str">
        <f>IF(COUNTBLANK('CICP Application'!O12:O16)=0,'Client Information'!B135,IF(COUNTBLANK('CICP Application'!O12:O17)=1,'Client Information'!B158,IF(COUNTBLANK('CICP Application'!O12:O18)=2,'Client Information'!B181,IF(COUNTBLANK('CICP Application'!O12:O19)=3,'Client Information'!B204,IF(COUNTBLANK('CICP Application'!O12:O20)=4,'Client Information'!B227,"")))))</f>
        <v/>
      </c>
      <c r="K9" s="303"/>
      <c r="L9" s="172" t="s">
        <v>230</v>
      </c>
      <c r="M9" s="83" t="str">
        <f>IF(COUNTBLANK('CICP Application'!O12:O16)=0,"XXX-XX-"&amp;RIGHT('Client Information'!B139,4),IF(COUNTBLANK('CICP Application'!O12:O17)=1,"XXX-XX-"&amp;RIGHT('Client Information'!B162,4),IF(COUNTBLANK('CICP Application'!O12:O18)=2,"XXX-XX-"&amp;RIGHT('Client Information'!B185,4),IF(COUNTBLANK('CICP Application'!O12:O19)=3,"XXX-XX-"&amp;RIGHT('Client Information'!B208,4),IF(COUNTBLANK('CICP Application'!O12:O20)=4,"XXX-XX-"&amp;RIGHT('Client Information'!B231,4),"")))))</f>
        <v/>
      </c>
    </row>
    <row r="10" spans="2:13" x14ac:dyDescent="0.25">
      <c r="B10" s="81" t="s">
        <v>234</v>
      </c>
      <c r="D10" s="117" t="str">
        <f>IFERROR(VLOOKUP('Client Information'!B22,'Background Info'!A4:B68,2,FALSE),"")</f>
        <v/>
      </c>
      <c r="E10" s="80" t="s">
        <v>230</v>
      </c>
      <c r="F10" s="306" t="str">
        <f>IF('Client Information'!B17="","","XXX-XX-"&amp;RIGHT('Client Information'!B17,4))</f>
        <v/>
      </c>
      <c r="G10" s="307"/>
      <c r="I10" s="81" t="s">
        <v>229</v>
      </c>
      <c r="J10" s="308" t="str">
        <f>IF(COUNTBLANK('CICP Application'!O12:O17)=0,'Client Information'!B158,IF(COUNTBLANK('CICP Application'!O12:O18)=1,'Client Information'!B181,IF(COUNTBLANK('CICP Application'!O12:O19)=2,'Client Information'!B204,IF(COUNTBLANK('CICP Application'!O12:O20)=3,'Client Information'!B227,""))))</f>
        <v/>
      </c>
      <c r="K10" s="308"/>
      <c r="L10" s="172" t="s">
        <v>230</v>
      </c>
      <c r="M10" s="86" t="str">
        <f>IF(COUNTBLANK('CICP Application'!O12:O17)=0,"XXX-XX-"&amp;RIGHT('Client Information'!B162,4),IF(COUNTBLANK('CICP Application'!O12:O18)=1,"XXX-XX-"&amp;RIGHT('Client Information'!B185,4),IF(COUNTBLANK('CICP Application'!O12:O19)=2,"XXX-XX-"&amp;RIGHT('Client Information'!B208,4),IF(COUNTBLANK('CICP Application'!O12:O20)=3,"XXX-XX-"&amp;RIGHT('Client Information'!B231,4),""))))</f>
        <v/>
      </c>
    </row>
    <row r="11" spans="2:13" x14ac:dyDescent="0.25">
      <c r="B11" s="81" t="s">
        <v>235</v>
      </c>
      <c r="D11" s="538" t="str">
        <f>IF('Client Information'!B8="","",IF('Client Information'!B8&gt;'Client Information'!B9,'Client Information'!B9,'Client Information'!B8))</f>
        <v/>
      </c>
      <c r="E11" s="538"/>
      <c r="F11" s="80" t="s">
        <v>236</v>
      </c>
      <c r="G11" s="149" t="str">
        <f>IFERROR('CICP Card'!D11+365,"")</f>
        <v/>
      </c>
      <c r="I11" s="81" t="s">
        <v>229</v>
      </c>
      <c r="J11" s="387" t="str">
        <f>IF(COUNTBLANK('CICP Application'!O12:O18)=0,'Client Information'!B181,IF(COUNTBLANK('CICP Application'!O12:O19)=1,'Client Information'!B204,IF(COUNTBLANK('CICP Application'!O12:O20)=2,'Client Information'!B227,"")))</f>
        <v/>
      </c>
      <c r="K11" s="387"/>
      <c r="L11" s="172" t="s">
        <v>230</v>
      </c>
      <c r="M11" s="388" t="str">
        <f>IF(COUNTBLANK('CICP Application'!O12:O18)=0,"XXX-XX-"&amp;RIGHT('Client Information'!B185,4),IF(COUNTBLANK('CICP Application'!O12:O19)=1,"XXX-XX-"&amp;RIGHT('Client Information'!B208,4),IF(COUNTBLANK('CICP Application'!O12:O20)=2,"XXX-XX-"&amp;RIGHT('Client Information'!B231,4),"")))</f>
        <v/>
      </c>
    </row>
    <row r="12" spans="2:13" x14ac:dyDescent="0.25">
      <c r="B12" s="81"/>
      <c r="F12" s="92"/>
      <c r="G12" s="115"/>
      <c r="I12" s="81" t="s">
        <v>229</v>
      </c>
      <c r="J12" s="387" t="str">
        <f>IF(COUNTBLANK('CICP Application'!O12:O19)=0,'Client Information'!B204,IF(COUNTBLANK('CICP Application'!O12:O20)=1,'Client Information'!B227,""))</f>
        <v/>
      </c>
      <c r="K12" s="387"/>
      <c r="L12" s="172" t="s">
        <v>230</v>
      </c>
      <c r="M12" s="388" t="str">
        <f>IF(COUNTBLANK('CICP Application'!O12:O19)=0,"XXX-XX-"&amp;RIGHT('Client Information'!B208,4),IF(COUNTBLANK('CICP Application'!O12:O20)=1,"XXX-XX-"&amp;RIGHT('Client Information'!B231,4),""))</f>
        <v/>
      </c>
    </row>
    <row r="13" spans="2:13" x14ac:dyDescent="0.25">
      <c r="B13" s="84"/>
      <c r="C13" s="85"/>
      <c r="D13" s="85"/>
      <c r="E13" s="85"/>
      <c r="F13" s="539" t="str">
        <f>IF('Client Information'!B7="","",'Client Information'!B7)</f>
        <v/>
      </c>
      <c r="G13" s="540"/>
      <c r="I13" s="81" t="s">
        <v>229</v>
      </c>
      <c r="J13" s="387" t="str">
        <f>IF(COUNTBLANK('CICP Application'!O12:O20)=0,'Client Information'!B227,"")</f>
        <v/>
      </c>
      <c r="K13" s="387"/>
      <c r="L13" s="172" t="s">
        <v>230</v>
      </c>
      <c r="M13" s="388" t="str">
        <f>IF(COUNTBLANK('CICP Application'!O12:O20)=0,"XXX-XX-"&amp;RIGHT('Client Information'!B231,4),"")</f>
        <v/>
      </c>
    </row>
    <row r="14" spans="2:13" ht="14.25" customHeight="1" x14ac:dyDescent="0.25">
      <c r="B14" s="81" t="s">
        <v>237</v>
      </c>
      <c r="G14" s="82" t="s">
        <v>113</v>
      </c>
      <c r="I14" s="169"/>
      <c r="J14" s="385"/>
      <c r="K14" s="386" t="s">
        <v>238</v>
      </c>
      <c r="L14" s="385"/>
      <c r="M14" s="170"/>
    </row>
    <row r="15" spans="2:13" ht="7.5" customHeight="1" thickBot="1" x14ac:dyDescent="0.3">
      <c r="B15" s="87"/>
      <c r="C15" s="88"/>
      <c r="D15" s="88"/>
      <c r="E15" s="88"/>
      <c r="F15" s="88"/>
      <c r="G15" s="89"/>
      <c r="I15" s="309"/>
      <c r="J15" s="310"/>
      <c r="K15" s="310"/>
      <c r="L15" s="310"/>
      <c r="M15" s="311"/>
    </row>
    <row r="16" spans="2:13" ht="4.5" customHeight="1" thickBot="1" x14ac:dyDescent="0.3"/>
    <row r="17" spans="2:13" ht="22.5" customHeight="1" x14ac:dyDescent="0.25">
      <c r="B17" s="161"/>
      <c r="C17" s="162"/>
      <c r="D17" s="162" t="s">
        <v>239</v>
      </c>
      <c r="E17" s="162"/>
      <c r="F17" s="162"/>
      <c r="G17" s="163"/>
      <c r="I17" s="166"/>
      <c r="J17" s="167"/>
      <c r="K17" s="197" t="s">
        <v>240</v>
      </c>
      <c r="L17" s="167"/>
      <c r="M17" s="168"/>
    </row>
    <row r="18" spans="2:13" x14ac:dyDescent="0.25">
      <c r="B18" s="164"/>
      <c r="C18" s="171"/>
      <c r="D18" s="171"/>
      <c r="E18" s="171"/>
      <c r="F18" s="171"/>
      <c r="G18" s="165"/>
      <c r="I18" s="359"/>
      <c r="J18" s="360"/>
      <c r="K18" s="360"/>
      <c r="L18" s="360"/>
      <c r="M18" s="361"/>
    </row>
    <row r="19" spans="2:13" x14ac:dyDescent="0.25">
      <c r="B19" s="81"/>
      <c r="C19" s="172"/>
      <c r="E19" s="177" t="s">
        <v>241</v>
      </c>
      <c r="F19" s="178" t="str">
        <f>'Welcome Letter'!C49</f>
        <v/>
      </c>
      <c r="G19" s="82"/>
      <c r="I19" s="362"/>
      <c r="J19" s="363"/>
      <c r="K19" s="363"/>
      <c r="L19" s="363"/>
      <c r="M19" s="364"/>
    </row>
    <row r="20" spans="2:13" x14ac:dyDescent="0.25">
      <c r="B20" s="116"/>
      <c r="C20" s="171"/>
      <c r="E20" s="177" t="s">
        <v>242</v>
      </c>
      <c r="F20" s="178" t="str">
        <f>'Welcome Letter'!C50</f>
        <v/>
      </c>
      <c r="G20" s="165"/>
      <c r="I20" s="365"/>
      <c r="J20" s="366"/>
      <c r="K20" s="360"/>
      <c r="L20" s="367"/>
      <c r="M20" s="368"/>
    </row>
    <row r="21" spans="2:13" ht="15" customHeight="1" x14ac:dyDescent="0.25">
      <c r="B21" s="116"/>
      <c r="C21" s="173"/>
      <c r="E21" s="177" t="s">
        <v>243</v>
      </c>
      <c r="F21" s="178" t="str">
        <f>'Welcome Letter'!C51</f>
        <v/>
      </c>
      <c r="G21" s="174"/>
      <c r="I21" s="365"/>
      <c r="J21" s="360"/>
      <c r="K21" s="360"/>
      <c r="L21" s="367"/>
      <c r="M21" s="368"/>
    </row>
    <row r="22" spans="2:13" x14ac:dyDescent="0.25">
      <c r="B22" s="81"/>
      <c r="C22" s="172"/>
      <c r="E22" s="177" t="s">
        <v>244</v>
      </c>
      <c r="F22" s="178" t="str">
        <f>'Welcome Letter'!C52</f>
        <v/>
      </c>
      <c r="G22" s="175"/>
      <c r="I22" s="365"/>
      <c r="J22" s="360"/>
      <c r="K22" s="360"/>
      <c r="L22" s="367"/>
      <c r="M22" s="368"/>
    </row>
    <row r="23" spans="2:13" x14ac:dyDescent="0.25">
      <c r="B23" s="81"/>
      <c r="C23" s="172"/>
      <c r="E23" s="312" t="s">
        <v>245</v>
      </c>
      <c r="F23" s="178" t="str">
        <f>'Welcome Letter'!C53</f>
        <v/>
      </c>
      <c r="G23" s="179"/>
      <c r="I23" s="365"/>
      <c r="J23" s="360"/>
      <c r="K23" s="360"/>
      <c r="L23" s="367"/>
      <c r="M23" s="368"/>
    </row>
    <row r="24" spans="2:13" ht="15" customHeight="1" x14ac:dyDescent="0.25">
      <c r="B24" s="81"/>
      <c r="D24" s="313"/>
      <c r="E24" s="312" t="s">
        <v>246</v>
      </c>
      <c r="F24" s="314"/>
      <c r="G24" s="160"/>
      <c r="I24" s="365"/>
      <c r="J24" s="360"/>
      <c r="K24" s="360"/>
      <c r="L24" s="367"/>
      <c r="M24" s="368"/>
    </row>
    <row r="25" spans="2:13" x14ac:dyDescent="0.25">
      <c r="B25" s="81"/>
      <c r="C25" s="313"/>
      <c r="D25" s="313"/>
      <c r="E25" s="312" t="s">
        <v>247</v>
      </c>
      <c r="F25" s="178" t="str">
        <f>'Welcome Letter'!C54</f>
        <v/>
      </c>
      <c r="G25" s="176"/>
      <c r="I25" s="365"/>
      <c r="J25" s="360"/>
      <c r="K25" s="360"/>
      <c r="L25" s="367"/>
      <c r="M25" s="368"/>
    </row>
    <row r="26" spans="2:13" ht="14.25" customHeight="1" x14ac:dyDescent="0.25">
      <c r="B26" s="81"/>
      <c r="C26" s="172"/>
      <c r="D26" s="172"/>
      <c r="E26" s="172"/>
      <c r="F26" s="172"/>
      <c r="G26" s="82"/>
      <c r="I26" s="369"/>
      <c r="J26" s="370"/>
      <c r="K26" s="370"/>
      <c r="L26" s="370"/>
      <c r="M26" s="371"/>
    </row>
    <row r="27" spans="2:13" ht="7.5" customHeight="1" thickBot="1" x14ac:dyDescent="0.3">
      <c r="B27" s="87"/>
      <c r="C27" s="88"/>
      <c r="D27" s="88"/>
      <c r="E27" s="88"/>
      <c r="F27" s="88"/>
      <c r="G27" s="89"/>
      <c r="I27" s="372"/>
      <c r="J27" s="373"/>
      <c r="K27" s="373"/>
      <c r="L27" s="373"/>
      <c r="M27" s="374"/>
    </row>
    <row r="29" spans="2:13" x14ac:dyDescent="0.25">
      <c r="B29" s="80" t="s">
        <v>248</v>
      </c>
    </row>
    <row r="30" spans="2:13" x14ac:dyDescent="0.25">
      <c r="B30" s="80" t="s">
        <v>249</v>
      </c>
    </row>
  </sheetData>
  <sheetProtection algorithmName="SHA-512" hashValue="TbWpcE9fIRlKnB0E4kxAgxrjPKmDY+pe9XkVLzIup/DQv+VlAMDOJQe1/MkXLvdmE7t6oN0BDqOHXuexmYrByw==" saltValue="yeuAcNd/7Wx44QfF5QEHlg==" spinCount="100000" sheet="1" formatColumns="0" formatRows="0" selectLockedCells="1"/>
  <mergeCells count="2">
    <mergeCell ref="D11:E11"/>
    <mergeCell ref="F13:G13"/>
  </mergeCells>
  <pageMargins left="0.7" right="0.7" top="0.75" bottom="0.75" header="0.3" footer="0.3"/>
  <pageSetup orientation="landscape" horizontalDpi="1200" verticalDpi="1200" r:id="rId1"/>
  <ignoredErrors>
    <ignoredError sqref="F19:F2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320C-D52F-43F2-B800-BCCE78A5DC2C}">
  <dimension ref="A1:T59"/>
  <sheetViews>
    <sheetView showGridLines="0" showRowColHeaders="0" zoomScaleNormal="100" workbookViewId="0">
      <selection activeCell="C3" sqref="C3"/>
    </sheetView>
  </sheetViews>
  <sheetFormatPr defaultColWidth="9.109375" defaultRowHeight="13.8" x14ac:dyDescent="0.25"/>
  <cols>
    <col min="1" max="1" width="34.88671875" style="80" customWidth="1"/>
    <col min="2" max="2" width="21.6640625" style="80" customWidth="1"/>
    <col min="3" max="3" width="34.88671875" style="80" customWidth="1"/>
    <col min="4" max="4" width="9.6640625" style="80" customWidth="1"/>
    <col min="5" max="8" width="10.6640625" style="80" customWidth="1"/>
    <col min="9" max="13" width="10.6640625" style="80" bestFit="1" customWidth="1"/>
    <col min="14" max="14" width="10.6640625" style="80" customWidth="1"/>
    <col min="15" max="21" width="11.44140625" style="80" customWidth="1"/>
    <col min="22" max="22" width="12.109375" style="80" customWidth="1"/>
    <col min="23" max="16384" width="9.109375" style="80"/>
  </cols>
  <sheetData>
    <row r="1" spans="1:14" x14ac:dyDescent="0.25">
      <c r="D1" s="80" t="s">
        <v>250</v>
      </c>
    </row>
    <row r="2" spans="1:14" x14ac:dyDescent="0.25">
      <c r="D2" s="80" t="s">
        <v>251</v>
      </c>
    </row>
    <row r="3" spans="1:14" ht="15" x14ac:dyDescent="0.25">
      <c r="B3" s="126" t="s">
        <v>252</v>
      </c>
      <c r="C3" s="130"/>
      <c r="D3" s="80" t="s">
        <v>253</v>
      </c>
    </row>
    <row r="4" spans="1:14" x14ac:dyDescent="0.25">
      <c r="D4" s="131" t="s">
        <v>167</v>
      </c>
      <c r="E4" s="128" t="s">
        <v>254</v>
      </c>
      <c r="F4" s="128" t="s">
        <v>255</v>
      </c>
      <c r="G4" s="128" t="s">
        <v>256</v>
      </c>
      <c r="H4" s="128" t="s">
        <v>257</v>
      </c>
      <c r="I4" s="128" t="s">
        <v>258</v>
      </c>
      <c r="J4" s="128" t="s">
        <v>259</v>
      </c>
      <c r="K4" s="128" t="s">
        <v>260</v>
      </c>
      <c r="L4" s="128" t="s">
        <v>261</v>
      </c>
      <c r="M4" s="128" t="s">
        <v>262</v>
      </c>
      <c r="N4" s="128" t="s">
        <v>263</v>
      </c>
    </row>
    <row r="5" spans="1:14" x14ac:dyDescent="0.25">
      <c r="C5" s="132" t="s">
        <v>264</v>
      </c>
      <c r="D5" s="133" t="s">
        <v>265</v>
      </c>
      <c r="E5" s="129">
        <v>7</v>
      </c>
      <c r="F5" s="129">
        <v>15</v>
      </c>
      <c r="G5" s="129">
        <v>15</v>
      </c>
      <c r="H5" s="129">
        <v>20</v>
      </c>
      <c r="I5" s="129">
        <v>20</v>
      </c>
      <c r="J5" s="129">
        <v>25</v>
      </c>
      <c r="K5" s="129">
        <v>25</v>
      </c>
      <c r="L5" s="129">
        <v>35</v>
      </c>
      <c r="M5" s="129">
        <v>35</v>
      </c>
      <c r="N5" s="129">
        <v>40</v>
      </c>
    </row>
    <row r="6" spans="1:14" x14ac:dyDescent="0.25">
      <c r="C6" s="132" t="s">
        <v>266</v>
      </c>
      <c r="D6" s="133" t="s">
        <v>265</v>
      </c>
      <c r="E6" s="144">
        <v>15</v>
      </c>
      <c r="F6" s="144">
        <v>25</v>
      </c>
      <c r="G6" s="144">
        <v>25</v>
      </c>
      <c r="H6" s="144">
        <v>30</v>
      </c>
      <c r="I6" s="129">
        <v>30</v>
      </c>
      <c r="J6" s="129">
        <v>35</v>
      </c>
      <c r="K6" s="129">
        <v>35</v>
      </c>
      <c r="L6" s="129">
        <v>45</v>
      </c>
      <c r="M6" s="129">
        <v>45</v>
      </c>
      <c r="N6" s="129">
        <v>50</v>
      </c>
    </row>
    <row r="7" spans="1:14" x14ac:dyDescent="0.25">
      <c r="C7" s="132" t="s">
        <v>267</v>
      </c>
      <c r="D7" s="133" t="s">
        <v>265</v>
      </c>
      <c r="E7" s="129">
        <v>5</v>
      </c>
      <c r="F7" s="129">
        <v>10</v>
      </c>
      <c r="G7" s="129">
        <v>10</v>
      </c>
      <c r="H7" s="129">
        <v>15</v>
      </c>
      <c r="I7" s="129">
        <v>15</v>
      </c>
      <c r="J7" s="129">
        <v>20</v>
      </c>
      <c r="K7" s="129">
        <v>20</v>
      </c>
      <c r="L7" s="129">
        <v>30</v>
      </c>
      <c r="M7" s="129">
        <v>30</v>
      </c>
      <c r="N7" s="129">
        <v>35</v>
      </c>
    </row>
    <row r="8" spans="1:14" x14ac:dyDescent="0.25">
      <c r="C8" s="132" t="s">
        <v>268</v>
      </c>
      <c r="D8" s="133" t="s">
        <v>265</v>
      </c>
      <c r="E8" s="129">
        <v>5</v>
      </c>
      <c r="F8" s="129">
        <v>10</v>
      </c>
      <c r="G8" s="129">
        <v>10</v>
      </c>
      <c r="H8" s="129">
        <v>15</v>
      </c>
      <c r="I8" s="129">
        <v>15</v>
      </c>
      <c r="J8" s="129">
        <v>20</v>
      </c>
      <c r="K8" s="129">
        <v>20</v>
      </c>
      <c r="L8" s="129">
        <v>30</v>
      </c>
      <c r="M8" s="129">
        <v>30</v>
      </c>
      <c r="N8" s="129">
        <v>35</v>
      </c>
    </row>
    <row r="9" spans="1:14" x14ac:dyDescent="0.25">
      <c r="C9" s="132" t="s">
        <v>269</v>
      </c>
      <c r="D9" s="133" t="s">
        <v>265</v>
      </c>
      <c r="E9" s="129">
        <v>5</v>
      </c>
      <c r="F9" s="129">
        <v>10</v>
      </c>
      <c r="G9" s="129">
        <v>10</v>
      </c>
      <c r="H9" s="129">
        <v>15</v>
      </c>
      <c r="I9" s="129">
        <v>15</v>
      </c>
      <c r="J9" s="129">
        <v>20</v>
      </c>
      <c r="K9" s="129">
        <v>20</v>
      </c>
      <c r="L9" s="129">
        <v>30</v>
      </c>
      <c r="M9" s="129">
        <v>30</v>
      </c>
      <c r="N9" s="129">
        <v>35</v>
      </c>
    </row>
    <row r="10" spans="1:14" x14ac:dyDescent="0.25">
      <c r="C10" s="132" t="s">
        <v>270</v>
      </c>
      <c r="D10" s="133" t="s">
        <v>265</v>
      </c>
      <c r="E10" s="129">
        <v>30</v>
      </c>
      <c r="F10" s="129">
        <v>90</v>
      </c>
      <c r="G10" s="129">
        <v>130</v>
      </c>
      <c r="H10" s="129">
        <v>185</v>
      </c>
      <c r="I10" s="129">
        <v>250</v>
      </c>
      <c r="J10" s="129">
        <v>335</v>
      </c>
      <c r="K10" s="129">
        <v>425</v>
      </c>
      <c r="L10" s="129">
        <v>580</v>
      </c>
      <c r="M10" s="129">
        <v>645</v>
      </c>
      <c r="N10" s="129">
        <v>680</v>
      </c>
    </row>
    <row r="11" spans="1:14" ht="15" customHeight="1" x14ac:dyDescent="0.25"/>
    <row r="12" spans="1:14" ht="57" customHeight="1" x14ac:dyDescent="0.25"/>
    <row r="13" spans="1:14" ht="22.5" customHeight="1" x14ac:dyDescent="0.3">
      <c r="B13" s="375" t="s">
        <v>271</v>
      </c>
      <c r="C13" s="346"/>
      <c r="D13" s="134"/>
      <c r="E13" s="134"/>
      <c r="F13" s="134"/>
      <c r="G13" s="134"/>
      <c r="H13" s="134"/>
      <c r="I13" s="134"/>
      <c r="J13" s="134"/>
      <c r="K13" s="134"/>
    </row>
    <row r="14" spans="1:14" ht="30" customHeight="1" x14ac:dyDescent="0.3">
      <c r="A14" s="240" t="s">
        <v>272</v>
      </c>
      <c r="B14" s="150"/>
      <c r="C14" s="346"/>
      <c r="D14" s="134"/>
      <c r="E14" s="134"/>
      <c r="F14" s="134"/>
      <c r="G14" s="134"/>
      <c r="H14" s="134"/>
      <c r="I14" s="134"/>
      <c r="J14" s="134"/>
      <c r="K14" s="134"/>
    </row>
    <row r="15" spans="1:14" ht="15" customHeight="1" x14ac:dyDescent="0.3">
      <c r="A15" s="240" t="s">
        <v>273</v>
      </c>
      <c r="B15" s="241"/>
      <c r="C15" s="240"/>
      <c r="D15" s="134"/>
      <c r="E15" s="134"/>
      <c r="F15" s="134"/>
      <c r="G15" s="134"/>
      <c r="H15" s="134"/>
      <c r="I15" s="134"/>
      <c r="J15" s="134"/>
      <c r="K15" s="134"/>
    </row>
    <row r="16" spans="1:14" ht="22.5" customHeight="1" x14ac:dyDescent="0.3">
      <c r="A16" s="347" t="s">
        <v>274</v>
      </c>
      <c r="B16" s="241"/>
      <c r="C16" s="240"/>
      <c r="D16" s="134"/>
      <c r="E16" s="134"/>
      <c r="F16" s="134"/>
      <c r="G16" s="134"/>
      <c r="H16" s="134"/>
      <c r="I16" s="134"/>
      <c r="J16" s="134"/>
      <c r="K16" s="134"/>
    </row>
    <row r="17" spans="1:11" ht="15" customHeight="1" x14ac:dyDescent="0.3">
      <c r="A17" s="240" t="s">
        <v>275</v>
      </c>
      <c r="B17" s="241"/>
      <c r="C17" s="240"/>
      <c r="D17" s="134"/>
      <c r="E17" s="134"/>
      <c r="F17" s="134"/>
      <c r="G17" s="134"/>
      <c r="H17" s="134"/>
      <c r="I17" s="134"/>
      <c r="J17" s="134"/>
      <c r="K17" s="134"/>
    </row>
    <row r="18" spans="1:11" ht="15" customHeight="1" x14ac:dyDescent="0.3">
      <c r="A18" s="240" t="s">
        <v>276</v>
      </c>
      <c r="B18" s="241"/>
      <c r="C18" s="240"/>
      <c r="D18" s="134"/>
      <c r="E18" s="134"/>
      <c r="F18" s="134"/>
      <c r="G18" s="134"/>
      <c r="H18" s="134"/>
      <c r="I18" s="134"/>
      <c r="J18" s="134"/>
      <c r="K18" s="134"/>
    </row>
    <row r="19" spans="1:11" ht="15" customHeight="1" x14ac:dyDescent="0.3">
      <c r="A19" s="240" t="s">
        <v>277</v>
      </c>
      <c r="B19" s="241"/>
      <c r="C19" s="240"/>
      <c r="D19" s="134"/>
      <c r="E19" s="134"/>
      <c r="F19" s="134"/>
      <c r="G19" s="134"/>
      <c r="H19" s="134"/>
      <c r="I19" s="134"/>
      <c r="J19" s="134"/>
      <c r="K19" s="134"/>
    </row>
    <row r="20" spans="1:11" ht="15" customHeight="1" x14ac:dyDescent="0.3">
      <c r="A20" s="240" t="s">
        <v>278</v>
      </c>
      <c r="B20" s="241"/>
      <c r="C20" s="240"/>
      <c r="D20" s="134"/>
      <c r="E20" s="134"/>
      <c r="F20" s="134"/>
      <c r="G20" s="134"/>
      <c r="H20" s="134"/>
      <c r="I20" s="134"/>
      <c r="J20" s="134"/>
      <c r="K20" s="134"/>
    </row>
    <row r="21" spans="1:11" s="90" customFormat="1" ht="22.5" customHeight="1" x14ac:dyDescent="0.3">
      <c r="A21" s="347" t="s">
        <v>279</v>
      </c>
      <c r="B21" s="292"/>
      <c r="C21" s="347"/>
      <c r="D21" s="348"/>
      <c r="E21" s="348"/>
      <c r="F21" s="348"/>
      <c r="G21" s="348"/>
      <c r="H21" s="348"/>
      <c r="I21" s="348"/>
      <c r="J21" s="348"/>
      <c r="K21" s="348"/>
    </row>
    <row r="22" spans="1:11" ht="15" customHeight="1" x14ac:dyDescent="0.3">
      <c r="A22" s="240" t="s">
        <v>280</v>
      </c>
      <c r="B22" s="241"/>
      <c r="C22" s="240"/>
      <c r="D22" s="134"/>
      <c r="E22" s="134"/>
      <c r="F22" s="134"/>
      <c r="G22" s="134"/>
      <c r="H22" s="134"/>
      <c r="I22" s="134"/>
      <c r="J22" s="134"/>
      <c r="K22" s="134"/>
    </row>
    <row r="23" spans="1:11" ht="15" customHeight="1" x14ac:dyDescent="0.3">
      <c r="A23" s="240" t="s">
        <v>281</v>
      </c>
      <c r="B23" s="241"/>
      <c r="C23" s="240"/>
      <c r="D23" s="134"/>
      <c r="E23" s="134"/>
      <c r="F23" s="134"/>
      <c r="G23" s="134"/>
      <c r="H23" s="134"/>
      <c r="I23" s="134"/>
      <c r="J23" s="134"/>
      <c r="K23" s="134"/>
    </row>
    <row r="24" spans="1:11" ht="15" customHeight="1" x14ac:dyDescent="0.3">
      <c r="A24" s="240" t="s">
        <v>282</v>
      </c>
      <c r="B24" s="241"/>
      <c r="C24" s="240"/>
      <c r="D24" s="134"/>
      <c r="E24" s="134"/>
      <c r="F24" s="134"/>
      <c r="G24" s="134"/>
      <c r="H24" s="134"/>
      <c r="I24" s="134"/>
      <c r="J24" s="134"/>
      <c r="K24" s="134"/>
    </row>
    <row r="25" spans="1:11" ht="15" customHeight="1" x14ac:dyDescent="0.3">
      <c r="A25" s="240" t="s">
        <v>283</v>
      </c>
      <c r="B25" s="241"/>
      <c r="C25" s="240"/>
      <c r="D25" s="134"/>
      <c r="E25" s="134"/>
      <c r="F25" s="134"/>
      <c r="G25" s="134"/>
      <c r="H25" s="134"/>
      <c r="I25" s="134"/>
      <c r="J25" s="134"/>
      <c r="K25" s="134"/>
    </row>
    <row r="26" spans="1:11" ht="15" customHeight="1" x14ac:dyDescent="0.3">
      <c r="A26" s="240" t="s">
        <v>284</v>
      </c>
      <c r="B26" s="241"/>
      <c r="C26" s="240"/>
      <c r="D26" s="134"/>
      <c r="E26" s="134"/>
      <c r="F26" s="134"/>
      <c r="G26" s="134"/>
      <c r="H26" s="134"/>
      <c r="I26" s="134"/>
      <c r="J26" s="134"/>
      <c r="K26" s="134"/>
    </row>
    <row r="27" spans="1:11" s="90" customFormat="1" ht="22.5" customHeight="1" x14ac:dyDescent="0.3">
      <c r="A27" s="347" t="s">
        <v>285</v>
      </c>
      <c r="B27" s="347"/>
      <c r="C27" s="347"/>
      <c r="D27" s="145"/>
      <c r="E27" s="145"/>
      <c r="F27" s="145"/>
      <c r="G27" s="145"/>
      <c r="H27" s="145"/>
      <c r="I27" s="145"/>
      <c r="J27" s="145"/>
      <c r="K27" s="145"/>
    </row>
    <row r="28" spans="1:11" s="90" customFormat="1" ht="22.5" customHeight="1" x14ac:dyDescent="0.25">
      <c r="B28" s="241" t="s">
        <v>286</v>
      </c>
      <c r="C28" s="240"/>
      <c r="D28" s="145"/>
      <c r="E28" s="145"/>
      <c r="F28" s="145"/>
      <c r="G28" s="145"/>
      <c r="H28" s="145"/>
      <c r="I28" s="145"/>
      <c r="J28" s="145"/>
      <c r="K28" s="145"/>
    </row>
    <row r="29" spans="1:11" ht="15" x14ac:dyDescent="0.25">
      <c r="B29" s="241" t="s">
        <v>287</v>
      </c>
      <c r="D29" s="186"/>
      <c r="E29" s="186"/>
      <c r="F29" s="186"/>
      <c r="G29" s="186"/>
      <c r="H29" s="186"/>
      <c r="I29" s="186"/>
      <c r="J29" s="186"/>
      <c r="K29" s="186"/>
    </row>
    <row r="30" spans="1:11" ht="24" customHeight="1" x14ac:dyDescent="0.25">
      <c r="B30" s="351" t="str">
        <f>IF('Client Information'!B7="","",'Client Information'!B7)</f>
        <v/>
      </c>
      <c r="C30" s="350"/>
      <c r="E30" s="127"/>
      <c r="F30" s="127"/>
      <c r="G30" s="127"/>
      <c r="H30" s="127"/>
    </row>
    <row r="31" spans="1:11" ht="30" customHeight="1" x14ac:dyDescent="0.25">
      <c r="A31" s="240" t="s">
        <v>288</v>
      </c>
      <c r="B31" s="349"/>
      <c r="C31" s="350"/>
      <c r="E31" s="127"/>
      <c r="F31" s="127"/>
      <c r="G31" s="127"/>
      <c r="H31" s="127"/>
    </row>
    <row r="32" spans="1:11" ht="37.5" customHeight="1" x14ac:dyDescent="0.25">
      <c r="A32" s="347" t="s">
        <v>289</v>
      </c>
      <c r="B32" s="240"/>
      <c r="C32" s="240"/>
      <c r="D32" s="186"/>
      <c r="E32" s="186"/>
      <c r="F32" s="186"/>
      <c r="G32" s="186"/>
      <c r="H32" s="186"/>
      <c r="I32" s="186"/>
      <c r="J32" s="186"/>
      <c r="K32" s="186"/>
    </row>
    <row r="33" spans="1:20" ht="15" x14ac:dyDescent="0.25">
      <c r="A33" s="127"/>
      <c r="B33" s="241" t="s">
        <v>290</v>
      </c>
      <c r="C33" s="240"/>
      <c r="D33" s="186"/>
      <c r="E33" s="186"/>
      <c r="F33" s="186"/>
      <c r="G33" s="186"/>
      <c r="H33" s="186"/>
      <c r="I33" s="186"/>
      <c r="J33" s="186"/>
      <c r="K33" s="186"/>
    </row>
    <row r="34" spans="1:20" ht="15" x14ac:dyDescent="0.25">
      <c r="A34" s="127"/>
      <c r="B34" s="241" t="s">
        <v>291</v>
      </c>
      <c r="C34" s="240"/>
      <c r="D34" s="186"/>
      <c r="E34" s="186"/>
      <c r="F34" s="186"/>
      <c r="G34" s="186"/>
      <c r="H34" s="186"/>
      <c r="I34" s="186"/>
      <c r="J34" s="186"/>
      <c r="K34" s="186"/>
    </row>
    <row r="35" spans="1:20" ht="15" x14ac:dyDescent="0.25">
      <c r="B35" s="199" t="s">
        <v>292</v>
      </c>
      <c r="C35" s="240"/>
    </row>
    <row r="36" spans="1:20" ht="37.5" customHeight="1" x14ac:dyDescent="0.25">
      <c r="A36" s="240" t="s">
        <v>293</v>
      </c>
      <c r="B36" s="199"/>
      <c r="C36" s="240"/>
    </row>
    <row r="37" spans="1:20" ht="15" x14ac:dyDescent="0.25">
      <c r="A37" s="127" t="s">
        <v>294</v>
      </c>
      <c r="B37" s="199"/>
      <c r="C37" s="240"/>
    </row>
    <row r="38" spans="1:20" ht="15" x14ac:dyDescent="0.25">
      <c r="A38" s="127" t="s">
        <v>295</v>
      </c>
      <c r="B38" s="199"/>
      <c r="C38" s="240"/>
    </row>
    <row r="39" spans="1:20" ht="15" x14ac:dyDescent="0.25">
      <c r="A39" s="127" t="s">
        <v>296</v>
      </c>
      <c r="B39" s="199"/>
      <c r="C39" s="240"/>
    </row>
    <row r="40" spans="1:20" ht="15" x14ac:dyDescent="0.25">
      <c r="A40" s="127" t="s">
        <v>297</v>
      </c>
      <c r="B40" s="240"/>
      <c r="C40" s="240"/>
      <c r="D40" s="91"/>
      <c r="E40" s="91"/>
      <c r="F40" s="91"/>
      <c r="G40" s="91"/>
      <c r="H40" s="91"/>
      <c r="I40" s="91"/>
      <c r="J40" s="91"/>
      <c r="K40" s="91"/>
    </row>
    <row r="41" spans="1:20" ht="122.25" customHeight="1" x14ac:dyDescent="0.25">
      <c r="B41" s="198" t="s">
        <v>298</v>
      </c>
      <c r="C41" s="150"/>
    </row>
    <row r="42" spans="1:20" ht="30" customHeight="1" x14ac:dyDescent="0.25">
      <c r="A42" s="240" t="s">
        <v>299</v>
      </c>
      <c r="B42" s="240"/>
      <c r="C42" s="240"/>
    </row>
    <row r="43" spans="1:20" ht="15" x14ac:dyDescent="0.25">
      <c r="A43" s="127" t="s">
        <v>300</v>
      </c>
      <c r="B43" s="198"/>
      <c r="C43" s="150"/>
    </row>
    <row r="44" spans="1:20" ht="15" x14ac:dyDescent="0.25">
      <c r="A44" s="127" t="s">
        <v>301</v>
      </c>
      <c r="B44" s="198"/>
      <c r="C44" s="150"/>
    </row>
    <row r="45" spans="1:20" s="90" customFormat="1" ht="30" customHeight="1" x14ac:dyDescent="0.3">
      <c r="A45" s="347" t="s">
        <v>302</v>
      </c>
      <c r="D45" s="352"/>
      <c r="E45" s="352"/>
      <c r="F45" s="352"/>
      <c r="G45" s="352"/>
      <c r="H45" s="352"/>
      <c r="I45" s="352"/>
      <c r="J45" s="352"/>
      <c r="K45" s="352"/>
    </row>
    <row r="46" spans="1:20" ht="33" customHeight="1" x14ac:dyDescent="0.25">
      <c r="B46" s="135" t="s">
        <v>303</v>
      </c>
      <c r="C46" s="136">
        <f>'CICP Application'!K33</f>
        <v>0</v>
      </c>
      <c r="D46" s="137"/>
      <c r="E46" s="137"/>
      <c r="G46" s="199"/>
      <c r="H46" s="91"/>
      <c r="I46" s="91"/>
      <c r="J46" s="91"/>
      <c r="K46" s="91"/>
    </row>
    <row r="47" spans="1:20" ht="27.75" customHeight="1" x14ac:dyDescent="0.3">
      <c r="A47" s="138" t="s">
        <v>304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</row>
    <row r="48" spans="1:20" ht="33" customHeight="1" x14ac:dyDescent="0.25">
      <c r="A48" s="343"/>
      <c r="B48" s="344" t="s">
        <v>305</v>
      </c>
      <c r="C48" s="139" t="s">
        <v>306</v>
      </c>
      <c r="N48" s="140"/>
      <c r="O48" s="140"/>
      <c r="P48" s="140"/>
      <c r="S48" s="141"/>
      <c r="T48" s="141"/>
    </row>
    <row r="49" spans="1:20" ht="18" customHeight="1" x14ac:dyDescent="0.25">
      <c r="A49" s="343"/>
      <c r="B49" s="345" t="s">
        <v>241</v>
      </c>
      <c r="C49" s="146" t="str">
        <f>IF($C$3="","",HLOOKUP($C$3,$D$4:$N$10,2,FALSE))</f>
        <v/>
      </c>
      <c r="N49" s="142"/>
      <c r="O49" s="142"/>
      <c r="P49" s="142"/>
      <c r="S49" s="143"/>
      <c r="T49" s="143"/>
    </row>
    <row r="50" spans="1:20" ht="18" customHeight="1" x14ac:dyDescent="0.25">
      <c r="A50" s="343"/>
      <c r="B50" s="345" t="s">
        <v>307</v>
      </c>
      <c r="C50" s="146" t="str">
        <f>IF($C$3="","",HLOOKUP($C$3,$D$4:$N$10,3,FALSE))</f>
        <v/>
      </c>
      <c r="N50" s="142"/>
      <c r="O50" s="142"/>
      <c r="P50" s="142"/>
      <c r="S50" s="143"/>
      <c r="T50" s="143"/>
    </row>
    <row r="51" spans="1:20" ht="18" customHeight="1" x14ac:dyDescent="0.25">
      <c r="A51" s="343"/>
      <c r="B51" s="345" t="s">
        <v>243</v>
      </c>
      <c r="C51" s="146" t="str">
        <f>IF($C$3="","",HLOOKUP($C$3,$D$4:$N$10,4,FALSE))</f>
        <v/>
      </c>
      <c r="N51" s="142"/>
      <c r="O51" s="142"/>
      <c r="P51" s="142"/>
      <c r="S51" s="143"/>
      <c r="T51" s="143"/>
    </row>
    <row r="52" spans="1:20" ht="18" customHeight="1" x14ac:dyDescent="0.25">
      <c r="A52" s="343"/>
      <c r="B52" s="345" t="s">
        <v>244</v>
      </c>
      <c r="C52" s="146" t="str">
        <f>IF($C$3="","",HLOOKUP($C$3,$D$4:$N$10,5,FALSE))</f>
        <v/>
      </c>
      <c r="N52" s="142"/>
      <c r="O52" s="142"/>
      <c r="P52" s="142"/>
      <c r="S52" s="143"/>
      <c r="T52" s="143"/>
    </row>
    <row r="53" spans="1:20" ht="18" customHeight="1" x14ac:dyDescent="0.25">
      <c r="A53" s="343"/>
      <c r="B53" s="345" t="s">
        <v>308</v>
      </c>
      <c r="C53" s="146" t="str">
        <f>IF($C$3="","",HLOOKUP($C$3,$D$4:$N$10,6,FALSE))</f>
        <v/>
      </c>
      <c r="N53" s="142"/>
      <c r="O53" s="142"/>
      <c r="P53" s="142"/>
      <c r="S53" s="143"/>
      <c r="T53" s="143"/>
    </row>
    <row r="54" spans="1:20" ht="18" customHeight="1" x14ac:dyDescent="0.25">
      <c r="A54" s="343"/>
      <c r="B54" s="345" t="s">
        <v>309</v>
      </c>
      <c r="C54" s="146" t="str">
        <f>IF($C$3="","",HLOOKUP($C$3,$D$4:$N$10,7,FALSE))</f>
        <v/>
      </c>
      <c r="N54" s="142"/>
      <c r="O54" s="142"/>
      <c r="P54" s="142"/>
      <c r="S54" s="143"/>
      <c r="T54" s="143"/>
    </row>
    <row r="55" spans="1:20" ht="30" customHeight="1" x14ac:dyDescent="0.25">
      <c r="A55" s="315" t="s">
        <v>310</v>
      </c>
      <c r="B55" s="315"/>
      <c r="C55" s="315"/>
      <c r="D55" s="186"/>
      <c r="E55" s="186"/>
      <c r="F55" s="186"/>
      <c r="G55" s="186"/>
      <c r="H55" s="186"/>
      <c r="I55" s="186"/>
      <c r="J55" s="186"/>
      <c r="K55" s="186"/>
    </row>
    <row r="56" spans="1:20" ht="15" x14ac:dyDescent="0.25">
      <c r="A56" s="127" t="s">
        <v>311</v>
      </c>
    </row>
    <row r="57" spans="1:20" ht="15" x14ac:dyDescent="0.25">
      <c r="A57" s="127" t="s">
        <v>312</v>
      </c>
    </row>
    <row r="58" spans="1:20" ht="15" x14ac:dyDescent="0.25">
      <c r="A58" s="127" t="s">
        <v>313</v>
      </c>
    </row>
    <row r="59" spans="1:20" ht="15" x14ac:dyDescent="0.25">
      <c r="A59" s="127" t="s">
        <v>314</v>
      </c>
    </row>
  </sheetData>
  <sheetProtection algorithmName="SHA-512" hashValue="+sFt3u31qKk/6ZBH1aQ9EwP+svnkVmcDfZARMWJRXpOYoNKyrPBdqEfLwbYdv2Kz9txWfzqhBsWiEd7yHwHuXw==" saltValue="xs/Q7eF9CJCjRoYK1IeVkw==" spinCount="100000" sheet="1" selectLockedCells="1"/>
  <dataValidations count="1">
    <dataValidation type="list" allowBlank="1" showInputMessage="1" showErrorMessage="1" sqref="C3" xr:uid="{E7364E2B-39DF-413D-BEEB-420623B58670}">
      <formula1>$D$4:$N$4</formula1>
    </dataValidation>
  </dataValidations>
  <pageMargins left="0.7" right="0.7" top="0.75" bottom="0.75" header="0.3" footer="0.3"/>
  <pageSetup fitToHeight="0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990EA-D099-4337-91E6-35EB06105D59}">
  <sheetPr>
    <pageSetUpPr fitToPage="1"/>
  </sheetPr>
  <dimension ref="A1:I11"/>
  <sheetViews>
    <sheetView showGridLines="0" showRowColHeaders="0" workbookViewId="0">
      <selection activeCell="B3" sqref="B3"/>
    </sheetView>
  </sheetViews>
  <sheetFormatPr defaultColWidth="9.109375" defaultRowHeight="13.8" x14ac:dyDescent="0.25"/>
  <cols>
    <col min="1" max="1" width="3" style="151" customWidth="1"/>
    <col min="2" max="2" width="7" style="151" customWidth="1"/>
    <col min="3" max="3" width="23.5546875" style="151" customWidth="1"/>
    <col min="4" max="4" width="12.6640625" style="151" customWidth="1"/>
    <col min="5" max="5" width="13.5546875" style="151" customWidth="1"/>
    <col min="6" max="6" width="5.6640625" style="151" customWidth="1"/>
    <col min="7" max="7" width="11.88671875" style="151" bestFit="1" customWidth="1"/>
    <col min="8" max="8" width="14" style="151" customWidth="1"/>
    <col min="9" max="9" width="2" style="151" customWidth="1"/>
    <col min="10" max="16384" width="9.109375" style="151"/>
  </cols>
  <sheetData>
    <row r="1" spans="1:9" x14ac:dyDescent="0.25">
      <c r="A1" s="316"/>
      <c r="B1" s="316"/>
      <c r="C1" s="316"/>
      <c r="D1" s="200" t="s">
        <v>315</v>
      </c>
      <c r="E1" s="316"/>
      <c r="F1" s="316"/>
      <c r="G1" s="316"/>
      <c r="H1" s="316"/>
      <c r="I1" s="316"/>
    </row>
    <row r="2" spans="1:9" x14ac:dyDescent="0.25">
      <c r="A2" s="316"/>
      <c r="B2" s="316"/>
      <c r="C2" s="316"/>
      <c r="D2" s="200" t="s">
        <v>316</v>
      </c>
      <c r="E2" s="316"/>
      <c r="F2" s="316"/>
      <c r="G2" s="316"/>
      <c r="H2" s="316"/>
      <c r="I2" s="316"/>
    </row>
    <row r="3" spans="1:9" x14ac:dyDescent="0.25">
      <c r="A3" s="152" t="s">
        <v>317</v>
      </c>
      <c r="B3" s="184"/>
      <c r="C3" s="317"/>
      <c r="D3" s="153" t="s">
        <v>318</v>
      </c>
    </row>
    <row r="4" spans="1:9" x14ac:dyDescent="0.25">
      <c r="B4" s="154" t="s">
        <v>319</v>
      </c>
    </row>
    <row r="5" spans="1:9" x14ac:dyDescent="0.25">
      <c r="C5" s="151" t="s">
        <v>320</v>
      </c>
    </row>
    <row r="6" spans="1:9" x14ac:dyDescent="0.25">
      <c r="C6" s="151" t="s">
        <v>321</v>
      </c>
    </row>
    <row r="7" spans="1:9" x14ac:dyDescent="0.25">
      <c r="C7" s="151" t="s">
        <v>322</v>
      </c>
    </row>
    <row r="8" spans="1:9" x14ac:dyDescent="0.25">
      <c r="C8" s="151" t="s">
        <v>323</v>
      </c>
    </row>
    <row r="10" spans="1:9" ht="30" customHeight="1" x14ac:dyDescent="0.25">
      <c r="A10" s="317"/>
      <c r="B10" s="317"/>
      <c r="C10" s="317"/>
      <c r="D10" s="317"/>
      <c r="E10" s="317"/>
      <c r="F10" s="317"/>
      <c r="G10" s="159" t="str">
        <f>IF('Client Information'!B8&gt;0,'Client Information'!B8,"")</f>
        <v/>
      </c>
      <c r="H10" s="155"/>
    </row>
    <row r="11" spans="1:9" x14ac:dyDescent="0.25">
      <c r="A11" s="158" t="s">
        <v>324</v>
      </c>
      <c r="B11" s="158"/>
      <c r="C11" s="158"/>
      <c r="D11" s="158"/>
      <c r="E11" s="156"/>
      <c r="F11" s="157"/>
      <c r="G11" s="158" t="s">
        <v>111</v>
      </c>
      <c r="H11" s="156"/>
    </row>
  </sheetData>
  <sheetProtection algorithmName="SHA-512" hashValue="FCZ+MA/APirEtZ1Zo6NmCywBa3qkRk4XHtMix3zOJDgD8ad5Uitb61J8kLzJpaWpRpn4teognVhoAGe8eyVNkQ==" saltValue="+r+FTAD5gIvzED97pnKVFA==" spinCount="100000" sheet="1" selectLockedCells="1"/>
  <pageMargins left="0.7" right="0.7" top="0.75" bottom="0.75" header="0.3" footer="0.3"/>
  <pageSetup scale="98" fitToHeight="0" orientation="portrait" horizontalDpi="1200" verticalDpi="1200" r:id="rId1"/>
  <ignoredErrors>
    <ignoredError sqref="G1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locked="0" defaultSize="0" autoFill="0" autoLine="0" autoPict="0" altText="Check for I am a United States citizen">
                <anchor moveWithCells="1">
                  <from>
                    <xdr:col>1</xdr:col>
                    <xdr:colOff>236220</xdr:colOff>
                    <xdr:row>4</xdr:row>
                    <xdr:rowOff>0</xdr:rowOff>
                  </from>
                  <to>
                    <xdr:col>1</xdr:col>
                    <xdr:colOff>449580</xdr:colOff>
                    <xdr:row>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locked="0" defaultSize="0" autoFill="0" autoLine="0" autoPict="0" altText="Check for I am a United States citizen">
                <anchor moveWithCells="1">
                  <from>
                    <xdr:col>1</xdr:col>
                    <xdr:colOff>236220</xdr:colOff>
                    <xdr:row>5</xdr:row>
                    <xdr:rowOff>0</xdr:rowOff>
                  </from>
                  <to>
                    <xdr:col>1</xdr:col>
                    <xdr:colOff>449580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locked="0" defaultSize="0" autoFill="0" autoLine="0" autoPict="0" altText="Check for I am a United States citizen">
                <anchor moveWithCells="1">
                  <from>
                    <xdr:col>1</xdr:col>
                    <xdr:colOff>236220</xdr:colOff>
                    <xdr:row>5</xdr:row>
                    <xdr:rowOff>0</xdr:rowOff>
                  </from>
                  <to>
                    <xdr:col>1</xdr:col>
                    <xdr:colOff>449580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locked="0" defaultSize="0" autoFill="0" autoLine="0" autoPict="0" altText="Check for I am a United States citizen">
                <anchor moveWithCells="1">
                  <from>
                    <xdr:col>1</xdr:col>
                    <xdr:colOff>236220</xdr:colOff>
                    <xdr:row>6</xdr:row>
                    <xdr:rowOff>0</xdr:rowOff>
                  </from>
                  <to>
                    <xdr:col>1</xdr:col>
                    <xdr:colOff>449580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locked="0" defaultSize="0" autoFill="0" autoLine="0" autoPict="0" altText="Check for I am a United States citizen">
                <anchor moveWithCells="1">
                  <from>
                    <xdr:col>1</xdr:col>
                    <xdr:colOff>236220</xdr:colOff>
                    <xdr:row>6</xdr:row>
                    <xdr:rowOff>0</xdr:rowOff>
                  </from>
                  <to>
                    <xdr:col>1</xdr:col>
                    <xdr:colOff>449580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Check Box 6">
              <controlPr locked="0" defaultSize="0" autoFill="0" autoLine="0" autoPict="0" altText="Check for I am a United States citizen">
                <anchor moveWithCells="1">
                  <from>
                    <xdr:col>1</xdr:col>
                    <xdr:colOff>236220</xdr:colOff>
                    <xdr:row>7</xdr:row>
                    <xdr:rowOff>0</xdr:rowOff>
                  </from>
                  <to>
                    <xdr:col>1</xdr:col>
                    <xdr:colOff>449580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locked="0" defaultSize="0" autoFill="0" autoLine="0" autoPict="0" altText="Check for I am a United States citizen">
                <anchor moveWithCells="1">
                  <from>
                    <xdr:col>1</xdr:col>
                    <xdr:colOff>236220</xdr:colOff>
                    <xdr:row>7</xdr:row>
                    <xdr:rowOff>0</xdr:rowOff>
                  </from>
                  <to>
                    <xdr:col>1</xdr:col>
                    <xdr:colOff>449580</xdr:colOff>
                    <xdr:row>8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 xmlns="a78a9cf3-f1a1-446a-9e6c-97d397994884">Draft</Folder>
    <Fiscal_x0020_Year xmlns="a78a9cf3-f1a1-446a-9e6c-97d397994884">2020-21</Fiscal_x0020_Yea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AC2827362BE5479CC17E0141D6B02D" ma:contentTypeVersion="5" ma:contentTypeDescription="Create a new document." ma:contentTypeScope="" ma:versionID="d827746e23e19050e5281e624f71eea8">
  <xsd:schema xmlns:xsd="http://www.w3.org/2001/XMLSchema" xmlns:xs="http://www.w3.org/2001/XMLSchema" xmlns:p="http://schemas.microsoft.com/office/2006/metadata/properties" xmlns:ns2="a78a9cf3-f1a1-446a-9e6c-97d397994884" targetNamespace="http://schemas.microsoft.com/office/2006/metadata/properties" ma:root="true" ma:fieldsID="a031dc81f6caafb056c10d15b0d02e42" ns2:_="">
    <xsd:import namespace="a78a9cf3-f1a1-446a-9e6c-97d397994884"/>
    <xsd:element name="properties">
      <xsd:complexType>
        <xsd:sequence>
          <xsd:element name="documentManagement">
            <xsd:complexType>
              <xsd:all>
                <xsd:element ref="ns2:Fiscal_x0020_Year"/>
                <xsd:element ref="ns2:Fold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a9cf3-f1a1-446a-9e6c-97d397994884" elementFormDefault="qualified">
    <xsd:import namespace="http://schemas.microsoft.com/office/2006/documentManagement/types"/>
    <xsd:import namespace="http://schemas.microsoft.com/office/infopath/2007/PartnerControls"/>
    <xsd:element name="Fiscal_x0020_Year" ma:index="4" ma:displayName="Fiscal Year" ma:format="Dropdown" ma:internalName="Fiscal_x0020_Year" ma:readOnly="false">
      <xsd:simpleType>
        <xsd:restriction base="dms:Choice">
          <xsd:enumeration value="2021-22"/>
          <xsd:enumeration value="2020-21"/>
          <xsd:enumeration value="2019-20"/>
          <xsd:enumeration value="2018-19"/>
          <xsd:enumeration value="2017-18"/>
          <xsd:enumeration value="2016-17"/>
          <xsd:enumeration value="2015-16"/>
          <xsd:enumeration value="2014-15"/>
          <xsd:enumeration value="2013-14"/>
          <xsd:enumeration value="2012-13"/>
        </xsd:restriction>
      </xsd:simpleType>
    </xsd:element>
    <xsd:element name="Folder" ma:index="5" nillable="true" ma:displayName="Folder" ma:format="Dropdown" ma:internalName="Folder" ma:readOnly="false">
      <xsd:simpleType>
        <xsd:restriction base="dms:Choice">
          <xsd:enumeration value="Draft"/>
          <xsd:enumeration value="Final"/>
          <xsd:enumeration value="Revised"/>
          <xsd:enumeration value="Templates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Note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2BA026-C4C5-4AAA-8B69-8904AE5797C5}">
  <ds:schemaRefs>
    <ds:schemaRef ds:uri="http://schemas.microsoft.com/office/2006/metadata/properties"/>
    <ds:schemaRef ds:uri="http://schemas.microsoft.com/office/infopath/2007/PartnerControls"/>
    <ds:schemaRef ds:uri="a78a9cf3-f1a1-446a-9e6c-97d397994884"/>
  </ds:schemaRefs>
</ds:datastoreItem>
</file>

<file path=customXml/itemProps2.xml><?xml version="1.0" encoding="utf-8"?>
<ds:datastoreItem xmlns:ds="http://schemas.openxmlformats.org/officeDocument/2006/customXml" ds:itemID="{94C77041-0EC4-48EA-9F1A-594C44AE9B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2726B8-D227-4662-B0E1-253072FDF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8a9cf3-f1a1-446a-9e6c-97d3979948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Client Information</vt:lpstr>
      <vt:lpstr>Client Responsibilities</vt:lpstr>
      <vt:lpstr>Worksheet 1</vt:lpstr>
      <vt:lpstr>Worksheet 2</vt:lpstr>
      <vt:lpstr>Worksheet 3</vt:lpstr>
      <vt:lpstr>CICP Application</vt:lpstr>
      <vt:lpstr>CICP Card</vt:lpstr>
      <vt:lpstr>Welcome Letter</vt:lpstr>
      <vt:lpstr>No SSN</vt:lpstr>
      <vt:lpstr>Background Info</vt:lpstr>
      <vt:lpstr>'CICP Application'!Print_Area</vt:lpstr>
      <vt:lpstr>'CICP Card'!Print_Area</vt:lpstr>
      <vt:lpstr>'Client Information'!Print_Area</vt:lpstr>
      <vt:lpstr>'No SSN'!Print_Area</vt:lpstr>
      <vt:lpstr>'Welcome Letter'!Print_Area</vt:lpstr>
      <vt:lpstr>'Worksheet 1'!Print_Area</vt:lpstr>
      <vt:lpstr>'Worksheet 2'!Print_Area</vt:lpstr>
      <vt:lpstr>'Worksheet 3'!Print_Area</vt:lpstr>
      <vt:lpstr>'Client Information'!Print_Titles</vt:lpstr>
    </vt:vector>
  </TitlesOfParts>
  <Manager>Vital, Chandra</Manager>
  <Company>Colorado Department of Health Care Policy and Financing, Special Financing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cicp application</dc:subject>
  <dc:creator>Graf, Taryn</dc:creator>
  <cp:keywords>cicp, application</cp:keywords>
  <dc:description/>
  <cp:lastModifiedBy>Lyon, Shay</cp:lastModifiedBy>
  <cp:revision/>
  <dcterms:created xsi:type="dcterms:W3CDTF">2015-05-27T16:49:28Z</dcterms:created>
  <dcterms:modified xsi:type="dcterms:W3CDTF">2023-03-30T19:22:55Z</dcterms:modified>
  <cp:category>application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0x01010085AC2827362BE5479CC17E0141D6B02D</vt:lpwstr>
  </property>
  <property fmtid="{D5CDD505-2E9C-101B-9397-08002B2CF9AE}" pid="3" name="Language">
    <vt:lpwstr>english</vt:lpwstr>
  </property>
  <property fmtid="{D5CDD505-2E9C-101B-9397-08002B2CF9AE}" pid="4" name="Order">
    <vt:r8>16300</vt:r8>
  </property>
  <property fmtid="{D5CDD505-2E9C-101B-9397-08002B2CF9AE}" pid="5" name="AuthorIds_UIVersion_5">
    <vt:lpwstr>20</vt:lpwstr>
  </property>
</Properties>
</file>