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43.xml" ContentType="application/vnd.ms-excel.controlproperties+xml"/>
  <Override PartName="/xl/drawings/drawing6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hcpf-my.sharepoint.com/personal/tcgraf_hcpf_co_gov/Documents/Desktop/CICP/Client Applications/"/>
    </mc:Choice>
  </mc:AlternateContent>
  <xr:revisionPtr revIDLastSave="0" documentId="8_{198457A2-4792-4FEE-8AD9-D0FC12D38699}" xr6:coauthVersionLast="47" xr6:coauthVersionMax="47" xr10:uidLastSave="{00000000-0000-0000-0000-000000000000}"/>
  <bookViews>
    <workbookView xWindow="-23148" yWindow="-108" windowWidth="23256" windowHeight="13896" tabRatio="793" xr2:uid="{00000000-000D-0000-FFFF-FFFF00000000}"/>
  </bookViews>
  <sheets>
    <sheet name="Client Information" sheetId="7" r:id="rId1"/>
    <sheet name="Client Responsibilities" sheetId="14" r:id="rId2"/>
    <sheet name="Worksheet 1" sheetId="2" r:id="rId3"/>
    <sheet name="Worksheet 2" sheetId="3" r:id="rId4"/>
    <sheet name="Worksheet 3" sheetId="13" r:id="rId5"/>
    <sheet name="CICP Application" sheetId="1" r:id="rId6"/>
    <sheet name="CICP Card" sheetId="12" r:id="rId7"/>
    <sheet name="Welcome Letter" sheetId="15" r:id="rId8"/>
    <sheet name="Background Info" sheetId="6" state="hidden" r:id="rId9"/>
  </sheets>
  <externalReferences>
    <externalReference r:id="rId10"/>
  </externalReferences>
  <definedNames>
    <definedName name="IRS_expense_assumption" localSheetId="1">'[1]Worksheet 2'!#REF!</definedName>
    <definedName name="IRS_expense_assumption">'Worksheet 2'!#REF!</definedName>
    <definedName name="_xlnm.Print_Area" localSheetId="5">'CICP Application'!$A$1:$P$82</definedName>
    <definedName name="_xlnm.Print_Area" localSheetId="6">'CICP Card'!$B$5:$M$27</definedName>
    <definedName name="_xlnm.Print_Area" localSheetId="0">'Client Information'!$A$1:$D$171</definedName>
    <definedName name="_xlnm.Print_Area" localSheetId="7">'Welcome Letter'!$A$12:$C$59</definedName>
    <definedName name="_xlnm.Print_Area" localSheetId="2">'Worksheet 1'!$A$1:$E$48,'Worksheet 1'!$H$10:$I$47</definedName>
    <definedName name="_xlnm.Print_Area" localSheetId="3">'Worksheet 2'!$A$1:$E$53</definedName>
    <definedName name="_xlnm.Print_Area" localSheetId="4">'Worksheet 3'!$A$1:$H$40</definedName>
    <definedName name="_xlnm.Print_Titles" localSheetId="0">'Client Information'!$A:$A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M30" i="1"/>
  <c r="M31" i="1"/>
  <c r="N8" i="1"/>
  <c r="M24" i="1"/>
  <c r="M23" i="1"/>
  <c r="M22" i="1"/>
  <c r="M21" i="1"/>
  <c r="M20" i="1"/>
  <c r="K25" i="1"/>
  <c r="K24" i="1"/>
  <c r="K23" i="1"/>
  <c r="K22" i="1"/>
  <c r="K21" i="1"/>
  <c r="K20" i="1"/>
  <c r="I25" i="1"/>
  <c r="I24" i="1"/>
  <c r="I23" i="1"/>
  <c r="I22" i="1"/>
  <c r="I21" i="1"/>
  <c r="G25" i="1"/>
  <c r="G24" i="1"/>
  <c r="G23" i="1"/>
  <c r="G22" i="1"/>
  <c r="G21" i="1"/>
  <c r="B25" i="1"/>
  <c r="B24" i="1"/>
  <c r="B23" i="1"/>
  <c r="B22" i="1"/>
  <c r="B21" i="1"/>
  <c r="B20" i="1"/>
  <c r="I20" i="1"/>
  <c r="G20" i="1"/>
  <c r="B10" i="2"/>
  <c r="H25" i="2"/>
  <c r="H24" i="2"/>
  <c r="H23" i="2"/>
  <c r="H22" i="2"/>
  <c r="H21" i="2"/>
  <c r="H20" i="2"/>
  <c r="D335" i="7"/>
  <c r="D329" i="7"/>
  <c r="E25" i="1" s="1"/>
  <c r="D313" i="7"/>
  <c r="D307" i="7"/>
  <c r="E24" i="1" s="1"/>
  <c r="D291" i="7"/>
  <c r="D285" i="7"/>
  <c r="E23" i="1" s="1"/>
  <c r="D269" i="7"/>
  <c r="D263" i="7"/>
  <c r="E22" i="1" s="1"/>
  <c r="D247" i="7"/>
  <c r="D241" i="7"/>
  <c r="E21" i="1" s="1"/>
  <c r="H17" i="6"/>
  <c r="H18" i="6"/>
  <c r="H19" i="6"/>
  <c r="H20" i="6"/>
  <c r="H21" i="6"/>
  <c r="D10" i="12"/>
  <c r="D337" i="7" l="1"/>
  <c r="D340" i="7" s="1"/>
  <c r="D315" i="7"/>
  <c r="D318" i="7" s="1"/>
  <c r="D293" i="7"/>
  <c r="D271" i="7"/>
  <c r="D249" i="7"/>
  <c r="D252" i="7" s="1"/>
  <c r="H11" i="2"/>
  <c r="D11" i="12"/>
  <c r="G11" i="12" s="1"/>
  <c r="D341" i="7" l="1"/>
  <c r="D345" i="7" s="1"/>
  <c r="D319" i="7"/>
  <c r="D323" i="7" s="1"/>
  <c r="D296" i="7"/>
  <c r="D274" i="7"/>
  <c r="D275" i="7" s="1"/>
  <c r="D253" i="7"/>
  <c r="H14" i="6"/>
  <c r="H15" i="6"/>
  <c r="H16" i="6"/>
  <c r="N38" i="1"/>
  <c r="I27" i="2"/>
  <c r="H19" i="2"/>
  <c r="H18" i="2"/>
  <c r="H17" i="2"/>
  <c r="H16" i="2"/>
  <c r="H15" i="2"/>
  <c r="H14" i="2"/>
  <c r="H13" i="2"/>
  <c r="H12" i="2"/>
  <c r="D219" i="7"/>
  <c r="E20" i="1" s="1"/>
  <c r="D197" i="7"/>
  <c r="D175" i="7"/>
  <c r="D153" i="7"/>
  <c r="D131" i="7"/>
  <c r="D109" i="7"/>
  <c r="D87" i="7"/>
  <c r="D65" i="7"/>
  <c r="D43" i="7"/>
  <c r="D346" i="7" l="1"/>
  <c r="M25" i="1" s="1"/>
  <c r="D324" i="7"/>
  <c r="D297" i="7"/>
  <c r="D301" i="7" s="1"/>
  <c r="D302" i="7" s="1"/>
  <c r="D279" i="7"/>
  <c r="D280" i="7" s="1"/>
  <c r="D257" i="7"/>
  <c r="D258" i="7" s="1"/>
  <c r="K18" i="1"/>
  <c r="K17" i="1"/>
  <c r="K19" i="1"/>
  <c r="K16" i="1"/>
  <c r="K15" i="1"/>
  <c r="K14" i="1"/>
  <c r="K13" i="1"/>
  <c r="K12" i="1"/>
  <c r="K11" i="1"/>
  <c r="I19" i="1"/>
  <c r="I18" i="1"/>
  <c r="I17" i="1"/>
  <c r="G19" i="1"/>
  <c r="G18" i="1"/>
  <c r="G17" i="1"/>
  <c r="E19" i="1"/>
  <c r="E18" i="1"/>
  <c r="E17" i="1"/>
  <c r="B19" i="1"/>
  <c r="B18" i="1"/>
  <c r="B17" i="1"/>
  <c r="D225" i="7"/>
  <c r="D203" i="7"/>
  <c r="D181" i="7"/>
  <c r="D38" i="3"/>
  <c r="D227" i="7" l="1"/>
  <c r="D205" i="7"/>
  <c r="D183" i="7"/>
  <c r="D186" i="7" s="1"/>
  <c r="E5" i="12"/>
  <c r="M58" i="1"/>
  <c r="C58" i="1"/>
  <c r="C56" i="1"/>
  <c r="C52" i="1"/>
  <c r="I8" i="1"/>
  <c r="M9" i="1"/>
  <c r="I30" i="1"/>
  <c r="D230" i="7" l="1"/>
  <c r="D208" i="7"/>
  <c r="D187" i="7"/>
  <c r="D231" i="7" l="1"/>
  <c r="D235" i="7" s="1"/>
  <c r="D209" i="7"/>
  <c r="D213" i="7" s="1"/>
  <c r="D191" i="7"/>
  <c r="A63" i="1"/>
  <c r="D159" i="7"/>
  <c r="D137" i="7"/>
  <c r="D115" i="7"/>
  <c r="D93" i="7"/>
  <c r="D71" i="7"/>
  <c r="D49" i="7"/>
  <c r="D27" i="7"/>
  <c r="D29" i="7" s="1"/>
  <c r="D192" i="7" l="1"/>
  <c r="M18" i="1" s="1"/>
  <c r="D236" i="7"/>
  <c r="D214" i="7"/>
  <c r="M19" i="1" s="1"/>
  <c r="D161" i="7"/>
  <c r="D139" i="7"/>
  <c r="D117" i="7"/>
  <c r="D95" i="7"/>
  <c r="D73" i="7"/>
  <c r="D51" i="7"/>
  <c r="D164" i="7" l="1"/>
  <c r="D142" i="7"/>
  <c r="D120" i="7"/>
  <c r="D98" i="7"/>
  <c r="D76" i="7"/>
  <c r="D54" i="7"/>
  <c r="D32" i="7"/>
  <c r="D165" i="7" l="1"/>
  <c r="D143" i="7"/>
  <c r="D121" i="7"/>
  <c r="D99" i="7"/>
  <c r="D77" i="7"/>
  <c r="D55" i="7"/>
  <c r="D33" i="7"/>
  <c r="D37" i="7" s="1"/>
  <c r="B30" i="15"/>
  <c r="D169" i="7" l="1"/>
  <c r="D170" i="7" s="1"/>
  <c r="D147" i="7"/>
  <c r="D148" i="7" s="1"/>
  <c r="D125" i="7"/>
  <c r="D126" i="7" s="1"/>
  <c r="D103" i="7"/>
  <c r="D104" i="7" s="1"/>
  <c r="D81" i="7"/>
  <c r="D82" i="7" s="1"/>
  <c r="D59" i="7"/>
  <c r="D60" i="7" s="1"/>
  <c r="D38" i="7"/>
  <c r="C54" i="15"/>
  <c r="F25" i="12" s="1"/>
  <c r="C53" i="15"/>
  <c r="F23" i="12" s="1"/>
  <c r="C52" i="15"/>
  <c r="F22" i="12" s="1"/>
  <c r="C51" i="15"/>
  <c r="F21" i="12" s="1"/>
  <c r="C50" i="15"/>
  <c r="F20" i="12" s="1"/>
  <c r="C49" i="15"/>
  <c r="F19" i="12" s="1"/>
  <c r="M17" i="1" l="1"/>
  <c r="H36" i="13"/>
  <c r="A36" i="13"/>
  <c r="H33" i="13"/>
  <c r="A40" i="13" l="1"/>
  <c r="H27" i="13" l="1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29" i="13" l="1"/>
  <c r="K35" i="1" s="1"/>
  <c r="H8" i="6"/>
  <c r="H9" i="6"/>
  <c r="H10" i="6"/>
  <c r="H11" i="6"/>
  <c r="H12" i="6"/>
  <c r="H13" i="6"/>
  <c r="H7" i="6"/>
  <c r="O6" i="1" l="1"/>
  <c r="O4" i="1"/>
  <c r="E28" i="2" l="1"/>
  <c r="E29" i="2"/>
  <c r="E30" i="2"/>
  <c r="E31" i="2"/>
  <c r="E32" i="2"/>
  <c r="E33" i="2"/>
  <c r="E34" i="2"/>
  <c r="E27" i="2"/>
  <c r="E24" i="2"/>
  <c r="E23" i="2"/>
  <c r="E19" i="2"/>
  <c r="E15" i="2"/>
  <c r="E24" i="3" l="1"/>
  <c r="E25" i="3"/>
  <c r="E26" i="3"/>
  <c r="E27" i="3"/>
  <c r="E28" i="3"/>
  <c r="E29" i="3"/>
  <c r="E30" i="3"/>
  <c r="E31" i="3"/>
  <c r="E32" i="3"/>
  <c r="E33" i="3"/>
  <c r="E34" i="3"/>
  <c r="E23" i="3"/>
  <c r="E17" i="3"/>
  <c r="E18" i="3"/>
  <c r="E19" i="3"/>
  <c r="E20" i="3"/>
  <c r="C6" i="1" l="1"/>
  <c r="D50" i="3"/>
  <c r="D46" i="3"/>
  <c r="A1" i="7" l="1"/>
  <c r="A61" i="1" l="1"/>
  <c r="A53" i="3"/>
  <c r="A48" i="2"/>
  <c r="O9" i="1" l="1"/>
  <c r="F13" i="12" l="1"/>
  <c r="C8" i="12"/>
  <c r="I45" i="2"/>
  <c r="D45" i="2"/>
  <c r="D41" i="3" l="1"/>
  <c r="I31" i="1" s="1"/>
  <c r="I34" i="2" l="1"/>
  <c r="I33" i="2"/>
  <c r="A50" i="3" l="1"/>
  <c r="A45" i="2"/>
  <c r="I46" i="2"/>
  <c r="I47" i="2" s="1"/>
  <c r="D41" i="2"/>
  <c r="I16" i="1"/>
  <c r="I15" i="1"/>
  <c r="I14" i="1"/>
  <c r="I13" i="1"/>
  <c r="G16" i="1"/>
  <c r="G15" i="1"/>
  <c r="G14" i="1"/>
  <c r="G12" i="1"/>
  <c r="G13" i="1"/>
  <c r="B16" i="1"/>
  <c r="B15" i="1"/>
  <c r="B14" i="1"/>
  <c r="B13" i="1"/>
  <c r="I12" i="1"/>
  <c r="B12" i="1"/>
  <c r="I11" i="1"/>
  <c r="G11" i="1"/>
  <c r="E11" i="1"/>
  <c r="B11" i="1"/>
  <c r="I9" i="1"/>
  <c r="C9" i="1"/>
  <c r="F8" i="1"/>
  <c r="C8" i="1"/>
  <c r="E16" i="1"/>
  <c r="E15" i="1"/>
  <c r="E14" i="1"/>
  <c r="E13" i="1"/>
  <c r="E12" i="1"/>
  <c r="E36" i="3"/>
  <c r="E35" i="3"/>
  <c r="E38" i="3" s="1"/>
  <c r="E15" i="3"/>
  <c r="B36" i="2"/>
  <c r="E22" i="2"/>
  <c r="E21" i="2"/>
  <c r="E20" i="2"/>
  <c r="E18" i="2"/>
  <c r="E17" i="2"/>
  <c r="E16" i="2"/>
  <c r="E14" i="2"/>
  <c r="E13" i="2"/>
  <c r="E12" i="2"/>
  <c r="E10" i="2" l="1"/>
  <c r="I29" i="1"/>
  <c r="I33" i="1" s="1"/>
  <c r="E36" i="2"/>
  <c r="E41" i="3"/>
  <c r="M12" i="1"/>
  <c r="B35" i="2"/>
  <c r="M33" i="1" l="1"/>
  <c r="K36" i="1" s="1"/>
  <c r="K38" i="1" s="1"/>
  <c r="K39" i="1" s="1"/>
  <c r="M13" i="1"/>
  <c r="M16" i="1"/>
  <c r="M15" i="1"/>
  <c r="M14" i="1"/>
  <c r="E35" i="2"/>
  <c r="E37" i="2" s="1"/>
  <c r="J12" i="12" l="1"/>
  <c r="J19" i="12"/>
  <c r="J8" i="12"/>
  <c r="J5" i="12"/>
  <c r="J9" i="12"/>
  <c r="J13" i="12"/>
  <c r="J6" i="12"/>
  <c r="J10" i="12"/>
  <c r="J17" i="12"/>
  <c r="J11" i="12"/>
  <c r="J7" i="12"/>
  <c r="J18" i="12"/>
  <c r="J20" i="12"/>
  <c r="J21" i="12"/>
  <c r="G9" i="12"/>
  <c r="C9" i="12"/>
  <c r="C46" i="15"/>
  <c r="M11" i="1"/>
</calcChain>
</file>

<file path=xl/sharedStrings.xml><?xml version="1.0" encoding="utf-8"?>
<sst xmlns="http://schemas.openxmlformats.org/spreadsheetml/2006/main" count="779" uniqueCount="470">
  <si>
    <t>COLORADO CICP APPLICATION</t>
  </si>
  <si>
    <t xml:space="preserve">Answer the questions by entering data into yellow cells ONLY.  Some </t>
  </si>
  <si>
    <t xml:space="preserve">questions require an answer be selected from a drop-down menu. It </t>
  </si>
  <si>
    <t>What is the eligibility technician's full name?</t>
  </si>
  <si>
    <t xml:space="preserve">is NOT necessary to print this worksheet. Data entered in yellow cells </t>
  </si>
  <si>
    <t>CICP facility name?</t>
  </si>
  <si>
    <t>will be AUTOMATICALLY transferred to the "CICP Application" tab.</t>
  </si>
  <si>
    <t>Facility phone number?</t>
  </si>
  <si>
    <t>What is today's date?</t>
  </si>
  <si>
    <t>Date of service applying to cover?</t>
  </si>
  <si>
    <t>Is the applicant homeless?</t>
  </si>
  <si>
    <t>Is this an emergency application?</t>
  </si>
  <si>
    <t>Client Demographic Information</t>
  </si>
  <si>
    <t>What is the applicant's last name?</t>
  </si>
  <si>
    <t>What is the applicant's first name?</t>
  </si>
  <si>
    <t>What is the applicant's middle initial?</t>
  </si>
  <si>
    <t>What is the applicant's date of birth?</t>
  </si>
  <si>
    <t>What is the applicant's street address?</t>
  </si>
  <si>
    <t>What is the applicant's city of residence?</t>
  </si>
  <si>
    <t>What is the applicant's zip code?</t>
  </si>
  <si>
    <t>What is the applicant's county?</t>
  </si>
  <si>
    <t>What is the applicant's home phone number?</t>
  </si>
  <si>
    <t>What is the applicant's Health First CO/CHP+ number? (if applicable)</t>
  </si>
  <si>
    <t>Applying for coverage or household size only?</t>
  </si>
  <si>
    <t>Screening for Health First CO/CHP+ Ineligibility</t>
  </si>
  <si>
    <t>Health First CO/CHP+ Ineligibility Code</t>
  </si>
  <si>
    <t>Has the applicant received a Health First CO denial letter?</t>
  </si>
  <si>
    <t>Has the applicant received a CHP+ denial letter?</t>
  </si>
  <si>
    <t>Is the applicant a US citizen?</t>
  </si>
  <si>
    <t>Has the applicant been lawfully present for less than 5 years?</t>
  </si>
  <si>
    <t>Does the applicant have refugee status?</t>
  </si>
  <si>
    <t>Have Transitional Medical Benefits been discontinued?</t>
  </si>
  <si>
    <t xml:space="preserve">Does the applicant's household income exceed the Health First CO limit? </t>
  </si>
  <si>
    <t>Is the applicant a child?</t>
  </si>
  <si>
    <t>Is the applicant pregnant?</t>
  </si>
  <si>
    <t>Is the applicant disabled?</t>
  </si>
  <si>
    <t>Does the applicant have primary insurance?</t>
  </si>
  <si>
    <t>Other (provide brief explanation):</t>
  </si>
  <si>
    <t>Household Member 2</t>
  </si>
  <si>
    <t>What is the Household Member's full name?</t>
  </si>
  <si>
    <t>What is the Household Member's dependency status?</t>
  </si>
  <si>
    <t>What is the Household Member's birthday?</t>
  </si>
  <si>
    <t>What is the Household Member's Health First CO/CHP+ number?</t>
  </si>
  <si>
    <t xml:space="preserve">**Note that only household members applying to receive services under </t>
  </si>
  <si>
    <t>the CICP need to have an ineligibility code assigned to them.**</t>
  </si>
  <si>
    <t>Household Member 3</t>
  </si>
  <si>
    <t>Household Member 4</t>
  </si>
  <si>
    <t>Household Member 5</t>
  </si>
  <si>
    <t>Household Member 6</t>
  </si>
  <si>
    <t>Household Member 7</t>
  </si>
  <si>
    <t>Household Member 8</t>
  </si>
  <si>
    <t>Household Member 9</t>
  </si>
  <si>
    <t>Household Member 10</t>
  </si>
  <si>
    <t>Household Member 11</t>
  </si>
  <si>
    <t>Household Member 12</t>
  </si>
  <si>
    <t>Household Member 13</t>
  </si>
  <si>
    <t>Household Member 14</t>
  </si>
  <si>
    <t>Household Member 15</t>
  </si>
  <si>
    <t>Clients applying for or receiving discounted CICP services shall:</t>
  </si>
  <si>
    <t>1. Acknowledge that the CICP is not health insurance, does not offer a specific benefit package, is not an entitlement to medical benefits and that there are limitations to services discounted;</t>
  </si>
  <si>
    <t>2. Acknowledge that discounted CICP health care services vary by provider location;</t>
  </si>
  <si>
    <t>3. Give the CICP provider all the necessary financial information and documentation needed to complete the application;</t>
  </si>
  <si>
    <t>4. Not give false information with the intent to commit fraud;</t>
  </si>
  <si>
    <t>5. Tell the CICP provider if a CICP financial rating was issued by another provider and notify the CICP provider within 15 days if the CICP rating is disputed;</t>
  </si>
  <si>
    <t>6. Be responsible for paying any money owed on time, and as required, or work with the CICP provider to make payment arrangements;</t>
  </si>
  <si>
    <t>7. Notify the CICP provider promptly of changes in resources, income and all other household changes that may affect the CICP rating;</t>
  </si>
  <si>
    <t>8. Communicate any information, concerns and/or questions related to the financial screening to the appropriate representative;</t>
  </si>
  <si>
    <t>9. Keep track of all copayments made to CICP providers for services discounted by CICP and inform the provider once the household copayment cap has been met;</t>
  </si>
  <si>
    <t>10. Respect the property of the CICP provider, fellow clients and others; and</t>
  </si>
  <si>
    <t>11. Follow all other rules and regulations of the CICP provider’s location relating to respectful treatment and rights of other clients and provider staff.</t>
  </si>
  <si>
    <t xml:space="preserve">Data can be entered into yellow cells only. Choose the method of </t>
  </si>
  <si>
    <t xml:space="preserve">calculating monthly income based on available data. Transfer the </t>
  </si>
  <si>
    <t xml:space="preserve">calculated monthly gross income into the "Combined Monthly Gross </t>
  </si>
  <si>
    <t xml:space="preserve">Income" table.  Repeat the process if earned income is derived from </t>
  </si>
  <si>
    <t>COLORADO INDIGENT CARE PROGRAM</t>
  </si>
  <si>
    <t xml:space="preserve">different sources/Household members.  Enter descriptions of additional </t>
  </si>
  <si>
    <t>Worksheet 1 - Earned and Unearned Income</t>
  </si>
  <si>
    <t>Retirement Plans/Pensions and/or "Income From Other Sources" on the</t>
  </si>
  <si>
    <t>lines provided.  The dollar amount MUST be on a monthly basis.</t>
  </si>
  <si>
    <t>Payment Sources</t>
  </si>
  <si>
    <t>Monthly Income</t>
  </si>
  <si>
    <t>Annualized Income</t>
  </si>
  <si>
    <t>Earned Income:</t>
  </si>
  <si>
    <t>Conversions</t>
  </si>
  <si>
    <t>Employment Income</t>
  </si>
  <si>
    <t>Combined Monthly Gross Income</t>
  </si>
  <si>
    <t>Weekly</t>
  </si>
  <si>
    <t>Monthly Unearned Income Sources:</t>
  </si>
  <si>
    <t>Documented</t>
  </si>
  <si>
    <t>Self-Declared</t>
  </si>
  <si>
    <t>Bi-weekly</t>
  </si>
  <si>
    <t>Semi-monthly</t>
  </si>
  <si>
    <t>Monthly</t>
  </si>
  <si>
    <t>drop down</t>
  </si>
  <si>
    <t>Year-to-Date</t>
  </si>
  <si>
    <t>Average Pay</t>
  </si>
  <si>
    <t>Monthly Pay</t>
  </si>
  <si>
    <t>Annual or One Time Unearned Income Sources:</t>
  </si>
  <si>
    <t>Total Household Gross Income</t>
  </si>
  <si>
    <t>Year-to-Date Methodology</t>
  </si>
  <si>
    <t>Cumulative Year-to-Date Earnings</t>
  </si>
  <si>
    <t>Pay Period Type</t>
  </si>
  <si>
    <t>Number of Paychecks Received Year-to-Date</t>
  </si>
  <si>
    <t>Number of Annual Pay Periods</t>
  </si>
  <si>
    <t>Gross Monthly Income</t>
  </si>
  <si>
    <t>Earned Income Total</t>
  </si>
  <si>
    <t>Unearned Income Total</t>
  </si>
  <si>
    <t>Average Pay Methodology</t>
  </si>
  <si>
    <t>Total Income:</t>
  </si>
  <si>
    <t>Pay Stubs</t>
  </si>
  <si>
    <t>Gross Earnings</t>
  </si>
  <si>
    <t>Eligibility Technician Signature</t>
  </si>
  <si>
    <t>Date</t>
  </si>
  <si>
    <t>Paystub TOTAL</t>
  </si>
  <si>
    <t>Facility</t>
  </si>
  <si>
    <t>Phone</t>
  </si>
  <si>
    <t>Number of Paystubs</t>
  </si>
  <si>
    <t>This worksheet must be signed and included with all client applications.</t>
  </si>
  <si>
    <t xml:space="preserve">Enter data into yellow cells only. Business </t>
  </si>
  <si>
    <t xml:space="preserve">Revenue/Income and expenses should be </t>
  </si>
  <si>
    <t>entered on a monthly basis ONLY. Additional</t>
  </si>
  <si>
    <t>lines are provided for other expenses that are</t>
  </si>
  <si>
    <t>Worksheet 2 - Net Self-Employment Income</t>
  </si>
  <si>
    <t>incurred for business purposes.</t>
  </si>
  <si>
    <t>Does the applicant operate their business from their home?</t>
  </si>
  <si>
    <t>Yes</t>
  </si>
  <si>
    <t>Square footage of applicant's home:</t>
  </si>
  <si>
    <t>Square footage used for applicant's home business:</t>
  </si>
  <si>
    <t>Hours per week applicant works out of their home:</t>
  </si>
  <si>
    <t xml:space="preserve">Monthly </t>
  </si>
  <si>
    <t>Annualized</t>
  </si>
  <si>
    <t>Revenue:</t>
  </si>
  <si>
    <t>Gross Business Income</t>
  </si>
  <si>
    <t>Business Property Expenses:</t>
  </si>
  <si>
    <t>Mortgage/Rent of Business Property</t>
  </si>
  <si>
    <t xml:space="preserve">*The Home Business Percentage calculated at </t>
  </si>
  <si>
    <t>Utilities</t>
  </si>
  <si>
    <t xml:space="preserve">the top of the worksheet only applies to the </t>
  </si>
  <si>
    <t xml:space="preserve">information included under the Business </t>
  </si>
  <si>
    <t>Property Expenses section</t>
  </si>
  <si>
    <t>Other Expenses:</t>
  </si>
  <si>
    <t>Advertising</t>
  </si>
  <si>
    <t>Business Phone</t>
  </si>
  <si>
    <t>Business Taxes (non-personal)</t>
  </si>
  <si>
    <t>Fuel for Business-related Travel</t>
  </si>
  <si>
    <t>Gross Wages</t>
  </si>
  <si>
    <t>Insurance</t>
  </si>
  <si>
    <t>Legal Fees</t>
  </si>
  <si>
    <t>License/Certification Fees Paid</t>
  </si>
  <si>
    <t>Merchandise/Cost of goods</t>
  </si>
  <si>
    <t>Office Supplies</t>
  </si>
  <si>
    <t>Repairs/Upkeep of Equipment</t>
  </si>
  <si>
    <t>Tools/Equipment</t>
  </si>
  <si>
    <t>Total Expenses:</t>
  </si>
  <si>
    <t>Net Profit</t>
  </si>
  <si>
    <t xml:space="preserve">(use this figure on line </t>
  </si>
  <si>
    <t xml:space="preserve">3, Section II of the </t>
  </si>
  <si>
    <t>CICP Application)</t>
  </si>
  <si>
    <t>This worksheet only needs to be signed and included if the applicant owns their own business.</t>
  </si>
  <si>
    <r>
      <t xml:space="preserve">Enter data into yellow cells </t>
    </r>
    <r>
      <rPr>
        <b/>
        <sz val="12"/>
        <color theme="1"/>
        <rFont val="Tahoma"/>
        <family val="2"/>
      </rPr>
      <t>ONLY</t>
    </r>
    <r>
      <rPr>
        <sz val="12"/>
        <color theme="1"/>
        <rFont val="Tahoma"/>
        <family val="2"/>
      </rPr>
      <t xml:space="preserve">. </t>
    </r>
  </si>
  <si>
    <t>Worksheet 3 - Allowable Deductions</t>
  </si>
  <si>
    <t>Type of Deduction</t>
  </si>
  <si>
    <t>Amount</t>
  </si>
  <si>
    <t>Frequency</t>
  </si>
  <si>
    <t>Annualized Amount</t>
  </si>
  <si>
    <t>Grand Total:</t>
  </si>
  <si>
    <t>Applicant declares they have no deductions</t>
  </si>
  <si>
    <t>If your facility includes deductions, this worksheet must be signed and included with all client applications.</t>
  </si>
  <si>
    <t>CLIENT APPLICATION</t>
  </si>
  <si>
    <t>Section I: APPLICANT</t>
  </si>
  <si>
    <t>Homeless</t>
  </si>
  <si>
    <t>Today's Date:</t>
  </si>
  <si>
    <t>Emergency Application</t>
  </si>
  <si>
    <t>First Name</t>
  </si>
  <si>
    <t>Middle Initial</t>
  </si>
  <si>
    <t>Last Name</t>
  </si>
  <si>
    <t>Phone Number</t>
  </si>
  <si>
    <t>Address</t>
  </si>
  <si>
    <t>City</t>
  </si>
  <si>
    <t>Zip Code</t>
  </si>
  <si>
    <t>County</t>
  </si>
  <si>
    <t xml:space="preserve">List Househould Members </t>
  </si>
  <si>
    <t>Dependent Code</t>
  </si>
  <si>
    <t>Date of Birth</t>
  </si>
  <si>
    <t>Health First CO/CHP+ Number</t>
  </si>
  <si>
    <t>Applying or Household Size Only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</si>
  <si>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</si>
  <si>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</si>
  <si>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</si>
  <si>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</si>
  <si>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</si>
  <si>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</si>
  <si>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</si>
  <si>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</si>
  <si>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</si>
  <si>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</si>
  <si>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</si>
  <si>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</si>
  <si>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</si>
  <si>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</si>
  <si>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</si>
  <si>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Section II: Calculating Income</t>
  </si>
  <si>
    <t>Income Source</t>
  </si>
  <si>
    <t>Annualized Total</t>
  </si>
  <si>
    <t>1. Gross Employment Income</t>
  </si>
  <si>
    <t>2. Unearned Income</t>
  </si>
  <si>
    <t>3. Self-Employment Income</t>
  </si>
  <si>
    <t>4. Total Income (Lines 1 + 2 + 3)</t>
  </si>
  <si>
    <r>
      <t xml:space="preserve">5. Allowable Deductions </t>
    </r>
    <r>
      <rPr>
        <b/>
        <sz val="12"/>
        <color theme="1"/>
        <rFont val="Tahoma"/>
        <family val="2"/>
      </rPr>
      <t>(See Worksheet 3)</t>
    </r>
  </si>
  <si>
    <r>
      <t xml:space="preserve">6. </t>
    </r>
    <r>
      <rPr>
        <b/>
        <sz val="12"/>
        <color theme="1"/>
        <rFont val="Tahoma"/>
        <family val="2"/>
      </rPr>
      <t>Grand Total</t>
    </r>
    <r>
      <rPr>
        <sz val="12"/>
        <color theme="1"/>
        <rFont val="Tahoma"/>
        <family val="2"/>
      </rPr>
      <t xml:space="preserve"> Annual Income </t>
    </r>
  </si>
  <si>
    <t>FPL Percentage:</t>
  </si>
  <si>
    <t>Household Size</t>
  </si>
  <si>
    <t>Client Copayment Annual Cap (Line 6 times percentage chosen):</t>
  </si>
  <si>
    <t>PENALTY CLAUSE,CONFIRMATION STATEMENT AND AUTHORIZATION FOR RELEASE OF INFORMATION</t>
  </si>
  <si>
    <t>I certify that the information provided to complete this application is true and correct to the best of my knowledge. I understand that any</t>
  </si>
  <si>
    <t>misrepresentations made with the intent to defraud the CICP program may result in criminal prosecution. Additionally, if I misrepresent my eligibility knowing</t>
  </si>
  <si>
    <t>that I am not eligible, I may be charged with a crime.</t>
  </si>
  <si>
    <t>I authorize the provider to use any information contained in the application to verify my eligibility for assistance under CICP, and to</t>
  </si>
  <si>
    <t>obtain records pertaining to eligibility from a bank or other financial institution as defined in section 15-15-201(4), C.R.S., or from any insurance company.</t>
  </si>
  <si>
    <t xml:space="preserve">I understand it is my responsibility to notify the provider of an income or household change that may influence the rating on this </t>
  </si>
  <si>
    <t>application in relation to CICP and failure to do so voids this application for CICP.</t>
  </si>
  <si>
    <t>YOU HAVE 30 CALENDAR DAYS TO APPEAL YOUR CICP ELIGIBILITY DETERMINATION</t>
  </si>
  <si>
    <t>(Ask your eligibility technician for more information on the appeal process)</t>
  </si>
  <si>
    <t>Print Applicant Name</t>
  </si>
  <si>
    <t>Applicant Signature and Date</t>
  </si>
  <si>
    <t>Patient was contacted by      phone      email      other:</t>
  </si>
  <si>
    <t>and documentation of contact is attached in lieu of signature.</t>
  </si>
  <si>
    <t>Print Eligibility Technician Name</t>
  </si>
  <si>
    <t>Eligibility Technician Signature and Date</t>
  </si>
  <si>
    <t>Print Facility Name</t>
  </si>
  <si>
    <t>Facility Phone Number</t>
  </si>
  <si>
    <t>CICP Application Notes</t>
  </si>
  <si>
    <t>*Begin and End Date fields are unlocked and able to be changed for cards that do not cover a year.*</t>
  </si>
  <si>
    <t>Name:</t>
  </si>
  <si>
    <t>Colorado Indigent Care Program (NOT Insurance)</t>
  </si>
  <si>
    <t>Rate:</t>
  </si>
  <si>
    <t>Copay Cap:</t>
  </si>
  <si>
    <t>County Code:</t>
  </si>
  <si>
    <t>Begin Date:</t>
  </si>
  <si>
    <t>End Date:</t>
  </si>
  <si>
    <t>Technician's Signature</t>
  </si>
  <si>
    <t>Show this card any time you visit a CICP Provider</t>
  </si>
  <si>
    <t>CICP Copays Due</t>
  </si>
  <si>
    <t>Clinic Services</t>
  </si>
  <si>
    <t>Specialty Outpatient Clinic</t>
  </si>
  <si>
    <t>Prescription Drugs</t>
  </si>
  <si>
    <t>Laboratory</t>
  </si>
  <si>
    <t>Basic Radiology &amp; Imaging</t>
  </si>
  <si>
    <t>High-Level Radiology</t>
  </si>
  <si>
    <t>&amp; Imaging</t>
  </si>
  <si>
    <t>Choose the rating category on the Welcome Letter tab to automatically fill in the correct copays.</t>
  </si>
  <si>
    <t>Copay lines are unlocked so providers may fill in the copays by hand if wanted.</t>
  </si>
  <si>
    <t>If your facility uses an approved alternate copayment schedule, you can enter in the ranges and copayments in the table below</t>
  </si>
  <si>
    <r>
      <t xml:space="preserve">The drop down menu should automatically update to include your facility's ranges. </t>
    </r>
    <r>
      <rPr>
        <b/>
        <u/>
        <sz val="11"/>
        <color theme="1"/>
        <rFont val="Tahoma"/>
        <family val="2"/>
      </rPr>
      <t>The Homeless rate cannot be changed.</t>
    </r>
  </si>
  <si>
    <t>Rating:</t>
  </si>
  <si>
    <t>*If your facility does not provide or discount one or more of the following services, replace those rows with "Not Discounted" or "N/A"</t>
  </si>
  <si>
    <t>0-40%</t>
  </si>
  <si>
    <t>41-62%</t>
  </si>
  <si>
    <t>63-81%</t>
  </si>
  <si>
    <t>82-100%</t>
  </si>
  <si>
    <t>101-117%</t>
  </si>
  <si>
    <t>118-133%</t>
  </si>
  <si>
    <t>134-159%</t>
  </si>
  <si>
    <t>160-185%</t>
  </si>
  <si>
    <t>186-200%</t>
  </si>
  <si>
    <t>201-250%</t>
  </si>
  <si>
    <t>Clinic Services </t>
  </si>
  <si>
    <t>$0 </t>
  </si>
  <si>
    <t>Specialty Outpatient </t>
  </si>
  <si>
    <t>Prescription </t>
  </si>
  <si>
    <t>Laboratory </t>
  </si>
  <si>
    <t>Basic Radiology &amp; Imaging </t>
  </si>
  <si>
    <t>High-Level Radiology &amp; Imaging </t>
  </si>
  <si>
    <t>Welcome to the Colorado Indigent Care Program (CICP)</t>
  </si>
  <si>
    <t xml:space="preserve">The Colorado Indigent Care Program (CICP) is a discounted health care program for </t>
  </si>
  <si>
    <t>residents of Colorado. Health care providers who participate in the CICP offer discounted</t>
  </si>
  <si>
    <t>health care services to people who qualify for the program.</t>
  </si>
  <si>
    <t xml:space="preserve">The CICP health care provider has assigned you a rating based on your financial </t>
  </si>
  <si>
    <t xml:space="preserve">resources. Your rating determined what your CICP copayment is. The copayment is the </t>
  </si>
  <si>
    <t xml:space="preserve">portion of your medical bills under the CICP that you will be responsible for. Payment of </t>
  </si>
  <si>
    <t xml:space="preserve">the copayment is expected at the time of service, unless you have made other payment </t>
  </si>
  <si>
    <t xml:space="preserve">arrangements with the CICP Provider. </t>
  </si>
  <si>
    <t xml:space="preserve">The CICP is not health insurance and the CICP cannot guarantee benefits. Services must </t>
  </si>
  <si>
    <t>be received by a qualified CICP provider. Available discounted services and copayments</t>
  </si>
  <si>
    <t>may be different from provider to provider. If your CICP provider refers you to a non-</t>
  </si>
  <si>
    <t>CICP health care provider for care, you may be responsible for the bill without a discount.</t>
  </si>
  <si>
    <t xml:space="preserve">Please check with your health care provider before receiving care so that you understand </t>
  </si>
  <si>
    <t xml:space="preserve">what CICP will cover and what it will not cover. </t>
  </si>
  <si>
    <t xml:space="preserve">Please discuss questions about your medical bills and medical care directly with </t>
  </si>
  <si>
    <t xml:space="preserve">your CICP provider at the following phone number: </t>
  </si>
  <si>
    <t xml:space="preserve">If you need more information about CICP, or have concerns that have not been resolved </t>
  </si>
  <si>
    <t>with your CICP provider, call:</t>
  </si>
  <si>
    <t>Colorado Department of Health Care Policy and Financing</t>
  </si>
  <si>
    <t>Customer Contact Center</t>
  </si>
  <si>
    <t>1-800-221-3943</t>
  </si>
  <si>
    <t xml:space="preserve">Information about CICP is also available on the Department of Health Care Policy and </t>
  </si>
  <si>
    <t xml:space="preserve">Financing’s Website, including a Provider Directory: Go to www.Colorado.gov/hcpf and </t>
  </si>
  <si>
    <t xml:space="preserve">click the link “Explore Programs and Benefits”, “Adults”, Colorado Indigent Care Program </t>
  </si>
  <si>
    <t xml:space="preserve">(CICP), then select “Program Information Page”, and then “CICP Provider Directory” at </t>
  </si>
  <si>
    <t>the bottom of the page.</t>
  </si>
  <si>
    <t>(Turn the page over for more information)</t>
  </si>
  <si>
    <t xml:space="preserve">Your CICP provider can enter your copayment amount for health care services in the </t>
  </si>
  <si>
    <t xml:space="preserve">table below. Copayments are different for different types of medical care, and your </t>
  </si>
  <si>
    <t xml:space="preserve">CICP provider may not offer all types of services. You should ask your CICP provider </t>
  </si>
  <si>
    <t>about what health care services are available at a discount and which copayment applies.</t>
  </si>
  <si>
    <t>Your household rating:</t>
  </si>
  <si>
    <t>CICP Copayment Information for Clients based on rating:</t>
  </si>
  <si>
    <t>Service/Setting</t>
  </si>
  <si>
    <t>Copayment per Visit
(depends on rating)</t>
  </si>
  <si>
    <t>Specialty Outpatient Clinic Services</t>
  </si>
  <si>
    <t>Basic Radiology and Imaging</t>
  </si>
  <si>
    <t>High-Level Radiology and Imaging*</t>
  </si>
  <si>
    <t xml:space="preserve">*High-Level Radiology and Imaging includes Magnetic Resonance Imaging (MRI), </t>
  </si>
  <si>
    <t xml:space="preserve">Computed Tomography (CT), Positron Emission Tomography (PET) or other </t>
  </si>
  <si>
    <t xml:space="preserve">Nuclear Medicine services, Sleep Studies, or Catheterization Laboratory (cath lab) in the </t>
  </si>
  <si>
    <t xml:space="preserve">outpatient hospital, emergency room, or clinic setting. Some providers may charge a </t>
  </si>
  <si>
    <t>lower copay amount for certain High-Level Radiology and Imaging services.</t>
  </si>
  <si>
    <t>Version number</t>
  </si>
  <si>
    <t>Code</t>
  </si>
  <si>
    <t>Copay Cap</t>
  </si>
  <si>
    <t>Adams</t>
  </si>
  <si>
    <t>01</t>
  </si>
  <si>
    <t>Federal Poverty Level Determination</t>
  </si>
  <si>
    <t>Alamosa</t>
  </si>
  <si>
    <t>02</t>
  </si>
  <si>
    <t>Arapahoe</t>
  </si>
  <si>
    <t>03</t>
  </si>
  <si>
    <t>Self-Employment</t>
  </si>
  <si>
    <t>Family Size</t>
  </si>
  <si>
    <t>100% FPL</t>
  </si>
  <si>
    <t>Archuleta</t>
  </si>
  <si>
    <t>04</t>
  </si>
  <si>
    <t>Baca</t>
  </si>
  <si>
    <t>05</t>
  </si>
  <si>
    <t>No</t>
  </si>
  <si>
    <t>Bent</t>
  </si>
  <si>
    <t>06</t>
  </si>
  <si>
    <t>Boulder</t>
  </si>
  <si>
    <t>07</t>
  </si>
  <si>
    <t>Broomfield</t>
  </si>
  <si>
    <t>64</t>
  </si>
  <si>
    <t>Chaffee</t>
  </si>
  <si>
    <t>08</t>
  </si>
  <si>
    <t>Cheyenne</t>
  </si>
  <si>
    <t>09</t>
  </si>
  <si>
    <t>Clear Creek</t>
  </si>
  <si>
    <t>10</t>
  </si>
  <si>
    <t>Conejos</t>
  </si>
  <si>
    <t>11</t>
  </si>
  <si>
    <t>Costilla</t>
  </si>
  <si>
    <t>12</t>
  </si>
  <si>
    <t>Crowley</t>
  </si>
  <si>
    <t>13</t>
  </si>
  <si>
    <t>Custer</t>
  </si>
  <si>
    <t>14</t>
  </si>
  <si>
    <t>Delta</t>
  </si>
  <si>
    <t>15</t>
  </si>
  <si>
    <t>Denver</t>
  </si>
  <si>
    <t>16</t>
  </si>
  <si>
    <t>Dolores</t>
  </si>
  <si>
    <t>17</t>
  </si>
  <si>
    <t>Douglas</t>
  </si>
  <si>
    <t>18</t>
  </si>
  <si>
    <t>Eagle</t>
  </si>
  <si>
    <t>19</t>
  </si>
  <si>
    <t>El Paso</t>
  </si>
  <si>
    <t>21</t>
  </si>
  <si>
    <t>Elbert</t>
  </si>
  <si>
    <t>20</t>
  </si>
  <si>
    <t>Worksheet 3</t>
  </si>
  <si>
    <t>One Time</t>
  </si>
  <si>
    <t>Fremont</t>
  </si>
  <si>
    <t>22</t>
  </si>
  <si>
    <t>Garfield</t>
  </si>
  <si>
    <t>23</t>
  </si>
  <si>
    <t>Quarterly</t>
  </si>
  <si>
    <t>Gilpin</t>
  </si>
  <si>
    <t>24</t>
  </si>
  <si>
    <t>Annual</t>
  </si>
  <si>
    <t>Grand</t>
  </si>
  <si>
    <t>25</t>
  </si>
  <si>
    <t>Gunnison</t>
  </si>
  <si>
    <t>26</t>
  </si>
  <si>
    <t>Hinsdale</t>
  </si>
  <si>
    <t>27</t>
  </si>
  <si>
    <t>Client Info:</t>
  </si>
  <si>
    <t>Applying</t>
  </si>
  <si>
    <t>Huerfano</t>
  </si>
  <si>
    <t>28</t>
  </si>
  <si>
    <t>Household Size Only</t>
  </si>
  <si>
    <t>Jackson</t>
  </si>
  <si>
    <t>29</t>
  </si>
  <si>
    <t>Jefferson</t>
  </si>
  <si>
    <t>30</t>
  </si>
  <si>
    <t>Kiowa</t>
  </si>
  <si>
    <t>31</t>
  </si>
  <si>
    <t>Kit Carson</t>
  </si>
  <si>
    <t>32</t>
  </si>
  <si>
    <t>La Plata</t>
  </si>
  <si>
    <t>34</t>
  </si>
  <si>
    <t>Lake</t>
  </si>
  <si>
    <t>33</t>
  </si>
  <si>
    <t>Larimer</t>
  </si>
  <si>
    <t>35</t>
  </si>
  <si>
    <t>N/A</t>
  </si>
  <si>
    <t>Las Animas</t>
  </si>
  <si>
    <t>36</t>
  </si>
  <si>
    <t>Lincoln</t>
  </si>
  <si>
    <t>37</t>
  </si>
  <si>
    <t>Spouse/Civil Union Partner</t>
  </si>
  <si>
    <t>Logan</t>
  </si>
  <si>
    <t>38</t>
  </si>
  <si>
    <t>Parent/Guardian</t>
  </si>
  <si>
    <t>Mesa</t>
  </si>
  <si>
    <t>39</t>
  </si>
  <si>
    <t>Minor Child</t>
  </si>
  <si>
    <t>Mineral</t>
  </si>
  <si>
    <t>40</t>
  </si>
  <si>
    <t>Minor Sibling</t>
  </si>
  <si>
    <t>Moffat</t>
  </si>
  <si>
    <t>41</t>
  </si>
  <si>
    <t>Student Adult Child</t>
  </si>
  <si>
    <t>Montezuma</t>
  </si>
  <si>
    <t>42</t>
  </si>
  <si>
    <t>Medical Power of Attorney</t>
  </si>
  <si>
    <t>Montrose</t>
  </si>
  <si>
    <t>43</t>
  </si>
  <si>
    <t>Other</t>
  </si>
  <si>
    <t>Morgan</t>
  </si>
  <si>
    <t>44</t>
  </si>
  <si>
    <t>Otero</t>
  </si>
  <si>
    <t>45</t>
  </si>
  <si>
    <t>Ouray</t>
  </si>
  <si>
    <t>46</t>
  </si>
  <si>
    <t>Park</t>
  </si>
  <si>
    <t>47</t>
  </si>
  <si>
    <t>Phillips</t>
  </si>
  <si>
    <t>48</t>
  </si>
  <si>
    <t>Pitkin</t>
  </si>
  <si>
    <t>49</t>
  </si>
  <si>
    <t>Prowers</t>
  </si>
  <si>
    <t>50</t>
  </si>
  <si>
    <t>Pueblo</t>
  </si>
  <si>
    <t>51</t>
  </si>
  <si>
    <t>Rio Blanco</t>
  </si>
  <si>
    <t>52</t>
  </si>
  <si>
    <t>Rio Grande</t>
  </si>
  <si>
    <t>53</t>
  </si>
  <si>
    <t>Routt</t>
  </si>
  <si>
    <t>54</t>
  </si>
  <si>
    <t>Saguache</t>
  </si>
  <si>
    <t>55</t>
  </si>
  <si>
    <t>San Juan</t>
  </si>
  <si>
    <t>56</t>
  </si>
  <si>
    <t>San Miguel</t>
  </si>
  <si>
    <t>57</t>
  </si>
  <si>
    <t>Sedgwick</t>
  </si>
  <si>
    <t>58</t>
  </si>
  <si>
    <t>Summit</t>
  </si>
  <si>
    <t>59</t>
  </si>
  <si>
    <t>Teller</t>
  </si>
  <si>
    <t>60</t>
  </si>
  <si>
    <t>Washington</t>
  </si>
  <si>
    <t>61</t>
  </si>
  <si>
    <t>Weld</t>
  </si>
  <si>
    <t>62</t>
  </si>
  <si>
    <t>Yuma</t>
  </si>
  <si>
    <t>63</t>
  </si>
  <si>
    <t>Unknown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</si>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</sst>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mm/dd/yy;@"/>
    <numFmt numFmtId="168" formatCode="\(###\)\ ###\-####"/>
    <numFmt numFmtId="169" formatCode="m/d/yy;@"/>
    <numFmt numFmtId="170" formatCode="000\-00\-0000"/>
    <numFmt numFmtId="171" formatCode="00000"/>
    <numFmt numFmtId="172" formatCode="[&lt;=9999999]###\-####;\(###\)\ ###\-####"/>
    <numFmt numFmtId="173" formatCode="###\-##\-####"/>
  </numFmts>
  <fonts count="34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14"/>
      <name val="Arial"/>
      <family val="2"/>
    </font>
    <font>
      <b/>
      <sz val="14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1"/>
      <color theme="1"/>
      <name val="Tahoma"/>
      <family val="2"/>
    </font>
    <font>
      <sz val="14"/>
      <color theme="1"/>
      <name val="Tahoma"/>
      <family val="2"/>
    </font>
    <font>
      <b/>
      <u/>
      <sz val="12"/>
      <color theme="1"/>
      <name val="Tahoma"/>
      <family val="2"/>
    </font>
    <font>
      <b/>
      <sz val="14"/>
      <color theme="1"/>
      <name val="Tahoma"/>
      <family val="2"/>
    </font>
    <font>
      <sz val="10.5"/>
      <color theme="1"/>
      <name val="Tahoma"/>
      <family val="2"/>
    </font>
    <font>
      <u/>
      <sz val="12"/>
      <color theme="1"/>
      <name val="Tahoma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AEA8"/>
        <bgColor indexed="64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2">
    <xf numFmtId="0" fontId="0" fillId="0" borderId="0" xfId="0"/>
    <xf numFmtId="0" fontId="4" fillId="0" borderId="0" xfId="0" applyFont="1" applyAlignment="1">
      <alignment vertical="top"/>
    </xf>
    <xf numFmtId="0" fontId="0" fillId="0" borderId="1" xfId="0" applyBorder="1"/>
    <xf numFmtId="0" fontId="6" fillId="5" borderId="0" xfId="2" applyFill="1"/>
    <xf numFmtId="0" fontId="7" fillId="0" borderId="0" xfId="0" applyFont="1"/>
    <xf numFmtId="0" fontId="9" fillId="0" borderId="1" xfId="0" applyFont="1" applyBorder="1"/>
    <xf numFmtId="0" fontId="8" fillId="0" borderId="20" xfId="0" applyFont="1" applyBorder="1"/>
    <xf numFmtId="0" fontId="10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22" xfId="0" applyFont="1" applyBorder="1"/>
    <xf numFmtId="49" fontId="0" fillId="0" borderId="0" xfId="0" applyNumberFormat="1"/>
    <xf numFmtId="0" fontId="8" fillId="0" borderId="16" xfId="0" applyFont="1" applyBorder="1"/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18" fillId="4" borderId="1" xfId="2" applyFont="1" applyFill="1" applyBorder="1" applyAlignment="1" applyProtection="1">
      <alignment horizontal="center"/>
      <protection locked="0"/>
    </xf>
    <xf numFmtId="168" fontId="18" fillId="4" borderId="1" xfId="2" applyNumberFormat="1" applyFont="1" applyFill="1" applyBorder="1" applyAlignment="1" applyProtection="1">
      <alignment horizontal="center"/>
      <protection locked="0"/>
    </xf>
    <xf numFmtId="169" fontId="18" fillId="4" borderId="2" xfId="2" applyNumberFormat="1" applyFont="1" applyFill="1" applyBorder="1" applyAlignment="1" applyProtection="1">
      <alignment horizontal="center"/>
      <protection locked="0"/>
    </xf>
    <xf numFmtId="0" fontId="18" fillId="4" borderId="2" xfId="2" applyFont="1" applyFill="1" applyBorder="1" applyAlignment="1" applyProtection="1">
      <alignment horizontal="center"/>
      <protection locked="0"/>
    </xf>
    <xf numFmtId="170" fontId="18" fillId="4" borderId="2" xfId="2" applyNumberFormat="1" applyFont="1" applyFill="1" applyBorder="1" applyAlignment="1" applyProtection="1">
      <alignment horizontal="center"/>
      <protection locked="0"/>
    </xf>
    <xf numFmtId="171" fontId="18" fillId="4" borderId="2" xfId="2" applyNumberFormat="1" applyFont="1" applyFill="1" applyBorder="1" applyAlignment="1" applyProtection="1">
      <alignment horizontal="center"/>
      <protection locked="0"/>
    </xf>
    <xf numFmtId="172" fontId="18" fillId="4" borderId="2" xfId="2" applyNumberFormat="1" applyFont="1" applyFill="1" applyBorder="1" applyAlignment="1" applyProtection="1">
      <alignment horizontal="center"/>
      <protection locked="0"/>
    </xf>
    <xf numFmtId="14" fontId="18" fillId="4" borderId="1" xfId="2" applyNumberFormat="1" applyFont="1" applyFill="1" applyBorder="1" applyAlignment="1" applyProtection="1">
      <alignment horizontal="center"/>
      <protection locked="0"/>
    </xf>
    <xf numFmtId="0" fontId="18" fillId="2" borderId="0" xfId="2" applyFont="1" applyFill="1" applyAlignment="1">
      <alignment horizontal="center"/>
    </xf>
    <xf numFmtId="167" fontId="18" fillId="4" borderId="2" xfId="2" applyNumberFormat="1" applyFont="1" applyFill="1" applyBorder="1" applyAlignment="1" applyProtection="1">
      <alignment horizontal="center"/>
      <protection locked="0"/>
    </xf>
    <xf numFmtId="0" fontId="18" fillId="2" borderId="26" xfId="2" applyFont="1" applyFill="1" applyBorder="1" applyAlignment="1">
      <alignment horizontal="center"/>
    </xf>
    <xf numFmtId="0" fontId="18" fillId="2" borderId="17" xfId="2" applyFont="1" applyFill="1" applyBorder="1"/>
    <xf numFmtId="0" fontId="18" fillId="2" borderId="16" xfId="2" applyFont="1" applyFill="1" applyBorder="1" applyAlignment="1">
      <alignment horizontal="right" wrapText="1"/>
    </xf>
    <xf numFmtId="0" fontId="9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22" xfId="0" applyFont="1" applyBorder="1"/>
    <xf numFmtId="0" fontId="12" fillId="0" borderId="17" xfId="0" applyFont="1" applyBorder="1" applyAlignment="1">
      <alignment horizontal="center" vertical="top" wrapText="1"/>
    </xf>
    <xf numFmtId="14" fontId="9" fillId="0" borderId="23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168" fontId="9" fillId="0" borderId="23" xfId="0" applyNumberFormat="1" applyFont="1" applyBorder="1" applyAlignment="1">
      <alignment horizontal="center"/>
    </xf>
    <xf numFmtId="0" fontId="10" fillId="5" borderId="16" xfId="2" applyFont="1" applyFill="1" applyBorder="1"/>
    <xf numFmtId="0" fontId="9" fillId="5" borderId="23" xfId="2" applyFont="1" applyFill="1" applyBorder="1"/>
    <xf numFmtId="0" fontId="9" fillId="5" borderId="27" xfId="2" applyFont="1" applyFill="1" applyBorder="1"/>
    <xf numFmtId="0" fontId="9" fillId="5" borderId="10" xfId="2" applyFont="1" applyFill="1" applyBorder="1"/>
    <xf numFmtId="0" fontId="9" fillId="5" borderId="10" xfId="2" applyFont="1" applyFill="1" applyBorder="1" applyAlignment="1">
      <alignment horizontal="left"/>
    </xf>
    <xf numFmtId="0" fontId="9" fillId="5" borderId="24" xfId="2" applyFont="1" applyFill="1" applyBorder="1" applyAlignment="1">
      <alignment horizontal="left"/>
    </xf>
    <xf numFmtId="0" fontId="9" fillId="5" borderId="27" xfId="2" applyFont="1" applyFill="1" applyBorder="1" applyAlignment="1">
      <alignment vertical="top"/>
    </xf>
    <xf numFmtId="0" fontId="9" fillId="5" borderId="0" xfId="2" applyFont="1" applyFill="1"/>
    <xf numFmtId="0" fontId="9" fillId="5" borderId="10" xfId="2" applyFont="1" applyFill="1" applyBorder="1" applyAlignment="1">
      <alignment horizontal="left" vertical="top"/>
    </xf>
    <xf numFmtId="0" fontId="9" fillId="5" borderId="0" xfId="2" applyFont="1" applyFill="1" applyAlignment="1">
      <alignment horizontal="left"/>
    </xf>
    <xf numFmtId="0" fontId="9" fillId="5" borderId="4" xfId="2" applyFont="1" applyFill="1" applyBorder="1" applyAlignment="1">
      <alignment horizontal="center" vertical="top"/>
    </xf>
    <xf numFmtId="0" fontId="10" fillId="5" borderId="10" xfId="2" applyFont="1" applyFill="1" applyBorder="1" applyAlignment="1">
      <alignment horizontal="right"/>
    </xf>
    <xf numFmtId="0" fontId="18" fillId="0" borderId="0" xfId="2" applyFont="1" applyAlignment="1">
      <alignment horizontal="center"/>
    </xf>
    <xf numFmtId="0" fontId="9" fillId="0" borderId="23" xfId="0" applyFont="1" applyBorder="1" applyAlignment="1">
      <alignment horizontal="right" vertical="top"/>
    </xf>
    <xf numFmtId="0" fontId="6" fillId="0" borderId="0" xfId="2" applyAlignment="1">
      <alignment horizontal="right" wrapText="1"/>
    </xf>
    <xf numFmtId="0" fontId="6" fillId="0" borderId="0" xfId="2" applyAlignment="1">
      <alignment horizontal="center"/>
    </xf>
    <xf numFmtId="0" fontId="17" fillId="0" borderId="16" xfId="2" applyFont="1" applyBorder="1" applyAlignment="1">
      <alignment horizontal="left"/>
    </xf>
    <xf numFmtId="0" fontId="13" fillId="0" borderId="14" xfId="2" applyFont="1" applyBorder="1" applyAlignment="1">
      <alignment wrapText="1"/>
    </xf>
    <xf numFmtId="0" fontId="6" fillId="0" borderId="17" xfId="2" applyBorder="1" applyAlignment="1">
      <alignment horizontal="center"/>
    </xf>
    <xf numFmtId="0" fontId="16" fillId="0" borderId="16" xfId="2" applyFont="1" applyBorder="1" applyAlignment="1">
      <alignment horizontal="right" wrapText="1"/>
    </xf>
    <xf numFmtId="0" fontId="16" fillId="0" borderId="0" xfId="2" applyFont="1" applyAlignment="1">
      <alignment horizontal="center"/>
    </xf>
    <xf numFmtId="0" fontId="16" fillId="0" borderId="17" xfId="2" applyFont="1" applyBorder="1" applyAlignment="1">
      <alignment horizontal="center"/>
    </xf>
    <xf numFmtId="0" fontId="18" fillId="0" borderId="16" xfId="2" applyFont="1" applyBorder="1" applyAlignment="1">
      <alignment horizontal="right" wrapText="1"/>
    </xf>
    <xf numFmtId="0" fontId="18" fillId="0" borderId="17" xfId="2" applyFont="1" applyBorder="1" applyAlignment="1">
      <alignment horizontal="center"/>
    </xf>
    <xf numFmtId="169" fontId="18" fillId="0" borderId="0" xfId="2" applyNumberFormat="1" applyFont="1" applyAlignment="1">
      <alignment horizontal="center"/>
    </xf>
    <xf numFmtId="0" fontId="19" fillId="0" borderId="16" xfId="2" applyFont="1" applyBorder="1" applyAlignment="1">
      <alignment horizontal="right" wrapText="1"/>
    </xf>
    <xf numFmtId="170" fontId="18" fillId="0" borderId="0" xfId="2" applyNumberFormat="1" applyFont="1" applyAlignment="1">
      <alignment horizontal="center"/>
    </xf>
    <xf numFmtId="171" fontId="18" fillId="0" borderId="0" xfId="2" applyNumberFormat="1" applyFont="1" applyAlignment="1">
      <alignment horizontal="center"/>
    </xf>
    <xf numFmtId="172" fontId="18" fillId="0" borderId="0" xfId="2" applyNumberFormat="1" applyFont="1" applyAlignment="1">
      <alignment horizontal="center"/>
    </xf>
    <xf numFmtId="0" fontId="18" fillId="0" borderId="23" xfId="2" applyFont="1" applyBorder="1" applyAlignment="1">
      <alignment horizontal="center"/>
    </xf>
    <xf numFmtId="0" fontId="18" fillId="0" borderId="16" xfId="2" applyFont="1" applyBorder="1" applyAlignment="1">
      <alignment horizontal="center"/>
    </xf>
    <xf numFmtId="0" fontId="19" fillId="0" borderId="16" xfId="2" applyFont="1" applyBorder="1" applyAlignment="1">
      <alignment horizontal="right"/>
    </xf>
    <xf numFmtId="0" fontId="18" fillId="0" borderId="25" xfId="2" applyFont="1" applyBorder="1" applyAlignment="1">
      <alignment horizontal="center"/>
    </xf>
    <xf numFmtId="0" fontId="18" fillId="0" borderId="20" xfId="2" applyFont="1" applyBorder="1" applyAlignment="1">
      <alignment horizontal="right" wrapText="1"/>
    </xf>
    <xf numFmtId="0" fontId="18" fillId="0" borderId="4" xfId="2" applyFont="1" applyBorder="1" applyAlignment="1">
      <alignment horizontal="center"/>
    </xf>
    <xf numFmtId="0" fontId="18" fillId="0" borderId="21" xfId="2" applyFont="1" applyBorder="1" applyAlignment="1">
      <alignment horizontal="center"/>
    </xf>
    <xf numFmtId="0" fontId="20" fillId="0" borderId="13" xfId="2" applyFont="1" applyBorder="1" applyAlignment="1">
      <alignment horizontal="right" wrapText="1"/>
    </xf>
    <xf numFmtId="0" fontId="18" fillId="0" borderId="14" xfId="2" applyFont="1" applyBorder="1" applyAlignment="1">
      <alignment horizontal="center"/>
    </xf>
    <xf numFmtId="0" fontId="18" fillId="0" borderId="15" xfId="2" applyFont="1" applyBorder="1" applyAlignment="1">
      <alignment horizontal="center"/>
    </xf>
    <xf numFmtId="167" fontId="18" fillId="0" borderId="0" xfId="2" applyNumberFormat="1" applyFont="1" applyAlignment="1">
      <alignment horizontal="center"/>
    </xf>
    <xf numFmtId="0" fontId="6" fillId="0" borderId="0" xfId="2"/>
    <xf numFmtId="0" fontId="18" fillId="0" borderId="21" xfId="2" applyFont="1" applyBorder="1"/>
    <xf numFmtId="0" fontId="18" fillId="0" borderId="20" xfId="2" applyFont="1" applyBorder="1" applyAlignment="1">
      <alignment horizontal="center"/>
    </xf>
    <xf numFmtId="169" fontId="18" fillId="0" borderId="4" xfId="2" applyNumberFormat="1" applyFont="1" applyBorder="1" applyAlignment="1">
      <alignment horizontal="center"/>
    </xf>
    <xf numFmtId="0" fontId="21" fillId="0" borderId="0" xfId="0" applyFont="1"/>
    <xf numFmtId="0" fontId="21" fillId="0" borderId="16" xfId="0" applyFont="1" applyBorder="1"/>
    <xf numFmtId="0" fontId="21" fillId="0" borderId="17" xfId="0" applyFont="1" applyBorder="1"/>
    <xf numFmtId="170" fontId="21" fillId="0" borderId="23" xfId="0" applyNumberFormat="1" applyFont="1" applyBorder="1" applyAlignment="1">
      <alignment horizontal="center"/>
    </xf>
    <xf numFmtId="0" fontId="21" fillId="0" borderId="22" xfId="0" applyFont="1" applyBorder="1"/>
    <xf numFmtId="0" fontId="21" fillId="0" borderId="1" xfId="0" applyFont="1" applyBorder="1"/>
    <xf numFmtId="170" fontId="21" fillId="0" borderId="25" xfId="0" applyNumberFormat="1" applyFont="1" applyBorder="1" applyAlignment="1">
      <alignment horizontal="center"/>
    </xf>
    <xf numFmtId="0" fontId="21" fillId="0" borderId="20" xfId="0" applyFont="1" applyBorder="1"/>
    <xf numFmtId="0" fontId="21" fillId="0" borderId="4" xfId="0" applyFont="1" applyBorder="1"/>
    <xf numFmtId="0" fontId="21" fillId="0" borderId="21" xfId="0" applyFont="1" applyBorder="1"/>
    <xf numFmtId="0" fontId="21" fillId="0" borderId="0" xfId="0" applyFont="1" applyAlignment="1">
      <alignment vertical="top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6" fillId="0" borderId="0" xfId="2" applyAlignment="1">
      <alignment horizontal="center" wrapText="1"/>
    </xf>
    <xf numFmtId="9" fontId="0" fillId="0" borderId="0" xfId="0" applyNumberFormat="1"/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5" fontId="6" fillId="5" borderId="0" xfId="2" applyNumberFormat="1" applyFill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6" fillId="5" borderId="0" xfId="2" applyFill="1" applyAlignment="1">
      <alignment horizontal="center"/>
    </xf>
    <xf numFmtId="0" fontId="10" fillId="6" borderId="16" xfId="0" applyFont="1" applyFill="1" applyBorder="1" applyAlignment="1">
      <alignment horizontal="left" vertical="center"/>
    </xf>
    <xf numFmtId="0" fontId="9" fillId="6" borderId="17" xfId="0" applyFont="1" applyFill="1" applyBorder="1"/>
    <xf numFmtId="0" fontId="9" fillId="6" borderId="16" xfId="0" applyFont="1" applyFill="1" applyBorder="1"/>
    <xf numFmtId="0" fontId="9" fillId="6" borderId="1" xfId="0" applyFont="1" applyFill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0" fillId="6" borderId="16" xfId="0" applyFont="1" applyFill="1" applyBorder="1" applyAlignment="1">
      <alignment vertical="center"/>
    </xf>
    <xf numFmtId="0" fontId="8" fillId="0" borderId="1" xfId="0" applyFont="1" applyBorder="1"/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8" fillId="0" borderId="21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2" fillId="0" borderId="0" xfId="0" applyFont="1"/>
    <xf numFmtId="0" fontId="8" fillId="0" borderId="1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4" xfId="0" applyFont="1" applyBorder="1"/>
    <xf numFmtId="5" fontId="6" fillId="5" borderId="0" xfId="2" applyNumberForma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1" fillId="0" borderId="9" xfId="0" applyFont="1" applyBorder="1" applyAlignment="1" applyProtection="1">
      <alignment horizontal="center"/>
      <protection locked="0"/>
    </xf>
    <xf numFmtId="166" fontId="18" fillId="0" borderId="9" xfId="0" applyNumberFormat="1" applyFont="1" applyBorder="1" applyAlignment="1" applyProtection="1">
      <alignment horizontal="center" vertical="center"/>
      <protection locked="0"/>
    </xf>
    <xf numFmtId="0" fontId="1" fillId="4" borderId="0" xfId="0" applyFont="1" applyFill="1" applyProtection="1">
      <protection locked="0"/>
    </xf>
    <xf numFmtId="0" fontId="21" fillId="0" borderId="9" xfId="0" applyFont="1" applyBorder="1" applyAlignment="1">
      <alignment horizontal="center"/>
    </xf>
    <xf numFmtId="0" fontId="18" fillId="0" borderId="41" xfId="0" applyFont="1" applyBorder="1" applyAlignment="1">
      <alignment horizontal="right" vertical="center"/>
    </xf>
    <xf numFmtId="0" fontId="18" fillId="0" borderId="9" xfId="0" applyFont="1" applyBorder="1" applyAlignment="1">
      <alignment horizontal="center" vertical="center"/>
    </xf>
    <xf numFmtId="0" fontId="28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 vertical="center"/>
    </xf>
    <xf numFmtId="1" fontId="29" fillId="0" borderId="0" xfId="0" applyNumberFormat="1" applyFont="1" applyAlignment="1">
      <alignment horizontal="left" vertical="center"/>
    </xf>
    <xf numFmtId="0" fontId="2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0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8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top" wrapText="1"/>
    </xf>
    <xf numFmtId="166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/>
    <xf numFmtId="14" fontId="9" fillId="5" borderId="1" xfId="2" applyNumberFormat="1" applyFont="1" applyFill="1" applyBorder="1" applyProtection="1">
      <protection locked="0"/>
    </xf>
    <xf numFmtId="0" fontId="23" fillId="0" borderId="1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1" fillId="0" borderId="13" xfId="0" applyFont="1" applyBorder="1"/>
    <xf numFmtId="0" fontId="22" fillId="0" borderId="16" xfId="0" applyFont="1" applyBorder="1"/>
    <xf numFmtId="0" fontId="22" fillId="0" borderId="17" xfId="0" applyFont="1" applyBorder="1"/>
    <xf numFmtId="1" fontId="21" fillId="0" borderId="0" xfId="4" applyNumberFormat="1" applyFont="1" applyBorder="1" applyAlignment="1"/>
    <xf numFmtId="7" fontId="21" fillId="0" borderId="17" xfId="0" applyNumberFormat="1" applyFont="1" applyBorder="1" applyAlignment="1">
      <alignment horizontal="center"/>
    </xf>
    <xf numFmtId="173" fontId="21" fillId="0" borderId="17" xfId="0" applyNumberFormat="1" applyFont="1" applyBorder="1"/>
    <xf numFmtId="168" fontId="21" fillId="0" borderId="17" xfId="0" applyNumberFormat="1" applyFont="1" applyBorder="1"/>
    <xf numFmtId="0" fontId="21" fillId="0" borderId="0" xfId="0" applyFont="1" applyAlignment="1">
      <alignment horizontal="right" vertical="center"/>
    </xf>
    <xf numFmtId="166" fontId="21" fillId="0" borderId="1" xfId="0" applyNumberFormat="1" applyFont="1" applyBorder="1" applyAlignment="1" applyProtection="1">
      <alignment horizontal="center"/>
      <protection locked="0"/>
    </xf>
    <xf numFmtId="169" fontId="21" fillId="0" borderId="17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19" fillId="0" borderId="17" xfId="2" applyFont="1" applyBorder="1" applyAlignment="1">
      <alignment horizontal="right" wrapText="1"/>
    </xf>
    <xf numFmtId="0" fontId="26" fillId="0" borderId="0" xfId="2" applyFont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0" fillId="5" borderId="14" xfId="2" applyFont="1" applyFill="1" applyBorder="1" applyAlignment="1">
      <alignment horizontal="center"/>
    </xf>
    <xf numFmtId="0" fontId="9" fillId="5" borderId="0" xfId="2" applyFont="1" applyFill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9" fillId="5" borderId="4" xfId="2" applyFont="1" applyFill="1" applyBorder="1" applyAlignment="1">
      <alignment horizontal="center"/>
    </xf>
    <xf numFmtId="0" fontId="9" fillId="5" borderId="17" xfId="2" applyFont="1" applyFill="1" applyBorder="1" applyAlignment="1">
      <alignment horizontal="center" vertical="center" wrapText="1"/>
    </xf>
    <xf numFmtId="0" fontId="9" fillId="5" borderId="17" xfId="2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9" fillId="0" borderId="17" xfId="2" applyFont="1" applyBorder="1" applyAlignment="1">
      <alignment vertical="center" wrapText="1"/>
    </xf>
    <xf numFmtId="0" fontId="9" fillId="0" borderId="17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0" fontId="6" fillId="0" borderId="13" xfId="2" applyBorder="1" applyAlignment="1">
      <alignment horizontal="center"/>
    </xf>
    <xf numFmtId="0" fontId="6" fillId="0" borderId="14" xfId="2" applyBorder="1" applyAlignment="1">
      <alignment horizontal="center"/>
    </xf>
    <xf numFmtId="0" fontId="6" fillId="0" borderId="15" xfId="2" applyBorder="1" applyAlignment="1">
      <alignment horizontal="center"/>
    </xf>
    <xf numFmtId="0" fontId="6" fillId="0" borderId="16" xfId="2" applyBorder="1" applyAlignment="1">
      <alignment horizontal="center"/>
    </xf>
    <xf numFmtId="0" fontId="6" fillId="0" borderId="20" xfId="2" applyBorder="1" applyAlignment="1">
      <alignment horizontal="center"/>
    </xf>
    <xf numFmtId="0" fontId="9" fillId="0" borderId="4" xfId="2" applyFont="1" applyBorder="1" applyAlignment="1">
      <alignment vertical="center"/>
    </xf>
    <xf numFmtId="0" fontId="13" fillId="0" borderId="14" xfId="2" applyFont="1" applyBorder="1" applyAlignment="1">
      <alignment vertical="top" wrapText="1"/>
    </xf>
    <xf numFmtId="0" fontId="13" fillId="0" borderId="15" xfId="2" applyFont="1" applyBorder="1" applyAlignment="1">
      <alignment vertical="top" wrapText="1"/>
    </xf>
    <xf numFmtId="0" fontId="14" fillId="0" borderId="0" xfId="2" applyFont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16" xfId="2" applyFont="1" applyBorder="1" applyAlignment="1">
      <alignment horizontal="right" vertical="center" wrapText="1"/>
    </xf>
    <xf numFmtId="0" fontId="19" fillId="0" borderId="0" xfId="2" applyFont="1" applyAlignment="1">
      <alignment wrapText="1"/>
    </xf>
    <xf numFmtId="0" fontId="8" fillId="0" borderId="21" xfId="0" applyFont="1" applyBorder="1"/>
    <xf numFmtId="168" fontId="9" fillId="0" borderId="1" xfId="0" applyNumberFormat="1" applyFont="1" applyBorder="1"/>
    <xf numFmtId="168" fontId="9" fillId="0" borderId="23" xfId="0" applyNumberFormat="1" applyFont="1" applyBorder="1"/>
    <xf numFmtId="14" fontId="9" fillId="0" borderId="23" xfId="0" applyNumberFormat="1" applyFont="1" applyBorder="1" applyProtection="1">
      <protection locked="0"/>
    </xf>
    <xf numFmtId="0" fontId="1" fillId="0" borderId="22" xfId="0" applyFont="1" applyBorder="1" applyAlignment="1">
      <alignment horizontal="right"/>
    </xf>
    <xf numFmtId="0" fontId="11" fillId="2" borderId="16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11" fillId="2" borderId="17" xfId="0" applyFont="1" applyFill="1" applyBorder="1" applyAlignment="1">
      <alignment vertical="top"/>
    </xf>
    <xf numFmtId="0" fontId="12" fillId="2" borderId="22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2" fillId="2" borderId="23" xfId="0" applyFont="1" applyFill="1" applyBorder="1" applyAlignment="1">
      <alignment vertical="top"/>
    </xf>
    <xf numFmtId="0" fontId="11" fillId="2" borderId="0" xfId="0" applyFont="1" applyFill="1" applyAlignment="1">
      <alignment horizontal="right" vertical="top"/>
    </xf>
    <xf numFmtId="0" fontId="12" fillId="2" borderId="1" xfId="0" applyFont="1" applyFill="1" applyBorder="1" applyAlignment="1">
      <alignment horizontal="right" vertical="top"/>
    </xf>
    <xf numFmtId="0" fontId="8" fillId="0" borderId="14" xfId="0" applyFont="1" applyBorder="1"/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2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2" fillId="2" borderId="16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2" fillId="2" borderId="17" xfId="0" applyFont="1" applyFill="1" applyBorder="1" applyAlignment="1">
      <alignment vertical="top"/>
    </xf>
    <xf numFmtId="0" fontId="12" fillId="2" borderId="0" xfId="0" applyFont="1" applyFill="1" applyAlignment="1">
      <alignment horizontal="right" vertical="top"/>
    </xf>
    <xf numFmtId="0" fontId="10" fillId="0" borderId="0" xfId="0" applyFont="1"/>
    <xf numFmtId="0" fontId="9" fillId="0" borderId="16" xfId="0" applyFont="1" applyBorder="1"/>
    <xf numFmtId="0" fontId="9" fillId="0" borderId="0" xfId="0" applyFont="1"/>
    <xf numFmtId="0" fontId="11" fillId="2" borderId="16" xfId="0" applyFont="1" applyFill="1" applyBorder="1"/>
    <xf numFmtId="0" fontId="11" fillId="2" borderId="0" xfId="0" applyFont="1" applyFill="1"/>
    <xf numFmtId="0" fontId="11" fillId="2" borderId="17" xfId="0" applyFont="1" applyFill="1" applyBorder="1"/>
    <xf numFmtId="0" fontId="12" fillId="2" borderId="22" xfId="0" applyFont="1" applyFill="1" applyBorder="1"/>
    <xf numFmtId="0" fontId="12" fillId="2" borderId="1" xfId="0" applyFont="1" applyFill="1" applyBorder="1"/>
    <xf numFmtId="0" fontId="12" fillId="2" borderId="23" xfId="0" applyFont="1" applyFill="1" applyBorder="1"/>
    <xf numFmtId="5" fontId="10" fillId="5" borderId="31" xfId="3" applyNumberFormat="1" applyFont="1" applyFill="1" applyBorder="1" applyAlignment="1"/>
    <xf numFmtId="5" fontId="10" fillId="5" borderId="31" xfId="3" applyNumberFormat="1" applyFont="1" applyFill="1" applyBorder="1" applyAlignment="1">
      <alignment horizontal="left"/>
    </xf>
    <xf numFmtId="1" fontId="10" fillId="5" borderId="31" xfId="2" applyNumberFormat="1" applyFont="1" applyFill="1" applyBorder="1"/>
    <xf numFmtId="1" fontId="10" fillId="5" borderId="31" xfId="2" applyNumberFormat="1" applyFont="1" applyFill="1" applyBorder="1" applyAlignment="1">
      <alignment horizontal="left"/>
    </xf>
    <xf numFmtId="164" fontId="8" fillId="0" borderId="2" xfId="0" applyNumberFormat="1" applyFont="1" applyBorder="1"/>
    <xf numFmtId="164" fontId="8" fillId="0" borderId="1" xfId="0" applyNumberFormat="1" applyFont="1" applyBorder="1"/>
    <xf numFmtId="0" fontId="8" fillId="0" borderId="5" xfId="0" applyFont="1" applyBorder="1"/>
    <xf numFmtId="0" fontId="8" fillId="0" borderId="3" xfId="0" applyFont="1" applyBorder="1"/>
    <xf numFmtId="0" fontId="8" fillId="0" borderId="30" xfId="0" applyFont="1" applyBorder="1"/>
    <xf numFmtId="0" fontId="8" fillId="0" borderId="29" xfId="0" applyFont="1" applyBorder="1"/>
    <xf numFmtId="0" fontId="8" fillId="0" borderId="8" xfId="0" applyFont="1" applyBorder="1"/>
    <xf numFmtId="0" fontId="8" fillId="0" borderId="3" xfId="0" applyFont="1" applyBorder="1" applyAlignment="1">
      <alignment horizontal="right"/>
    </xf>
    <xf numFmtId="164" fontId="8" fillId="0" borderId="0" xfId="0" applyNumberFormat="1" applyFont="1"/>
    <xf numFmtId="164" fontId="8" fillId="0" borderId="1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0" fontId="9" fillId="6" borderId="16" xfId="0" applyFont="1" applyFill="1" applyBorder="1" applyAlignment="1">
      <alignment vertical="center"/>
    </xf>
    <xf numFmtId="0" fontId="10" fillId="5" borderId="13" xfId="2" applyFont="1" applyFill="1" applyBorder="1"/>
    <xf numFmtId="0" fontId="10" fillId="5" borderId="14" xfId="2" applyFont="1" applyFill="1" applyBorder="1"/>
    <xf numFmtId="0" fontId="10" fillId="5" borderId="15" xfId="2" applyFont="1" applyFill="1" applyBorder="1"/>
    <xf numFmtId="0" fontId="9" fillId="5" borderId="20" xfId="2" applyFont="1" applyFill="1" applyBorder="1"/>
    <xf numFmtId="0" fontId="9" fillId="5" borderId="4" xfId="2" applyFont="1" applyFill="1" applyBorder="1"/>
    <xf numFmtId="0" fontId="9" fillId="5" borderId="21" xfId="2" applyFont="1" applyFill="1" applyBorder="1"/>
    <xf numFmtId="0" fontId="9" fillId="5" borderId="22" xfId="2" applyFont="1" applyFill="1" applyBorder="1"/>
    <xf numFmtId="0" fontId="9" fillId="5" borderId="1" xfId="2" applyFont="1" applyFill="1" applyBorder="1"/>
    <xf numFmtId="0" fontId="9" fillId="5" borderId="16" xfId="2" applyFont="1" applyFill="1" applyBorder="1"/>
    <xf numFmtId="0" fontId="10" fillId="5" borderId="22" xfId="2" applyFont="1" applyFill="1" applyBorder="1"/>
    <xf numFmtId="0" fontId="10" fillId="5" borderId="1" xfId="2" applyFont="1" applyFill="1" applyBorder="1"/>
    <xf numFmtId="168" fontId="10" fillId="5" borderId="1" xfId="2" applyNumberFormat="1" applyFont="1" applyFill="1" applyBorder="1"/>
    <xf numFmtId="168" fontId="10" fillId="5" borderId="23" xfId="2" applyNumberFormat="1" applyFont="1" applyFill="1" applyBorder="1"/>
    <xf numFmtId="0" fontId="8" fillId="0" borderId="17" xfId="0" applyFont="1" applyBorder="1"/>
    <xf numFmtId="0" fontId="9" fillId="5" borderId="17" xfId="2" applyFont="1" applyFill="1" applyBorder="1" applyAlignment="1">
      <alignment vertical="center"/>
    </xf>
    <xf numFmtId="0" fontId="9" fillId="5" borderId="17" xfId="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9" fillId="5" borderId="0" xfId="2" applyFont="1" applyFill="1" applyAlignment="1">
      <alignment horizontal="center" vertical="top" wrapText="1"/>
    </xf>
    <xf numFmtId="0" fontId="9" fillId="5" borderId="16" xfId="2" applyFont="1" applyFill="1" applyBorder="1" applyAlignment="1">
      <alignment vertical="top"/>
    </xf>
    <xf numFmtId="0" fontId="9" fillId="5" borderId="17" xfId="2" applyFont="1" applyFill="1" applyBorder="1" applyAlignment="1">
      <alignment vertical="top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23" fillId="3" borderId="13" xfId="0" applyFont="1" applyFill="1" applyBorder="1"/>
    <xf numFmtId="0" fontId="23" fillId="3" borderId="14" xfId="0" applyFont="1" applyFill="1" applyBorder="1"/>
    <xf numFmtId="0" fontId="23" fillId="3" borderId="15" xfId="0" applyFont="1" applyFill="1" applyBorder="1"/>
    <xf numFmtId="0" fontId="23" fillId="3" borderId="14" xfId="0" applyFont="1" applyFill="1" applyBorder="1" applyAlignment="1">
      <alignment horizontal="right"/>
    </xf>
    <xf numFmtId="0" fontId="21" fillId="0" borderId="23" xfId="0" applyFont="1" applyBorder="1"/>
    <xf numFmtId="1" fontId="21" fillId="0" borderId="2" xfId="4" applyNumberFormat="1" applyFont="1" applyBorder="1" applyAlignment="1"/>
    <xf numFmtId="0" fontId="21" fillId="0" borderId="2" xfId="0" applyFont="1" applyBorder="1"/>
    <xf numFmtId="0" fontId="22" fillId="0" borderId="20" xfId="0" applyFont="1" applyBorder="1"/>
    <xf numFmtId="0" fontId="22" fillId="0" borderId="4" xfId="0" applyFont="1" applyBorder="1"/>
    <xf numFmtId="0" fontId="22" fillId="0" borderId="21" xfId="0" applyFont="1" applyBorder="1"/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166" fontId="21" fillId="0" borderId="10" xfId="0" applyNumberFormat="1" applyFont="1" applyBorder="1" applyProtection="1">
      <protection locked="0"/>
    </xf>
    <xf numFmtId="0" fontId="1" fillId="0" borderId="10" xfId="0" applyFont="1" applyBorder="1"/>
    <xf numFmtId="0" fontId="5" fillId="0" borderId="1" xfId="0" applyFont="1" applyBorder="1" applyAlignment="1">
      <alignment vertical="top"/>
    </xf>
    <xf numFmtId="14" fontId="9" fillId="0" borderId="1" xfId="0" applyNumberFormat="1" applyFont="1" applyBorder="1" applyAlignment="1" applyProtection="1">
      <alignment horizontal="left"/>
      <protection locked="0"/>
    </xf>
    <xf numFmtId="0" fontId="10" fillId="6" borderId="13" xfId="2" applyFont="1" applyFill="1" applyBorder="1"/>
    <xf numFmtId="0" fontId="10" fillId="6" borderId="14" xfId="2" applyFont="1" applyFill="1" applyBorder="1"/>
    <xf numFmtId="0" fontId="10" fillId="6" borderId="14" xfId="2" applyFont="1" applyFill="1" applyBorder="1" applyAlignment="1">
      <alignment horizontal="center"/>
    </xf>
    <xf numFmtId="0" fontId="10" fillId="6" borderId="15" xfId="2" applyFont="1" applyFill="1" applyBorder="1"/>
    <xf numFmtId="0" fontId="9" fillId="5" borderId="0" xfId="2" applyFont="1" applyFill="1" applyAlignment="1">
      <alignment vertical="top"/>
    </xf>
    <xf numFmtId="0" fontId="9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0" fontId="9" fillId="5" borderId="0" xfId="2" applyFont="1" applyFill="1" applyAlignment="1">
      <alignment horizontal="center" vertical="center" wrapText="1"/>
    </xf>
    <xf numFmtId="0" fontId="10" fillId="5" borderId="4" xfId="2" applyFont="1" applyFill="1" applyBorder="1" applyAlignment="1">
      <alignment vertical="center"/>
    </xf>
    <xf numFmtId="0" fontId="10" fillId="5" borderId="4" xfId="2" applyFont="1" applyFill="1" applyBorder="1" applyAlignment="1">
      <alignment horizontal="center" vertical="top"/>
    </xf>
    <xf numFmtId="0" fontId="10" fillId="5" borderId="21" xfId="2" applyFont="1" applyFill="1" applyBorder="1" applyAlignment="1">
      <alignment vertical="center"/>
    </xf>
    <xf numFmtId="0" fontId="8" fillId="0" borderId="0" xfId="0" applyFont="1" applyAlignment="1">
      <alignment horizontal="center" vertical="top"/>
    </xf>
    <xf numFmtId="0" fontId="9" fillId="6" borderId="0" xfId="0" applyFont="1" applyFill="1"/>
    <xf numFmtId="0" fontId="9" fillId="6" borderId="0" xfId="0" applyFont="1" applyFill="1" applyAlignment="1">
      <alignment horizontal="right"/>
    </xf>
    <xf numFmtId="0" fontId="9" fillId="3" borderId="0" xfId="0" applyFont="1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14" fontId="9" fillId="6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8" fillId="0" borderId="0" xfId="0" quotePrefix="1" applyFont="1"/>
    <xf numFmtId="7" fontId="9" fillId="5" borderId="0" xfId="3" applyNumberFormat="1" applyFont="1" applyFill="1" applyBorder="1"/>
    <xf numFmtId="9" fontId="9" fillId="4" borderId="0" xfId="3" applyNumberFormat="1" applyFont="1" applyFill="1" applyBorder="1" applyAlignment="1" applyProtection="1">
      <alignment horizontal="center"/>
      <protection locked="0"/>
    </xf>
    <xf numFmtId="0" fontId="21" fillId="0" borderId="41" xfId="0" applyFont="1" applyBorder="1"/>
    <xf numFmtId="0" fontId="8" fillId="0" borderId="45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1" fillId="0" borderId="0" xfId="0" applyFont="1" applyAlignment="1">
      <alignment vertical="top"/>
    </xf>
    <xf numFmtId="0" fontId="28" fillId="0" borderId="0" xfId="0" applyFont="1" applyAlignment="1">
      <alignment vertical="top"/>
    </xf>
    <xf numFmtId="172" fontId="24" fillId="0" borderId="0" xfId="0" applyNumberFormat="1" applyFont="1" applyAlignment="1">
      <alignment horizontal="center"/>
    </xf>
    <xf numFmtId="172" fontId="24" fillId="0" borderId="0" xfId="0" applyNumberFormat="1" applyFont="1"/>
    <xf numFmtId="172" fontId="32" fillId="0" borderId="0" xfId="0" applyNumberFormat="1" applyFont="1" applyAlignment="1">
      <alignment horizontal="center"/>
    </xf>
    <xf numFmtId="0" fontId="21" fillId="0" borderId="0" xfId="0" applyFont="1" applyAlignment="1">
      <alignment vertical="top" wrapText="1"/>
    </xf>
    <xf numFmtId="0" fontId="33" fillId="7" borderId="16" xfId="2" applyFont="1" applyFill="1" applyBorder="1"/>
    <xf numFmtId="0" fontId="26" fillId="7" borderId="0" xfId="2" applyFont="1" applyFill="1" applyAlignment="1">
      <alignment vertical="center"/>
    </xf>
    <xf numFmtId="0" fontId="6" fillId="7" borderId="0" xfId="2" applyFill="1"/>
    <xf numFmtId="0" fontId="21" fillId="0" borderId="16" xfId="0" applyFont="1" applyBorder="1" applyProtection="1">
      <protection locked="0"/>
    </xf>
    <xf numFmtId="0" fontId="21" fillId="0" borderId="0" xfId="0" applyFont="1" applyProtection="1">
      <protection locked="0"/>
    </xf>
    <xf numFmtId="170" fontId="21" fillId="0" borderId="17" xfId="0" applyNumberFormat="1" applyFont="1" applyBorder="1" applyAlignment="1" applyProtection="1">
      <alignment horizont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0" xfId="0" applyFont="1" applyBorder="1" applyAlignment="1" applyProtection="1">
      <alignment wrapText="1"/>
      <protection locked="0"/>
    </xf>
    <xf numFmtId="0" fontId="22" fillId="0" borderId="4" xfId="0" applyFont="1" applyBorder="1" applyAlignment="1" applyProtection="1">
      <alignment wrapText="1"/>
      <protection locked="0"/>
    </xf>
    <xf numFmtId="0" fontId="22" fillId="0" borderId="21" xfId="0" applyFont="1" applyBorder="1" applyAlignment="1" applyProtection="1">
      <alignment wrapText="1"/>
      <protection locked="0"/>
    </xf>
    <xf numFmtId="0" fontId="30" fillId="0" borderId="0" xfId="0" applyFont="1" applyAlignment="1">
      <alignment horizontal="center"/>
    </xf>
    <xf numFmtId="0" fontId="31" fillId="0" borderId="16" xfId="0" applyFont="1" applyBorder="1"/>
    <xf numFmtId="5" fontId="21" fillId="0" borderId="25" xfId="0" applyNumberFormat="1" applyFont="1" applyBorder="1" applyAlignment="1">
      <alignment horizontal="center"/>
    </xf>
    <xf numFmtId="0" fontId="1" fillId="0" borderId="16" xfId="0" quotePrefix="1" applyFont="1" applyBorder="1" applyAlignment="1">
      <alignment horizontal="center"/>
    </xf>
    <xf numFmtId="0" fontId="21" fillId="0" borderId="3" xfId="0" quotePrefix="1" applyFont="1" applyBorder="1"/>
    <xf numFmtId="0" fontId="21" fillId="0" borderId="3" xfId="0" applyFont="1" applyBorder="1"/>
    <xf numFmtId="170" fontId="21" fillId="0" borderId="30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25" xfId="0" applyFont="1" applyBorder="1"/>
    <xf numFmtId="0" fontId="1" fillId="8" borderId="46" xfId="0" applyFont="1" applyFill="1" applyBorder="1" applyAlignment="1">
      <alignment horizontal="center"/>
    </xf>
    <xf numFmtId="0" fontId="1" fillId="8" borderId="0" xfId="0" applyFont="1" applyFill="1" applyAlignment="1">
      <alignment horizontal="center" vertical="top"/>
    </xf>
    <xf numFmtId="0" fontId="1" fillId="8" borderId="46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8" fillId="8" borderId="0" xfId="0" applyFont="1" applyFill="1" applyAlignment="1">
      <alignment horizontal="center" vertical="top"/>
    </xf>
    <xf numFmtId="0" fontId="9" fillId="5" borderId="1" xfId="2" applyFont="1" applyFill="1" applyBorder="1" applyAlignment="1" applyProtection="1">
      <alignment horizontal="center"/>
      <protection locked="0"/>
    </xf>
    <xf numFmtId="0" fontId="1" fillId="8" borderId="16" xfId="0" applyFont="1" applyFill="1" applyBorder="1"/>
    <xf numFmtId="0" fontId="1" fillId="8" borderId="0" xfId="0" applyFont="1" applyFill="1"/>
    <xf numFmtId="0" fontId="1" fillId="0" borderId="1" xfId="0" applyFont="1" applyBorder="1" applyProtection="1">
      <protection locked="0"/>
    </xf>
    <xf numFmtId="0" fontId="1" fillId="8" borderId="0" xfId="0" applyFont="1" applyFill="1" applyAlignment="1">
      <alignment horizontal="left"/>
    </xf>
    <xf numFmtId="0" fontId="1" fillId="8" borderId="0" xfId="0" applyFont="1" applyFill="1" applyAlignment="1">
      <alignment horizontal="right"/>
    </xf>
    <xf numFmtId="0" fontId="20" fillId="0" borderId="0" xfId="0" applyFont="1"/>
    <xf numFmtId="173" fontId="21" fillId="0" borderId="0" xfId="0" applyNumberFormat="1" applyFont="1"/>
    <xf numFmtId="169" fontId="21" fillId="0" borderId="23" xfId="0" applyNumberFormat="1" applyFont="1" applyBorder="1" applyAlignment="1" applyProtection="1">
      <alignment horizontal="center"/>
      <protection locked="0"/>
    </xf>
    <xf numFmtId="168" fontId="1" fillId="0" borderId="2" xfId="0" applyNumberFormat="1" applyFont="1" applyBorder="1" applyAlignment="1">
      <alignment horizontal="left"/>
    </xf>
    <xf numFmtId="169" fontId="21" fillId="0" borderId="1" xfId="0" applyNumberFormat="1" applyFont="1" applyBorder="1" applyAlignment="1" applyProtection="1">
      <alignment horizontal="center"/>
      <protection locked="0"/>
    </xf>
    <xf numFmtId="168" fontId="21" fillId="0" borderId="1" xfId="0" applyNumberFormat="1" applyFont="1" applyBorder="1" applyAlignment="1">
      <alignment horizontal="center"/>
    </xf>
    <xf numFmtId="168" fontId="21" fillId="0" borderId="23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vertical="center" wrapText="1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/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/>
    <xf numFmtId="164" fontId="1" fillId="0" borderId="23" xfId="1" applyNumberFormat="1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7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164" fontId="1" fillId="0" borderId="24" xfId="0" applyNumberFormat="1" applyFont="1" applyBorder="1" applyAlignment="1">
      <alignment horizontal="center"/>
    </xf>
    <xf numFmtId="164" fontId="1" fillId="0" borderId="16" xfId="0" applyNumberFormat="1" applyFont="1" applyBorder="1"/>
    <xf numFmtId="164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Protection="1">
      <protection locked="0"/>
    </xf>
    <xf numFmtId="164" fontId="1" fillId="4" borderId="0" xfId="1" applyNumberFormat="1" applyFont="1" applyFill="1" applyAlignment="1" applyProtection="1">
      <alignment horizontal="center"/>
      <protection locked="0"/>
    </xf>
    <xf numFmtId="164" fontId="1" fillId="0" borderId="0" xfId="1" applyNumberFormat="1" applyFont="1"/>
    <xf numFmtId="164" fontId="1" fillId="0" borderId="17" xfId="1" applyNumberFormat="1" applyFont="1" applyBorder="1" applyAlignment="1">
      <alignment horizontal="center"/>
    </xf>
    <xf numFmtId="0" fontId="1" fillId="4" borderId="28" xfId="0" applyFont="1" applyFill="1" applyBorder="1" applyProtection="1">
      <protection locked="0"/>
    </xf>
    <xf numFmtId="44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27" xfId="0" applyFont="1" applyBorder="1"/>
    <xf numFmtId="164" fontId="1" fillId="0" borderId="10" xfId="1" applyNumberFormat="1" applyFont="1" applyBorder="1" applyAlignment="1">
      <alignment horizontal="center"/>
    </xf>
    <xf numFmtId="164" fontId="1" fillId="0" borderId="10" xfId="1" applyNumberFormat="1" applyFont="1" applyBorder="1"/>
    <xf numFmtId="0" fontId="1" fillId="0" borderId="20" xfId="0" applyFont="1" applyBorder="1"/>
    <xf numFmtId="164" fontId="1" fillId="0" borderId="21" xfId="0" applyNumberFormat="1" applyFont="1" applyBorder="1" applyAlignment="1">
      <alignment horizontal="center"/>
    </xf>
    <xf numFmtId="164" fontId="1" fillId="4" borderId="17" xfId="1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>
      <alignment horizontal="center"/>
    </xf>
    <xf numFmtId="164" fontId="1" fillId="0" borderId="21" xfId="1" applyNumberFormat="1" applyFont="1" applyBorder="1" applyAlignment="1">
      <alignment horizontal="center"/>
    </xf>
    <xf numFmtId="0" fontId="1" fillId="0" borderId="27" xfId="0" applyFont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4" xfId="0" applyFont="1" applyBorder="1"/>
    <xf numFmtId="0" fontId="1" fillId="4" borderId="17" xfId="0" applyFont="1" applyFill="1" applyBorder="1" applyProtection="1">
      <protection locked="0"/>
    </xf>
    <xf numFmtId="0" fontId="1" fillId="0" borderId="0" xfId="0" applyFont="1" applyProtection="1">
      <protection locked="0"/>
    </xf>
    <xf numFmtId="44" fontId="1" fillId="4" borderId="17" xfId="1" applyFont="1" applyFill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4" xfId="0" applyFont="1" applyBorder="1"/>
    <xf numFmtId="0" fontId="1" fillId="0" borderId="17" xfId="0" applyFont="1" applyBorder="1" applyAlignment="1">
      <alignment horizontal="center"/>
    </xf>
    <xf numFmtId="7" fontId="1" fillId="0" borderId="21" xfId="0" applyNumberFormat="1" applyFont="1" applyBorder="1" applyAlignment="1">
      <alignment horizontal="center"/>
    </xf>
    <xf numFmtId="0" fontId="1" fillId="4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vertical="center" wrapText="1"/>
    </xf>
    <xf numFmtId="1" fontId="1" fillId="4" borderId="0" xfId="0" applyNumberFormat="1" applyFont="1" applyFill="1" applyProtection="1">
      <protection locked="0"/>
    </xf>
    <xf numFmtId="2" fontId="1" fillId="4" borderId="0" xfId="0" applyNumberFormat="1" applyFont="1" applyFill="1" applyProtection="1">
      <protection locked="0"/>
    </xf>
    <xf numFmtId="0" fontId="1" fillId="0" borderId="1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4" fontId="1" fillId="4" borderId="0" xfId="0" applyNumberFormat="1" applyFont="1" applyFill="1" applyAlignment="1" applyProtection="1">
      <alignment horizontal="center"/>
      <protection locked="0"/>
    </xf>
    <xf numFmtId="0" fontId="1" fillId="0" borderId="16" xfId="0" applyFont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left" wrapText="1"/>
      <protection locked="0"/>
    </xf>
    <xf numFmtId="166" fontId="1" fillId="0" borderId="0" xfId="0" applyNumberFormat="1" applyFont="1" applyAlignment="1">
      <alignment horizontal="center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/>
    <xf numFmtId="0" fontId="1" fillId="0" borderId="1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21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/>
    </xf>
    <xf numFmtId="14" fontId="1" fillId="0" borderId="23" xfId="0" applyNumberFormat="1" applyFont="1" applyBorder="1" applyAlignment="1" applyProtection="1">
      <alignment horizontal="left" vertical="top"/>
      <protection locked="0"/>
    </xf>
    <xf numFmtId="0" fontId="1" fillId="0" borderId="1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8" fontId="1" fillId="0" borderId="1" xfId="0" applyNumberFormat="1" applyFont="1" applyBorder="1"/>
    <xf numFmtId="168" fontId="1" fillId="0" borderId="23" xfId="0" applyNumberFormat="1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8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0" xfId="0" quotePrefix="1" applyFont="1"/>
    <xf numFmtId="0" fontId="1" fillId="0" borderId="7" xfId="0" applyFont="1" applyBorder="1"/>
    <xf numFmtId="164" fontId="1" fillId="0" borderId="6" xfId="0" applyNumberFormat="1" applyFont="1" applyBorder="1"/>
    <xf numFmtId="164" fontId="1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10" xfId="0" quotePrefix="1" applyFont="1" applyBorder="1"/>
    <xf numFmtId="0" fontId="1" fillId="0" borderId="16" xfId="0" applyFont="1" applyBorder="1" applyAlignment="1">
      <alignment wrapText="1"/>
    </xf>
    <xf numFmtId="9" fontId="1" fillId="0" borderId="0" xfId="0" applyNumberFormat="1" applyFont="1"/>
    <xf numFmtId="0" fontId="1" fillId="0" borderId="3" xfId="0" applyFont="1" applyBorder="1"/>
    <xf numFmtId="0" fontId="1" fillId="0" borderId="35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40" xfId="0" applyFont="1" applyBorder="1" applyProtection="1">
      <protection locked="0"/>
    </xf>
  </cellXfs>
  <cellStyles count="5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4000000}"/>
    <cellStyle name="Percent" xfId="4" builtinId="5"/>
  </cellStyles>
  <dxfs count="0"/>
  <tableStyles count="0" defaultTableStyle="TableStyleMedium2" defaultPivotStyle="PivotStyleLight16"/>
  <colors>
    <mruColors>
      <color rgb="FFFEA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110870</xdr:rowOff>
    </xdr:from>
    <xdr:to>
      <xdr:col>0</xdr:col>
      <xdr:colOff>3538593</xdr:colOff>
      <xdr:row>0</xdr:row>
      <xdr:rowOff>757807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870"/>
          <a:ext cx="3473823" cy="635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73914</xdr:rowOff>
    </xdr:from>
    <xdr:to>
      <xdr:col>0</xdr:col>
      <xdr:colOff>2392083</xdr:colOff>
      <xdr:row>0</xdr:row>
      <xdr:rowOff>497586</xdr:rowOff>
    </xdr:to>
    <xdr:pic>
      <xdr:nvPicPr>
        <xdr:cNvPr id="6" name="Picture 5" descr="Colorado Indigent Care Program 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3914"/>
          <a:ext cx="2315883" cy="4236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11</xdr:row>
          <xdr:rowOff>0</xdr:rowOff>
        </xdr:from>
        <xdr:to>
          <xdr:col>2</xdr:col>
          <xdr:colOff>514350</xdr:colOff>
          <xdr:row>11</xdr:row>
          <xdr:rowOff>171450</xdr:rowOff>
        </xdr:to>
        <xdr:sp macro="" textlink="">
          <xdr:nvSpPr>
            <xdr:cNvPr id="9440" name="Check Box 224" descr="Unearned Income Source 1 Documented Checkbox" hidden="1">
              <a:extLst>
                <a:ext uri="{63B3BB69-23CF-44E3-9099-C40C66FF867C}">
                  <a14:compatExt spid="_x0000_s9440"/>
                </a:ext>
                <a:ext uri="{FF2B5EF4-FFF2-40B4-BE49-F238E27FC236}">
                  <a16:creationId xmlns:a16="http://schemas.microsoft.com/office/drawing/2014/main" id="{00000000-0008-0000-0200-0000E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11</xdr:row>
          <xdr:rowOff>0</xdr:rowOff>
        </xdr:from>
        <xdr:to>
          <xdr:col>3</xdr:col>
          <xdr:colOff>514350</xdr:colOff>
          <xdr:row>11</xdr:row>
          <xdr:rowOff>171450</xdr:rowOff>
        </xdr:to>
        <xdr:sp macro="" textlink="">
          <xdr:nvSpPr>
            <xdr:cNvPr id="9441" name="Check Box 225" descr="Unearned Income Source 1 Self Declared Checkbox" hidden="1">
              <a:extLst>
                <a:ext uri="{63B3BB69-23CF-44E3-9099-C40C66FF867C}">
                  <a14:compatExt spid="_x0000_s9441"/>
                </a:ext>
                <a:ext uri="{FF2B5EF4-FFF2-40B4-BE49-F238E27FC236}">
                  <a16:creationId xmlns:a16="http://schemas.microsoft.com/office/drawing/2014/main" id="{00000000-0008-0000-0200-0000E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12</xdr:row>
          <xdr:rowOff>0</xdr:rowOff>
        </xdr:from>
        <xdr:to>
          <xdr:col>2</xdr:col>
          <xdr:colOff>514350</xdr:colOff>
          <xdr:row>12</xdr:row>
          <xdr:rowOff>171450</xdr:rowOff>
        </xdr:to>
        <xdr:sp macro="" textlink="">
          <xdr:nvSpPr>
            <xdr:cNvPr id="9442" name="Check Box 226" descr="Unearned Income Source 2 Documented Checkbox" hidden="1">
              <a:extLst>
                <a:ext uri="{63B3BB69-23CF-44E3-9099-C40C66FF867C}">
                  <a14:compatExt spid="_x0000_s9442"/>
                </a:ext>
                <a:ext uri="{FF2B5EF4-FFF2-40B4-BE49-F238E27FC236}">
                  <a16:creationId xmlns:a16="http://schemas.microsoft.com/office/drawing/2014/main" id="{00000000-0008-0000-0200-0000E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12</xdr:row>
          <xdr:rowOff>0</xdr:rowOff>
        </xdr:from>
        <xdr:to>
          <xdr:col>3</xdr:col>
          <xdr:colOff>514350</xdr:colOff>
          <xdr:row>12</xdr:row>
          <xdr:rowOff>171450</xdr:rowOff>
        </xdr:to>
        <xdr:sp macro="" textlink="">
          <xdr:nvSpPr>
            <xdr:cNvPr id="9443" name="Check Box 227" descr="Unearned Income Source 2 Self Declared Checkbox" hidden="1">
              <a:extLst>
                <a:ext uri="{63B3BB69-23CF-44E3-9099-C40C66FF867C}">
                  <a14:compatExt spid="_x0000_s9443"/>
                </a:ext>
                <a:ext uri="{FF2B5EF4-FFF2-40B4-BE49-F238E27FC236}">
                  <a16:creationId xmlns:a16="http://schemas.microsoft.com/office/drawing/2014/main" id="{00000000-0008-0000-0200-0000E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13</xdr:row>
          <xdr:rowOff>0</xdr:rowOff>
        </xdr:from>
        <xdr:to>
          <xdr:col>2</xdr:col>
          <xdr:colOff>514350</xdr:colOff>
          <xdr:row>13</xdr:row>
          <xdr:rowOff>171450</xdr:rowOff>
        </xdr:to>
        <xdr:sp macro="" textlink="">
          <xdr:nvSpPr>
            <xdr:cNvPr id="9444" name="Check Box 228" descr="Unearned Income Source 3 Documented Checkbox" hidden="1">
              <a:extLst>
                <a:ext uri="{63B3BB69-23CF-44E3-9099-C40C66FF867C}">
                  <a14:compatExt spid="_x0000_s9444"/>
                </a:ext>
                <a:ext uri="{FF2B5EF4-FFF2-40B4-BE49-F238E27FC236}">
                  <a16:creationId xmlns:a16="http://schemas.microsoft.com/office/drawing/2014/main" id="{00000000-0008-0000-0200-0000E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13</xdr:row>
          <xdr:rowOff>0</xdr:rowOff>
        </xdr:from>
        <xdr:to>
          <xdr:col>3</xdr:col>
          <xdr:colOff>514350</xdr:colOff>
          <xdr:row>13</xdr:row>
          <xdr:rowOff>171450</xdr:rowOff>
        </xdr:to>
        <xdr:sp macro="" textlink="">
          <xdr:nvSpPr>
            <xdr:cNvPr id="9445" name="Check Box 229" descr="Unearned Income Source 3 Self Declared Checkbox" hidden="1">
              <a:extLst>
                <a:ext uri="{63B3BB69-23CF-44E3-9099-C40C66FF867C}">
                  <a14:compatExt spid="_x0000_s9445"/>
                </a:ext>
                <a:ext uri="{FF2B5EF4-FFF2-40B4-BE49-F238E27FC236}">
                  <a16:creationId xmlns:a16="http://schemas.microsoft.com/office/drawing/2014/main" id="{00000000-0008-0000-0200-0000E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15</xdr:row>
          <xdr:rowOff>0</xdr:rowOff>
        </xdr:from>
        <xdr:to>
          <xdr:col>2</xdr:col>
          <xdr:colOff>514350</xdr:colOff>
          <xdr:row>15</xdr:row>
          <xdr:rowOff>171450</xdr:rowOff>
        </xdr:to>
        <xdr:sp macro="" textlink="">
          <xdr:nvSpPr>
            <xdr:cNvPr id="9464" name="Check Box 248" descr="Unearned Income Source 5 Documented Checkbox" hidden="1">
              <a:extLst>
                <a:ext uri="{63B3BB69-23CF-44E3-9099-C40C66FF867C}">
                  <a14:compatExt spid="_x0000_s9464"/>
                </a:ext>
                <a:ext uri="{FF2B5EF4-FFF2-40B4-BE49-F238E27FC236}">
                  <a16:creationId xmlns:a16="http://schemas.microsoft.com/office/drawing/2014/main" id="{00000000-0008-0000-0200-0000F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15</xdr:row>
          <xdr:rowOff>0</xdr:rowOff>
        </xdr:from>
        <xdr:to>
          <xdr:col>3</xdr:col>
          <xdr:colOff>514350</xdr:colOff>
          <xdr:row>15</xdr:row>
          <xdr:rowOff>171450</xdr:rowOff>
        </xdr:to>
        <xdr:sp macro="" textlink="">
          <xdr:nvSpPr>
            <xdr:cNvPr id="9465" name="Check Box 249" descr="Unearned Income Source 5 Self Declared Checkbox" hidden="1">
              <a:extLst>
                <a:ext uri="{63B3BB69-23CF-44E3-9099-C40C66FF867C}">
                  <a14:compatExt spid="_x0000_s9465"/>
                </a:ext>
                <a:ext uri="{FF2B5EF4-FFF2-40B4-BE49-F238E27FC236}">
                  <a16:creationId xmlns:a16="http://schemas.microsoft.com/office/drawing/2014/main" id="{00000000-0008-0000-0200-0000F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16</xdr:row>
          <xdr:rowOff>0</xdr:rowOff>
        </xdr:from>
        <xdr:to>
          <xdr:col>2</xdr:col>
          <xdr:colOff>514350</xdr:colOff>
          <xdr:row>16</xdr:row>
          <xdr:rowOff>171450</xdr:rowOff>
        </xdr:to>
        <xdr:sp macro="" textlink="">
          <xdr:nvSpPr>
            <xdr:cNvPr id="9466" name="Check Box 250" descr="Unearned Income Source 6 Documented Checkbox" hidden="1">
              <a:extLst>
                <a:ext uri="{63B3BB69-23CF-44E3-9099-C40C66FF867C}">
                  <a14:compatExt spid="_x0000_s9466"/>
                </a:ext>
                <a:ext uri="{FF2B5EF4-FFF2-40B4-BE49-F238E27FC236}">
                  <a16:creationId xmlns:a16="http://schemas.microsoft.com/office/drawing/2014/main" id="{00000000-0008-0000-0200-0000F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16</xdr:row>
          <xdr:rowOff>0</xdr:rowOff>
        </xdr:from>
        <xdr:to>
          <xdr:col>3</xdr:col>
          <xdr:colOff>514350</xdr:colOff>
          <xdr:row>16</xdr:row>
          <xdr:rowOff>171450</xdr:rowOff>
        </xdr:to>
        <xdr:sp macro="" textlink="">
          <xdr:nvSpPr>
            <xdr:cNvPr id="9467" name="Check Box 251" descr="Unearned Income Source 6 Self Declared Checkbox" hidden="1">
              <a:extLst>
                <a:ext uri="{63B3BB69-23CF-44E3-9099-C40C66FF867C}">
                  <a14:compatExt spid="_x0000_s9467"/>
                </a:ext>
                <a:ext uri="{FF2B5EF4-FFF2-40B4-BE49-F238E27FC236}">
                  <a16:creationId xmlns:a16="http://schemas.microsoft.com/office/drawing/2014/main" id="{00000000-0008-0000-0200-0000F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17</xdr:row>
          <xdr:rowOff>0</xdr:rowOff>
        </xdr:from>
        <xdr:to>
          <xdr:col>2</xdr:col>
          <xdr:colOff>514350</xdr:colOff>
          <xdr:row>17</xdr:row>
          <xdr:rowOff>171450</xdr:rowOff>
        </xdr:to>
        <xdr:sp macro="" textlink="">
          <xdr:nvSpPr>
            <xdr:cNvPr id="9468" name="Check Box 252" descr="Unearned Income Source 7 Documented Checkbox" hidden="1">
              <a:extLst>
                <a:ext uri="{63B3BB69-23CF-44E3-9099-C40C66FF867C}">
                  <a14:compatExt spid="_x0000_s9468"/>
                </a:ext>
                <a:ext uri="{FF2B5EF4-FFF2-40B4-BE49-F238E27FC236}">
                  <a16:creationId xmlns:a16="http://schemas.microsoft.com/office/drawing/2014/main" id="{00000000-0008-0000-0200-0000F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17</xdr:row>
          <xdr:rowOff>0</xdr:rowOff>
        </xdr:from>
        <xdr:to>
          <xdr:col>3</xdr:col>
          <xdr:colOff>514350</xdr:colOff>
          <xdr:row>17</xdr:row>
          <xdr:rowOff>171450</xdr:rowOff>
        </xdr:to>
        <xdr:sp macro="" textlink="">
          <xdr:nvSpPr>
            <xdr:cNvPr id="9469" name="Check Box 253" descr="Unearned Income Source 7 Self Declared Checkbox" hidden="1">
              <a:extLst>
                <a:ext uri="{63B3BB69-23CF-44E3-9099-C40C66FF867C}">
                  <a14:compatExt spid="_x0000_s9469"/>
                </a:ext>
                <a:ext uri="{FF2B5EF4-FFF2-40B4-BE49-F238E27FC236}">
                  <a16:creationId xmlns:a16="http://schemas.microsoft.com/office/drawing/2014/main" id="{00000000-0008-0000-0200-0000F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18</xdr:row>
          <xdr:rowOff>0</xdr:rowOff>
        </xdr:from>
        <xdr:to>
          <xdr:col>2</xdr:col>
          <xdr:colOff>514350</xdr:colOff>
          <xdr:row>18</xdr:row>
          <xdr:rowOff>171450</xdr:rowOff>
        </xdr:to>
        <xdr:sp macro="" textlink="">
          <xdr:nvSpPr>
            <xdr:cNvPr id="9470" name="Check Box 254" descr="Unearned Income Source 8 Documented Checkbox" hidden="1">
              <a:extLst>
                <a:ext uri="{63B3BB69-23CF-44E3-9099-C40C66FF867C}">
                  <a14:compatExt spid="_x0000_s9470"/>
                </a:ext>
                <a:ext uri="{FF2B5EF4-FFF2-40B4-BE49-F238E27FC236}">
                  <a16:creationId xmlns:a16="http://schemas.microsoft.com/office/drawing/2014/main" id="{00000000-0008-0000-0200-0000F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18</xdr:row>
          <xdr:rowOff>0</xdr:rowOff>
        </xdr:from>
        <xdr:to>
          <xdr:col>3</xdr:col>
          <xdr:colOff>514350</xdr:colOff>
          <xdr:row>18</xdr:row>
          <xdr:rowOff>171450</xdr:rowOff>
        </xdr:to>
        <xdr:sp macro="" textlink="">
          <xdr:nvSpPr>
            <xdr:cNvPr id="9471" name="Check Box 255" descr="Unearned Income Source 8 Self Declared Checkbox" hidden="1">
              <a:extLst>
                <a:ext uri="{63B3BB69-23CF-44E3-9099-C40C66FF867C}">
                  <a14:compatExt spid="_x0000_s9471"/>
                </a:ext>
                <a:ext uri="{FF2B5EF4-FFF2-40B4-BE49-F238E27FC236}">
                  <a16:creationId xmlns:a16="http://schemas.microsoft.com/office/drawing/2014/main" id="{00000000-0008-0000-0200-0000F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19</xdr:row>
          <xdr:rowOff>0</xdr:rowOff>
        </xdr:from>
        <xdr:to>
          <xdr:col>2</xdr:col>
          <xdr:colOff>514350</xdr:colOff>
          <xdr:row>19</xdr:row>
          <xdr:rowOff>171450</xdr:rowOff>
        </xdr:to>
        <xdr:sp macro="" textlink="">
          <xdr:nvSpPr>
            <xdr:cNvPr id="9472" name="Check Box 256" descr="Unearned Income Source 9 Documented Checkbox" hidden="1">
              <a:extLst>
                <a:ext uri="{63B3BB69-23CF-44E3-9099-C40C66FF867C}">
                  <a14:compatExt spid="_x0000_s9472"/>
                </a:ext>
                <a:ext uri="{FF2B5EF4-FFF2-40B4-BE49-F238E27FC236}">
                  <a16:creationId xmlns:a16="http://schemas.microsoft.com/office/drawing/2014/main" id="{00000000-0008-0000-0200-00000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19</xdr:row>
          <xdr:rowOff>0</xdr:rowOff>
        </xdr:from>
        <xdr:to>
          <xdr:col>3</xdr:col>
          <xdr:colOff>514350</xdr:colOff>
          <xdr:row>19</xdr:row>
          <xdr:rowOff>171450</xdr:rowOff>
        </xdr:to>
        <xdr:sp macro="" textlink="">
          <xdr:nvSpPr>
            <xdr:cNvPr id="9473" name="Check Box 257" descr="Unearned Income Source 9 Self Declared Checkbox" hidden="1">
              <a:extLst>
                <a:ext uri="{63B3BB69-23CF-44E3-9099-C40C66FF867C}">
                  <a14:compatExt spid="_x0000_s9473"/>
                </a:ext>
                <a:ext uri="{FF2B5EF4-FFF2-40B4-BE49-F238E27FC236}">
                  <a16:creationId xmlns:a16="http://schemas.microsoft.com/office/drawing/2014/main" id="{00000000-0008-0000-0200-00000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20</xdr:row>
          <xdr:rowOff>0</xdr:rowOff>
        </xdr:from>
        <xdr:to>
          <xdr:col>2</xdr:col>
          <xdr:colOff>514350</xdr:colOff>
          <xdr:row>20</xdr:row>
          <xdr:rowOff>171450</xdr:rowOff>
        </xdr:to>
        <xdr:sp macro="" textlink="">
          <xdr:nvSpPr>
            <xdr:cNvPr id="9474" name="Check Box 258" descr="Unearned Income Source 10 Documented Checkbox" hidden="1">
              <a:extLst>
                <a:ext uri="{63B3BB69-23CF-44E3-9099-C40C66FF867C}">
                  <a14:compatExt spid="_x0000_s9474"/>
                </a:ext>
                <a:ext uri="{FF2B5EF4-FFF2-40B4-BE49-F238E27FC236}">
                  <a16:creationId xmlns:a16="http://schemas.microsoft.com/office/drawing/2014/main" id="{00000000-0008-0000-0200-00000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20</xdr:row>
          <xdr:rowOff>0</xdr:rowOff>
        </xdr:from>
        <xdr:to>
          <xdr:col>3</xdr:col>
          <xdr:colOff>514350</xdr:colOff>
          <xdr:row>20</xdr:row>
          <xdr:rowOff>171450</xdr:rowOff>
        </xdr:to>
        <xdr:sp macro="" textlink="">
          <xdr:nvSpPr>
            <xdr:cNvPr id="9475" name="Check Box 259" descr="Unearned Income Source 10 Self Declared Checkbox" hidden="1">
              <a:extLst>
                <a:ext uri="{63B3BB69-23CF-44E3-9099-C40C66FF867C}">
                  <a14:compatExt spid="_x0000_s9475"/>
                </a:ext>
                <a:ext uri="{FF2B5EF4-FFF2-40B4-BE49-F238E27FC236}">
                  <a16:creationId xmlns:a16="http://schemas.microsoft.com/office/drawing/2014/main" id="{00000000-0008-0000-0200-00000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21</xdr:row>
          <xdr:rowOff>0</xdr:rowOff>
        </xdr:from>
        <xdr:to>
          <xdr:col>2</xdr:col>
          <xdr:colOff>514350</xdr:colOff>
          <xdr:row>21</xdr:row>
          <xdr:rowOff>171450</xdr:rowOff>
        </xdr:to>
        <xdr:sp macro="" textlink="">
          <xdr:nvSpPr>
            <xdr:cNvPr id="9476" name="Check Box 260" descr="Unearned Income Source 11 Documented Checkbox" hidden="1">
              <a:extLst>
                <a:ext uri="{63B3BB69-23CF-44E3-9099-C40C66FF867C}">
                  <a14:compatExt spid="_x0000_s9476"/>
                </a:ext>
                <a:ext uri="{FF2B5EF4-FFF2-40B4-BE49-F238E27FC236}">
                  <a16:creationId xmlns:a16="http://schemas.microsoft.com/office/drawing/2014/main" id="{00000000-0008-0000-0200-00000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21</xdr:row>
          <xdr:rowOff>0</xdr:rowOff>
        </xdr:from>
        <xdr:to>
          <xdr:col>3</xdr:col>
          <xdr:colOff>514350</xdr:colOff>
          <xdr:row>21</xdr:row>
          <xdr:rowOff>171450</xdr:rowOff>
        </xdr:to>
        <xdr:sp macro="" textlink="">
          <xdr:nvSpPr>
            <xdr:cNvPr id="9477" name="Check Box 261" descr="Unearned Income Source 11 Self Declared Checkbox" hidden="1">
              <a:extLst>
                <a:ext uri="{63B3BB69-23CF-44E3-9099-C40C66FF867C}">
                  <a14:compatExt spid="_x0000_s9477"/>
                </a:ext>
                <a:ext uri="{FF2B5EF4-FFF2-40B4-BE49-F238E27FC236}">
                  <a16:creationId xmlns:a16="http://schemas.microsoft.com/office/drawing/2014/main" id="{00000000-0008-0000-0200-00000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22</xdr:row>
          <xdr:rowOff>0</xdr:rowOff>
        </xdr:from>
        <xdr:to>
          <xdr:col>2</xdr:col>
          <xdr:colOff>514350</xdr:colOff>
          <xdr:row>22</xdr:row>
          <xdr:rowOff>171450</xdr:rowOff>
        </xdr:to>
        <xdr:sp macro="" textlink="">
          <xdr:nvSpPr>
            <xdr:cNvPr id="9478" name="Check Box 262" descr="Unearned Income Source 12 Documented Checkbox" hidden="1">
              <a:extLst>
                <a:ext uri="{63B3BB69-23CF-44E3-9099-C40C66FF867C}">
                  <a14:compatExt spid="_x0000_s9478"/>
                </a:ext>
                <a:ext uri="{FF2B5EF4-FFF2-40B4-BE49-F238E27FC236}">
                  <a16:creationId xmlns:a16="http://schemas.microsoft.com/office/drawing/2014/main" id="{00000000-0008-0000-0200-00000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22</xdr:row>
          <xdr:rowOff>0</xdr:rowOff>
        </xdr:from>
        <xdr:to>
          <xdr:col>3</xdr:col>
          <xdr:colOff>514350</xdr:colOff>
          <xdr:row>22</xdr:row>
          <xdr:rowOff>171450</xdr:rowOff>
        </xdr:to>
        <xdr:sp macro="" textlink="">
          <xdr:nvSpPr>
            <xdr:cNvPr id="9479" name="Check Box 263" descr="Unearned Income Source 12 Self Declared Checkbox" hidden="1">
              <a:extLst>
                <a:ext uri="{63B3BB69-23CF-44E3-9099-C40C66FF867C}">
                  <a14:compatExt spid="_x0000_s9479"/>
                </a:ext>
                <a:ext uri="{FF2B5EF4-FFF2-40B4-BE49-F238E27FC236}">
                  <a16:creationId xmlns:a16="http://schemas.microsoft.com/office/drawing/2014/main" id="{00000000-0008-0000-0200-00000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23</xdr:row>
          <xdr:rowOff>0</xdr:rowOff>
        </xdr:from>
        <xdr:to>
          <xdr:col>2</xdr:col>
          <xdr:colOff>514350</xdr:colOff>
          <xdr:row>23</xdr:row>
          <xdr:rowOff>171450</xdr:rowOff>
        </xdr:to>
        <xdr:sp macro="" textlink="">
          <xdr:nvSpPr>
            <xdr:cNvPr id="9480" name="Check Box 264" descr="Unearned Income Source 13 Documented Checkbox" hidden="1">
              <a:extLst>
                <a:ext uri="{63B3BB69-23CF-44E3-9099-C40C66FF867C}">
                  <a14:compatExt spid="_x0000_s9480"/>
                </a:ext>
                <a:ext uri="{FF2B5EF4-FFF2-40B4-BE49-F238E27FC236}">
                  <a16:creationId xmlns:a16="http://schemas.microsoft.com/office/drawing/2014/main" id="{00000000-0008-0000-0200-00000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23</xdr:row>
          <xdr:rowOff>0</xdr:rowOff>
        </xdr:from>
        <xdr:to>
          <xdr:col>3</xdr:col>
          <xdr:colOff>514350</xdr:colOff>
          <xdr:row>23</xdr:row>
          <xdr:rowOff>171450</xdr:rowOff>
        </xdr:to>
        <xdr:sp macro="" textlink="">
          <xdr:nvSpPr>
            <xdr:cNvPr id="9481" name="Check Box 265" descr="Unearned Income Source 13 Self Declared Checkbox" hidden="1">
              <a:extLst>
                <a:ext uri="{63B3BB69-23CF-44E3-9099-C40C66FF867C}">
                  <a14:compatExt spid="_x0000_s9481"/>
                </a:ext>
                <a:ext uri="{FF2B5EF4-FFF2-40B4-BE49-F238E27FC236}">
                  <a16:creationId xmlns:a16="http://schemas.microsoft.com/office/drawing/2014/main" id="{00000000-0008-0000-0200-00000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26</xdr:row>
          <xdr:rowOff>0</xdr:rowOff>
        </xdr:from>
        <xdr:to>
          <xdr:col>2</xdr:col>
          <xdr:colOff>514350</xdr:colOff>
          <xdr:row>26</xdr:row>
          <xdr:rowOff>171450</xdr:rowOff>
        </xdr:to>
        <xdr:sp macro="" textlink="">
          <xdr:nvSpPr>
            <xdr:cNvPr id="9482" name="Check Box 266" descr="Annual or One Time Unearned Income Source 1 Documented Checkbox" hidden="1">
              <a:extLst>
                <a:ext uri="{63B3BB69-23CF-44E3-9099-C40C66FF867C}">
                  <a14:compatExt spid="_x0000_s9482"/>
                </a:ext>
                <a:ext uri="{FF2B5EF4-FFF2-40B4-BE49-F238E27FC236}">
                  <a16:creationId xmlns:a16="http://schemas.microsoft.com/office/drawing/2014/main" id="{00000000-0008-0000-0200-00000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26</xdr:row>
          <xdr:rowOff>0</xdr:rowOff>
        </xdr:from>
        <xdr:to>
          <xdr:col>3</xdr:col>
          <xdr:colOff>514350</xdr:colOff>
          <xdr:row>26</xdr:row>
          <xdr:rowOff>171450</xdr:rowOff>
        </xdr:to>
        <xdr:sp macro="" textlink="">
          <xdr:nvSpPr>
            <xdr:cNvPr id="9483" name="Check Box 267" descr="Annual or One Time Unearned Income Source 1 Self Declared Checkbox" hidden="1">
              <a:extLst>
                <a:ext uri="{63B3BB69-23CF-44E3-9099-C40C66FF867C}">
                  <a14:compatExt spid="_x0000_s9483"/>
                </a:ext>
                <a:ext uri="{FF2B5EF4-FFF2-40B4-BE49-F238E27FC236}">
                  <a16:creationId xmlns:a16="http://schemas.microsoft.com/office/drawing/2014/main" id="{00000000-0008-0000-0200-00000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32</xdr:row>
          <xdr:rowOff>0</xdr:rowOff>
        </xdr:from>
        <xdr:to>
          <xdr:col>2</xdr:col>
          <xdr:colOff>514350</xdr:colOff>
          <xdr:row>32</xdr:row>
          <xdr:rowOff>171450</xdr:rowOff>
        </xdr:to>
        <xdr:sp macro="" textlink="">
          <xdr:nvSpPr>
            <xdr:cNvPr id="9484" name="Check Box 268" descr="Annual or One Time Unearned Income Source 7 Documented Checkbox" hidden="1">
              <a:extLst>
                <a:ext uri="{63B3BB69-23CF-44E3-9099-C40C66FF867C}">
                  <a14:compatExt spid="_x0000_s9484"/>
                </a:ext>
                <a:ext uri="{FF2B5EF4-FFF2-40B4-BE49-F238E27FC236}">
                  <a16:creationId xmlns:a16="http://schemas.microsoft.com/office/drawing/2014/main" id="{00000000-0008-0000-0200-00000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32</xdr:row>
          <xdr:rowOff>0</xdr:rowOff>
        </xdr:from>
        <xdr:to>
          <xdr:col>3</xdr:col>
          <xdr:colOff>514350</xdr:colOff>
          <xdr:row>32</xdr:row>
          <xdr:rowOff>171450</xdr:rowOff>
        </xdr:to>
        <xdr:sp macro="" textlink="">
          <xdr:nvSpPr>
            <xdr:cNvPr id="9485" name="Check Box 269" descr="Annual or One Time Unearned Income Source 7 Self Declared Checkbox" hidden="1">
              <a:extLst>
                <a:ext uri="{63B3BB69-23CF-44E3-9099-C40C66FF867C}">
                  <a14:compatExt spid="_x0000_s9485"/>
                </a:ext>
                <a:ext uri="{FF2B5EF4-FFF2-40B4-BE49-F238E27FC236}">
                  <a16:creationId xmlns:a16="http://schemas.microsoft.com/office/drawing/2014/main" id="{00000000-0008-0000-0200-00000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33</xdr:row>
          <xdr:rowOff>0</xdr:rowOff>
        </xdr:from>
        <xdr:to>
          <xdr:col>2</xdr:col>
          <xdr:colOff>514350</xdr:colOff>
          <xdr:row>33</xdr:row>
          <xdr:rowOff>171450</xdr:rowOff>
        </xdr:to>
        <xdr:sp macro="" textlink="">
          <xdr:nvSpPr>
            <xdr:cNvPr id="9486" name="Check Box 270" descr="Annual or One Time Unearned Income Source 8 Documented Checkbox" hidden="1">
              <a:extLst>
                <a:ext uri="{63B3BB69-23CF-44E3-9099-C40C66FF867C}">
                  <a14:compatExt spid="_x0000_s9486"/>
                </a:ext>
                <a:ext uri="{FF2B5EF4-FFF2-40B4-BE49-F238E27FC236}">
                  <a16:creationId xmlns:a16="http://schemas.microsoft.com/office/drawing/2014/main" id="{00000000-0008-0000-0200-00000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33</xdr:row>
          <xdr:rowOff>0</xdr:rowOff>
        </xdr:from>
        <xdr:to>
          <xdr:col>3</xdr:col>
          <xdr:colOff>514350</xdr:colOff>
          <xdr:row>33</xdr:row>
          <xdr:rowOff>171450</xdr:rowOff>
        </xdr:to>
        <xdr:sp macro="" textlink="">
          <xdr:nvSpPr>
            <xdr:cNvPr id="9487" name="Check Box 271" descr="Annual or One Time Unearned Income Source 8 Self Declared Checkbox" hidden="1">
              <a:extLst>
                <a:ext uri="{63B3BB69-23CF-44E3-9099-C40C66FF867C}">
                  <a14:compatExt spid="_x0000_s9487"/>
                </a:ext>
                <a:ext uri="{FF2B5EF4-FFF2-40B4-BE49-F238E27FC236}">
                  <a16:creationId xmlns:a16="http://schemas.microsoft.com/office/drawing/2014/main" id="{00000000-0008-0000-0200-00000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0</xdr:rowOff>
        </xdr:from>
        <xdr:to>
          <xdr:col>2</xdr:col>
          <xdr:colOff>514350</xdr:colOff>
          <xdr:row>14</xdr:row>
          <xdr:rowOff>171450</xdr:rowOff>
        </xdr:to>
        <xdr:sp macro="" textlink="">
          <xdr:nvSpPr>
            <xdr:cNvPr id="9488" name="Check Box 272" descr="Unearned Income Source 4 Documented Checkbox" hidden="1">
              <a:extLst>
                <a:ext uri="{63B3BB69-23CF-44E3-9099-C40C66FF867C}">
                  <a14:compatExt spid="_x0000_s9488"/>
                </a:ext>
                <a:ext uri="{FF2B5EF4-FFF2-40B4-BE49-F238E27FC236}">
                  <a16:creationId xmlns:a16="http://schemas.microsoft.com/office/drawing/2014/main" id="{00000000-0008-0000-0200-00001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14</xdr:row>
          <xdr:rowOff>0</xdr:rowOff>
        </xdr:from>
        <xdr:to>
          <xdr:col>3</xdr:col>
          <xdr:colOff>514350</xdr:colOff>
          <xdr:row>14</xdr:row>
          <xdr:rowOff>171450</xdr:rowOff>
        </xdr:to>
        <xdr:sp macro="" textlink="">
          <xdr:nvSpPr>
            <xdr:cNvPr id="9489" name="Check Box 273" descr="Unearned Income Source 4 Self Declared Checkbox" hidden="1">
              <a:extLst>
                <a:ext uri="{63B3BB69-23CF-44E3-9099-C40C66FF867C}">
                  <a14:compatExt spid="_x0000_s9489"/>
                </a:ext>
                <a:ext uri="{FF2B5EF4-FFF2-40B4-BE49-F238E27FC236}">
                  <a16:creationId xmlns:a16="http://schemas.microsoft.com/office/drawing/2014/main" id="{00000000-0008-0000-0200-00001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27</xdr:row>
          <xdr:rowOff>0</xdr:rowOff>
        </xdr:from>
        <xdr:to>
          <xdr:col>2</xdr:col>
          <xdr:colOff>514350</xdr:colOff>
          <xdr:row>27</xdr:row>
          <xdr:rowOff>171450</xdr:rowOff>
        </xdr:to>
        <xdr:sp macro="" textlink="">
          <xdr:nvSpPr>
            <xdr:cNvPr id="9490" name="Check Box 274" descr="Annual or One Time Unearned Income Source 2 Documented Checkbox" hidden="1">
              <a:extLst>
                <a:ext uri="{63B3BB69-23CF-44E3-9099-C40C66FF867C}">
                  <a14:compatExt spid="_x0000_s9490"/>
                </a:ext>
                <a:ext uri="{FF2B5EF4-FFF2-40B4-BE49-F238E27FC236}">
                  <a16:creationId xmlns:a16="http://schemas.microsoft.com/office/drawing/2014/main" id="{00000000-0008-0000-0200-00001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27</xdr:row>
          <xdr:rowOff>0</xdr:rowOff>
        </xdr:from>
        <xdr:to>
          <xdr:col>3</xdr:col>
          <xdr:colOff>514350</xdr:colOff>
          <xdr:row>27</xdr:row>
          <xdr:rowOff>171450</xdr:rowOff>
        </xdr:to>
        <xdr:sp macro="" textlink="">
          <xdr:nvSpPr>
            <xdr:cNvPr id="9491" name="Check Box 275" descr="Annual or One Time Unearned Income Source 2 Self Declared Checkbox" hidden="1">
              <a:extLst>
                <a:ext uri="{63B3BB69-23CF-44E3-9099-C40C66FF867C}">
                  <a14:compatExt spid="_x0000_s9491"/>
                </a:ext>
                <a:ext uri="{FF2B5EF4-FFF2-40B4-BE49-F238E27FC236}">
                  <a16:creationId xmlns:a16="http://schemas.microsoft.com/office/drawing/2014/main" id="{00000000-0008-0000-0200-00001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28</xdr:row>
          <xdr:rowOff>0</xdr:rowOff>
        </xdr:from>
        <xdr:to>
          <xdr:col>2</xdr:col>
          <xdr:colOff>514350</xdr:colOff>
          <xdr:row>28</xdr:row>
          <xdr:rowOff>171450</xdr:rowOff>
        </xdr:to>
        <xdr:sp macro="" textlink="">
          <xdr:nvSpPr>
            <xdr:cNvPr id="9492" name="Check Box 276" descr="Annual or One Time Unearned Income Source 3 Documented Checkbox" hidden="1">
              <a:extLst>
                <a:ext uri="{63B3BB69-23CF-44E3-9099-C40C66FF867C}">
                  <a14:compatExt spid="_x0000_s9492"/>
                </a:ext>
                <a:ext uri="{FF2B5EF4-FFF2-40B4-BE49-F238E27FC236}">
                  <a16:creationId xmlns:a16="http://schemas.microsoft.com/office/drawing/2014/main" id="{00000000-0008-0000-0200-00001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28</xdr:row>
          <xdr:rowOff>0</xdr:rowOff>
        </xdr:from>
        <xdr:to>
          <xdr:col>3</xdr:col>
          <xdr:colOff>514350</xdr:colOff>
          <xdr:row>28</xdr:row>
          <xdr:rowOff>171450</xdr:rowOff>
        </xdr:to>
        <xdr:sp macro="" textlink="">
          <xdr:nvSpPr>
            <xdr:cNvPr id="9493" name="Check Box 277" descr="Annual or One Time Unearned Income Source 3 Self Declared Checkbox" hidden="1">
              <a:extLst>
                <a:ext uri="{63B3BB69-23CF-44E3-9099-C40C66FF867C}">
                  <a14:compatExt spid="_x0000_s9493"/>
                </a:ext>
                <a:ext uri="{FF2B5EF4-FFF2-40B4-BE49-F238E27FC236}">
                  <a16:creationId xmlns:a16="http://schemas.microsoft.com/office/drawing/2014/main" id="{00000000-0008-0000-0200-00001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29</xdr:row>
          <xdr:rowOff>0</xdr:rowOff>
        </xdr:from>
        <xdr:to>
          <xdr:col>2</xdr:col>
          <xdr:colOff>514350</xdr:colOff>
          <xdr:row>29</xdr:row>
          <xdr:rowOff>171450</xdr:rowOff>
        </xdr:to>
        <xdr:sp macro="" textlink="">
          <xdr:nvSpPr>
            <xdr:cNvPr id="9494" name="Check Box 278" descr="Annual or One Time Unearned Income Source 4 Documented Checkbox" hidden="1">
              <a:extLst>
                <a:ext uri="{63B3BB69-23CF-44E3-9099-C40C66FF867C}">
                  <a14:compatExt spid="_x0000_s9494"/>
                </a:ext>
                <a:ext uri="{FF2B5EF4-FFF2-40B4-BE49-F238E27FC236}">
                  <a16:creationId xmlns:a16="http://schemas.microsoft.com/office/drawing/2014/main" id="{00000000-0008-0000-0200-00001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29</xdr:row>
          <xdr:rowOff>0</xdr:rowOff>
        </xdr:from>
        <xdr:to>
          <xdr:col>3</xdr:col>
          <xdr:colOff>514350</xdr:colOff>
          <xdr:row>29</xdr:row>
          <xdr:rowOff>171450</xdr:rowOff>
        </xdr:to>
        <xdr:sp macro="" textlink="">
          <xdr:nvSpPr>
            <xdr:cNvPr id="9495" name="Check Box 279" descr="Annual or One Time Unearned Income Source 4 Self Declared Checkbox" hidden="1">
              <a:extLst>
                <a:ext uri="{63B3BB69-23CF-44E3-9099-C40C66FF867C}">
                  <a14:compatExt spid="_x0000_s9495"/>
                </a:ext>
                <a:ext uri="{FF2B5EF4-FFF2-40B4-BE49-F238E27FC236}">
                  <a16:creationId xmlns:a16="http://schemas.microsoft.com/office/drawing/2014/main" id="{00000000-0008-0000-0200-00001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30</xdr:row>
          <xdr:rowOff>0</xdr:rowOff>
        </xdr:from>
        <xdr:to>
          <xdr:col>2</xdr:col>
          <xdr:colOff>514350</xdr:colOff>
          <xdr:row>30</xdr:row>
          <xdr:rowOff>171450</xdr:rowOff>
        </xdr:to>
        <xdr:sp macro="" textlink="">
          <xdr:nvSpPr>
            <xdr:cNvPr id="9496" name="Check Box 280" descr="Annual or One Time Unearned Income Source 5 Documented Checkbox" hidden="1">
              <a:extLst>
                <a:ext uri="{63B3BB69-23CF-44E3-9099-C40C66FF867C}">
                  <a14:compatExt spid="_x0000_s9496"/>
                </a:ext>
                <a:ext uri="{FF2B5EF4-FFF2-40B4-BE49-F238E27FC236}">
                  <a16:creationId xmlns:a16="http://schemas.microsoft.com/office/drawing/2014/main" id="{00000000-0008-0000-0200-00001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30</xdr:row>
          <xdr:rowOff>0</xdr:rowOff>
        </xdr:from>
        <xdr:to>
          <xdr:col>3</xdr:col>
          <xdr:colOff>514350</xdr:colOff>
          <xdr:row>30</xdr:row>
          <xdr:rowOff>171450</xdr:rowOff>
        </xdr:to>
        <xdr:sp macro="" textlink="">
          <xdr:nvSpPr>
            <xdr:cNvPr id="9497" name="Check Box 281" descr="Annual or One Time Unearned Income Source 5 Self Declared Checkbox" hidden="1">
              <a:extLst>
                <a:ext uri="{63B3BB69-23CF-44E3-9099-C40C66FF867C}">
                  <a14:compatExt spid="_x0000_s9497"/>
                </a:ext>
                <a:ext uri="{FF2B5EF4-FFF2-40B4-BE49-F238E27FC236}">
                  <a16:creationId xmlns:a16="http://schemas.microsoft.com/office/drawing/2014/main" id="{00000000-0008-0000-0200-00001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31</xdr:row>
          <xdr:rowOff>0</xdr:rowOff>
        </xdr:from>
        <xdr:to>
          <xdr:col>2</xdr:col>
          <xdr:colOff>514350</xdr:colOff>
          <xdr:row>31</xdr:row>
          <xdr:rowOff>171450</xdr:rowOff>
        </xdr:to>
        <xdr:sp macro="" textlink="">
          <xdr:nvSpPr>
            <xdr:cNvPr id="9498" name="Check Box 282" descr="Annual or One Time Unearned Income Source 6 Documented Checkbox" hidden="1">
              <a:extLst>
                <a:ext uri="{63B3BB69-23CF-44E3-9099-C40C66FF867C}">
                  <a14:compatExt spid="_x0000_s9498"/>
                </a:ext>
                <a:ext uri="{FF2B5EF4-FFF2-40B4-BE49-F238E27FC236}">
                  <a16:creationId xmlns:a16="http://schemas.microsoft.com/office/drawing/2014/main" id="{00000000-0008-0000-0200-00001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31</xdr:row>
          <xdr:rowOff>0</xdr:rowOff>
        </xdr:from>
        <xdr:to>
          <xdr:col>3</xdr:col>
          <xdr:colOff>514350</xdr:colOff>
          <xdr:row>31</xdr:row>
          <xdr:rowOff>171450</xdr:rowOff>
        </xdr:to>
        <xdr:sp macro="" textlink="">
          <xdr:nvSpPr>
            <xdr:cNvPr id="9499" name="Check Box 283" descr="Annual or One Time Unearned Income Source 6 Self Declared Checkbox" hidden="1">
              <a:extLst>
                <a:ext uri="{63B3BB69-23CF-44E3-9099-C40C66FF867C}">
                  <a14:compatExt spid="_x0000_s9499"/>
                </a:ext>
                <a:ext uri="{FF2B5EF4-FFF2-40B4-BE49-F238E27FC236}">
                  <a16:creationId xmlns:a16="http://schemas.microsoft.com/office/drawing/2014/main" id="{00000000-0008-0000-0200-00001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66674</xdr:colOff>
      <xdr:row>0</xdr:row>
      <xdr:rowOff>90814</xdr:rowOff>
    </xdr:from>
    <xdr:to>
      <xdr:col>0</xdr:col>
      <xdr:colOff>3393924</xdr:colOff>
      <xdr:row>3</xdr:row>
      <xdr:rowOff>144641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90814"/>
          <a:ext cx="3334870" cy="6100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91485</xdr:rowOff>
    </xdr:from>
    <xdr:to>
      <xdr:col>1</xdr:col>
      <xdr:colOff>1408205</xdr:colOff>
      <xdr:row>3</xdr:row>
      <xdr:rowOff>148924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91485"/>
          <a:ext cx="3427506" cy="6270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59557</xdr:rowOff>
    </xdr:from>
    <xdr:to>
      <xdr:col>1</xdr:col>
      <xdr:colOff>2735729</xdr:colOff>
      <xdr:row>2</xdr:row>
      <xdr:rowOff>211331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9557"/>
          <a:ext cx="2964329" cy="5422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3171825</xdr:colOff>
          <xdr:row>29</xdr:row>
          <xdr:rowOff>0</xdr:rowOff>
        </xdr:from>
        <xdr:to>
          <xdr:col>2</xdr:col>
          <xdr:colOff>38100</xdr:colOff>
          <xdr:row>29</xdr:row>
          <xdr:rowOff>171450</xdr:rowOff>
        </xdr:to>
        <xdr:sp macro="" textlink="">
          <xdr:nvSpPr>
            <xdr:cNvPr id="13314" name="Check Box 2" descr="Applicant declares they have no deductions checkbox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72100</xdr:rowOff>
    </xdr:from>
    <xdr:to>
      <xdr:col>4</xdr:col>
      <xdr:colOff>487492</xdr:colOff>
      <xdr:row>1</xdr:row>
      <xdr:rowOff>256320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72100"/>
          <a:ext cx="3381188" cy="6185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381000</xdr:colOff>
          <xdr:row>54</xdr:row>
          <xdr:rowOff>0</xdr:rowOff>
        </xdr:from>
        <xdr:to>
          <xdr:col>4</xdr:col>
          <xdr:colOff>600075</xdr:colOff>
          <xdr:row>55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19050</xdr:colOff>
          <xdr:row>54</xdr:row>
          <xdr:rowOff>0</xdr:rowOff>
        </xdr:from>
        <xdr:to>
          <xdr:col>5</xdr:col>
          <xdr:colOff>238125</xdr:colOff>
          <xdr:row>55</xdr:row>
          <xdr:rowOff>9525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5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54</xdr:row>
          <xdr:rowOff>0</xdr:rowOff>
        </xdr:from>
        <xdr:to>
          <xdr:col>6</xdr:col>
          <xdr:colOff>523875</xdr:colOff>
          <xdr:row>55</xdr:row>
          <xdr:rowOff>9525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5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1104900</xdr:colOff>
          <xdr:row>53</xdr:row>
          <xdr:rowOff>180975</xdr:rowOff>
        </xdr:from>
        <xdr:to>
          <xdr:col>2</xdr:col>
          <xdr:colOff>76200</xdr:colOff>
          <xdr:row>55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5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11</xdr:row>
      <xdr:rowOff>151878</xdr:rowOff>
    </xdr:from>
    <xdr:to>
      <xdr:col>1</xdr:col>
      <xdr:colOff>529254</xdr:colOff>
      <xdr:row>11</xdr:row>
      <xdr:rowOff>650759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61653"/>
          <a:ext cx="2779059" cy="5084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hcpf.sharepoint.com/sites/SpecialFinancing/StateProgramsUnit/CICP/Provider%20Manual/CICP%20Hospital%20Application%20-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ent Information"/>
      <sheetName val="Lawful Presence"/>
      <sheetName val="Client Responsibilities"/>
      <sheetName val="Worksheet 1"/>
      <sheetName val="Worksheet 2"/>
      <sheetName val="Worksheet 3"/>
      <sheetName val="Worksheet 4"/>
      <sheetName val="CICP Application"/>
      <sheetName val="CICP Card"/>
      <sheetName val="Liquid Asset Spend Down"/>
      <sheetName val="Welcome 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6.xml"/><Relationship Id="rId5" Type="http://schemas.openxmlformats.org/officeDocument/2006/relationships/ctrlProp" Target="../ctrlProps/ctrlProp45.xml"/><Relationship Id="rId4" Type="http://schemas.openxmlformats.org/officeDocument/2006/relationships/ctrlProp" Target="../ctrlProps/ctrlProp4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347"/>
  <sheetViews>
    <sheetView showGridLines="0" showRowColHeaders="0" tabSelected="1" zoomScaleNormal="100" workbookViewId="0">
      <selection activeCell="B5" sqref="B5"/>
    </sheetView>
  </sheetViews>
  <sheetFormatPr defaultColWidth="9.140625" defaultRowHeight="12.75"/>
  <cols>
    <col min="1" max="1" width="68.5703125" style="49" customWidth="1"/>
    <col min="2" max="2" width="41.7109375" style="50" customWidth="1"/>
    <col min="3" max="3" width="1.42578125" style="50" customWidth="1"/>
    <col min="4" max="4" width="20" style="50" customWidth="1"/>
    <col min="5" max="5" width="7.7109375" style="50" customWidth="1"/>
    <col min="6" max="6" width="2.7109375" style="50" customWidth="1"/>
    <col min="7" max="7" width="25.7109375" style="50" customWidth="1"/>
    <col min="8" max="8" width="46.42578125" style="50" customWidth="1"/>
    <col min="9" max="9" width="2.7109375" style="50" customWidth="1"/>
    <col min="10" max="10" width="25.7109375" style="50" customWidth="1"/>
    <col min="11" max="11" width="17.140625" style="50" customWidth="1"/>
    <col min="12" max="12" width="25.7109375" style="50" customWidth="1"/>
    <col min="13" max="16384" width="9.140625" style="50"/>
  </cols>
  <sheetData>
    <row r="1" spans="1:9" ht="75" customHeight="1" thickBot="1">
      <c r="A1" s="51" t="str">
        <f>"Version"&amp;" "&amp; 'Background Info'!$B$1</f>
        <v>Version 12</v>
      </c>
      <c r="B1" s="52"/>
      <c r="C1" s="191"/>
      <c r="D1" s="192"/>
    </row>
    <row r="2" spans="1:9" ht="13.5" customHeight="1">
      <c r="D2" s="53"/>
      <c r="F2" s="185"/>
      <c r="G2" s="186"/>
      <c r="H2" s="186"/>
      <c r="I2" s="187"/>
    </row>
    <row r="3" spans="1:9" ht="12.75" customHeight="1">
      <c r="A3" s="195" t="s">
        <v>0</v>
      </c>
      <c r="B3" s="193"/>
      <c r="C3" s="193"/>
      <c r="D3" s="194"/>
      <c r="F3" s="188"/>
      <c r="G3" s="183" t="s">
        <v>1</v>
      </c>
      <c r="H3" s="184"/>
      <c r="I3" s="180"/>
    </row>
    <row r="4" spans="1:9" ht="12.75" customHeight="1">
      <c r="A4" s="54"/>
      <c r="B4" s="55"/>
      <c r="C4" s="55"/>
      <c r="D4" s="56"/>
      <c r="F4" s="188"/>
      <c r="G4" s="183" t="s">
        <v>2</v>
      </c>
      <c r="H4" s="183"/>
      <c r="I4" s="181"/>
    </row>
    <row r="5" spans="1:9" ht="14.25" customHeight="1">
      <c r="A5" s="57" t="s">
        <v>3</v>
      </c>
      <c r="B5" s="15"/>
      <c r="C5" s="47"/>
      <c r="D5" s="58"/>
      <c r="F5" s="188"/>
      <c r="G5" s="183" t="s">
        <v>4</v>
      </c>
      <c r="H5" s="183"/>
      <c r="I5" s="181"/>
    </row>
    <row r="6" spans="1:9" ht="15" customHeight="1">
      <c r="A6" s="57" t="s">
        <v>5</v>
      </c>
      <c r="B6" s="15"/>
      <c r="C6" s="47"/>
      <c r="D6" s="58"/>
      <c r="F6" s="188"/>
      <c r="G6" s="183" t="s">
        <v>6</v>
      </c>
      <c r="H6" s="183"/>
      <c r="I6" s="181"/>
    </row>
    <row r="7" spans="1:9" ht="15.75" thickBot="1">
      <c r="A7" s="57" t="s">
        <v>7</v>
      </c>
      <c r="B7" s="16"/>
      <c r="C7" s="47"/>
      <c r="D7" s="58"/>
      <c r="F7" s="189"/>
      <c r="G7" s="190"/>
      <c r="H7" s="190"/>
      <c r="I7" s="182"/>
    </row>
    <row r="8" spans="1:9" ht="14.25">
      <c r="A8" s="57" t="s">
        <v>8</v>
      </c>
      <c r="B8" s="17"/>
      <c r="C8" s="59"/>
      <c r="D8" s="58"/>
    </row>
    <row r="9" spans="1:9" ht="14.25">
      <c r="A9" s="57" t="s">
        <v>9</v>
      </c>
      <c r="B9" s="17"/>
      <c r="C9" s="59"/>
      <c r="D9" s="58"/>
    </row>
    <row r="10" spans="1:9" ht="14.25">
      <c r="A10" s="57" t="s">
        <v>10</v>
      </c>
      <c r="B10" s="17"/>
      <c r="C10" s="59"/>
      <c r="D10" s="58"/>
    </row>
    <row r="11" spans="1:9" ht="14.25">
      <c r="A11" s="57" t="s">
        <v>11</v>
      </c>
      <c r="B11" s="17"/>
      <c r="C11" s="47"/>
      <c r="D11" s="58"/>
    </row>
    <row r="12" spans="1:9" ht="14.25">
      <c r="A12" s="57"/>
      <c r="B12" s="59"/>
      <c r="C12" s="59"/>
      <c r="D12" s="58"/>
    </row>
    <row r="13" spans="1:9" ht="14.25">
      <c r="A13" s="60" t="s">
        <v>12</v>
      </c>
      <c r="B13" s="47"/>
      <c r="C13" s="47"/>
      <c r="D13" s="58"/>
    </row>
    <row r="14" spans="1:9" ht="14.25">
      <c r="A14" s="57" t="s">
        <v>13</v>
      </c>
      <c r="B14" s="15"/>
      <c r="C14" s="47"/>
      <c r="D14" s="58"/>
    </row>
    <row r="15" spans="1:9" ht="14.25">
      <c r="A15" s="57" t="s">
        <v>14</v>
      </c>
      <c r="B15" s="18"/>
      <c r="C15" s="47"/>
      <c r="D15" s="58"/>
    </row>
    <row r="16" spans="1:9" ht="14.25">
      <c r="A16" s="57" t="s">
        <v>15</v>
      </c>
      <c r="B16" s="18"/>
      <c r="C16" s="47"/>
      <c r="D16" s="58"/>
    </row>
    <row r="17" spans="1:4" ht="14.25">
      <c r="A17" s="57" t="s">
        <v>16</v>
      </c>
      <c r="B17" s="17"/>
      <c r="C17" s="59"/>
      <c r="D17" s="58"/>
    </row>
    <row r="18" spans="1:4" ht="14.25">
      <c r="A18" s="57" t="s">
        <v>17</v>
      </c>
      <c r="B18" s="18"/>
      <c r="C18" s="47"/>
      <c r="D18" s="58"/>
    </row>
    <row r="19" spans="1:4" ht="14.25">
      <c r="A19" s="57" t="s">
        <v>18</v>
      </c>
      <c r="B19" s="18"/>
      <c r="C19" s="47"/>
      <c r="D19" s="58"/>
    </row>
    <row r="20" spans="1:4" ht="14.25">
      <c r="A20" s="57" t="s">
        <v>19</v>
      </c>
      <c r="B20" s="20"/>
      <c r="C20" s="62"/>
      <c r="D20" s="58"/>
    </row>
    <row r="21" spans="1:4" ht="14.25">
      <c r="A21" s="57" t="s">
        <v>20</v>
      </c>
      <c r="B21" s="20"/>
      <c r="C21" s="62"/>
      <c r="D21" s="58"/>
    </row>
    <row r="22" spans="1:4" ht="14.25">
      <c r="A22" s="57" t="s">
        <v>21</v>
      </c>
      <c r="B22" s="21"/>
      <c r="C22" s="63"/>
      <c r="D22" s="58"/>
    </row>
    <row r="23" spans="1:4" ht="15" customHeight="1">
      <c r="A23" s="57" t="s">
        <v>22</v>
      </c>
      <c r="B23" s="18"/>
      <c r="C23" s="47"/>
      <c r="D23" s="58"/>
    </row>
    <row r="24" spans="1:4" ht="14.25">
      <c r="A24" s="57" t="s">
        <v>23</v>
      </c>
      <c r="B24" s="19"/>
      <c r="C24" s="61"/>
      <c r="D24" s="58"/>
    </row>
    <row r="25" spans="1:4" ht="14.25">
      <c r="A25" s="65"/>
      <c r="B25" s="47"/>
      <c r="C25" s="47"/>
      <c r="D25" s="58"/>
    </row>
    <row r="26" spans="1:4" ht="45" customHeight="1">
      <c r="A26" s="66" t="s">
        <v>24</v>
      </c>
      <c r="B26" s="47"/>
      <c r="C26" s="196"/>
      <c r="D26" s="166" t="s">
        <v>25</v>
      </c>
    </row>
    <row r="27" spans="1:4" ht="14.25">
      <c r="A27" s="57" t="s">
        <v>26</v>
      </c>
      <c r="B27" s="15"/>
      <c r="C27" s="47"/>
      <c r="D27" s="64" t="str">
        <f>IF(OR(B27="yes",B28="yes"),"A","")</f>
        <v/>
      </c>
    </row>
    <row r="28" spans="1:4" ht="14.25">
      <c r="A28" s="57" t="s">
        <v>27</v>
      </c>
      <c r="B28" s="22"/>
      <c r="C28" s="47"/>
      <c r="D28" s="58"/>
    </row>
    <row r="29" spans="1:4" ht="14.25">
      <c r="A29" s="57" t="s">
        <v>28</v>
      </c>
      <c r="B29" s="22"/>
      <c r="C29" s="47"/>
      <c r="D29" s="64" t="str">
        <f>IF(D27="",IF(AND(B29="no",B30="yes",B31="no",B34="no",B35="no"),"B",""),"")</f>
        <v/>
      </c>
    </row>
    <row r="30" spans="1:4" ht="14.25">
      <c r="A30" s="57" t="s">
        <v>29</v>
      </c>
      <c r="B30" s="18"/>
      <c r="C30" s="47"/>
      <c r="D30" s="58"/>
    </row>
    <row r="31" spans="1:4" ht="14.25">
      <c r="A31" s="57" t="s">
        <v>30</v>
      </c>
      <c r="B31" s="18"/>
      <c r="C31" s="47"/>
      <c r="D31" s="58"/>
    </row>
    <row r="32" spans="1:4" ht="14.25">
      <c r="A32" s="57" t="s">
        <v>31</v>
      </c>
      <c r="B32" s="18"/>
      <c r="C32" s="47"/>
      <c r="D32" s="64" t="str">
        <f>IF(AND(D27="",D29=""),IF(B32="yes","C",""),"")</f>
        <v/>
      </c>
    </row>
    <row r="33" spans="1:9" ht="14.25" customHeight="1">
      <c r="A33" s="57" t="s">
        <v>32</v>
      </c>
      <c r="B33" s="18"/>
      <c r="C33" s="47"/>
      <c r="D33" s="67" t="str">
        <f>IF(AND(D27="",D29="",D32=""),IF(AND(B33="yes", OR(B35="yes",B34="yes")),"",IF(AND(B33="yes",AND(B34="no",B35="no",B36="no")),"D","")),"")</f>
        <v/>
      </c>
    </row>
    <row r="34" spans="1:9" ht="14.25">
      <c r="A34" s="57" t="s">
        <v>33</v>
      </c>
      <c r="B34" s="18"/>
      <c r="C34" s="47"/>
      <c r="D34" s="58"/>
    </row>
    <row r="35" spans="1:9" ht="14.25">
      <c r="A35" s="57" t="s">
        <v>34</v>
      </c>
      <c r="B35" s="18"/>
      <c r="C35" s="47"/>
      <c r="D35" s="58"/>
    </row>
    <row r="36" spans="1:9" ht="14.25">
      <c r="A36" s="57" t="s">
        <v>35</v>
      </c>
      <c r="B36" s="18"/>
      <c r="C36" s="47"/>
      <c r="D36" s="58"/>
    </row>
    <row r="37" spans="1:9" ht="14.25">
      <c r="A37" s="57" t="s">
        <v>36</v>
      </c>
      <c r="B37" s="18"/>
      <c r="C37" s="47"/>
      <c r="D37" s="58" t="str">
        <f>IF(AND(D27="",D29="",D32="",D33=""),IF(AND(B33="yes",B37="yes",OR(B34="Yes",B35="Yes")),"E",""),"")</f>
        <v/>
      </c>
    </row>
    <row r="38" spans="1:9" ht="14.25">
      <c r="A38" s="57" t="s">
        <v>37</v>
      </c>
      <c r="B38" s="18"/>
      <c r="C38" s="47"/>
      <c r="D38" s="67" t="str">
        <f>IF(AND(D27="",D29="",D32="",D33="",D37=""),IF(B38&gt;0,"F",""),"")</f>
        <v/>
      </c>
    </row>
    <row r="39" spans="1:9" ht="15" thickBot="1">
      <c r="A39" s="68"/>
      <c r="B39" s="69"/>
      <c r="C39" s="69"/>
      <c r="D39" s="70"/>
    </row>
    <row r="40" spans="1:9" ht="15" thickBot="1">
      <c r="A40" s="25"/>
      <c r="B40" s="25"/>
      <c r="C40" s="25"/>
      <c r="D40" s="25"/>
    </row>
    <row r="41" spans="1:9" ht="14.25">
      <c r="A41" s="71" t="s">
        <v>38</v>
      </c>
      <c r="B41" s="72"/>
      <c r="C41" s="72"/>
      <c r="D41" s="73"/>
    </row>
    <row r="42" spans="1:9" ht="14.25">
      <c r="A42" s="57" t="s">
        <v>39</v>
      </c>
      <c r="B42" s="15"/>
      <c r="C42" s="47"/>
      <c r="D42" s="58"/>
    </row>
    <row r="43" spans="1:9" ht="14.25">
      <c r="A43" s="57" t="s">
        <v>40</v>
      </c>
      <c r="B43" s="18"/>
      <c r="C43" s="47"/>
      <c r="D43" s="64" t="str">
        <f>IF(B43="Spouse/Civil Union Partner",2,IF(B43="Parent/Guardian",3,IF(B43="Minor Child",4,IF(B43="Minor Sibling",5,IF(B43="Student Adult Child",6,IF(B43="Medical Power of Attorney",7,IF(B43="Other",8,"")))))))</f>
        <v/>
      </c>
      <c r="E43" s="92"/>
      <c r="F43" s="92"/>
    </row>
    <row r="44" spans="1:9" ht="14.25">
      <c r="A44" s="57" t="s">
        <v>41</v>
      </c>
      <c r="B44" s="24"/>
      <c r="C44" s="74"/>
      <c r="D44" s="58"/>
    </row>
    <row r="45" spans="1:9" ht="14.25">
      <c r="A45" s="57" t="s">
        <v>42</v>
      </c>
      <c r="B45" s="18"/>
      <c r="C45" s="47"/>
      <c r="D45" s="58"/>
    </row>
    <row r="46" spans="1:9" ht="14.25">
      <c r="A46" s="57" t="s">
        <v>23</v>
      </c>
      <c r="B46" s="19"/>
      <c r="C46" s="61"/>
      <c r="D46" s="58"/>
    </row>
    <row r="47" spans="1:9" s="75" customFormat="1" ht="14.25">
      <c r="A47" s="57"/>
      <c r="B47" s="47"/>
      <c r="C47" s="47"/>
      <c r="D47" s="58"/>
    </row>
    <row r="48" spans="1:9" s="75" customFormat="1" ht="45" customHeight="1">
      <c r="A48" s="66" t="s">
        <v>24</v>
      </c>
      <c r="B48" s="47"/>
      <c r="C48" s="196"/>
      <c r="D48" s="166" t="s">
        <v>25</v>
      </c>
      <c r="E48" s="318" t="s">
        <v>43</v>
      </c>
      <c r="F48" s="319"/>
      <c r="G48" s="319"/>
      <c r="H48" s="319"/>
      <c r="I48" s="167"/>
    </row>
    <row r="49" spans="1:8" s="75" customFormat="1" ht="15.75">
      <c r="A49" s="57" t="s">
        <v>26</v>
      </c>
      <c r="B49" s="15"/>
      <c r="C49" s="47"/>
      <c r="D49" s="64" t="str">
        <f>IF(OR(B49="yes",B50="yes"),"A","")</f>
        <v/>
      </c>
      <c r="E49" s="318" t="s">
        <v>44</v>
      </c>
      <c r="F49" s="320"/>
      <c r="G49" s="320"/>
      <c r="H49" s="320"/>
    </row>
    <row r="50" spans="1:8" s="75" customFormat="1" ht="14.25">
      <c r="A50" s="57" t="s">
        <v>27</v>
      </c>
      <c r="B50" s="22"/>
      <c r="C50" s="47"/>
      <c r="D50" s="58"/>
    </row>
    <row r="51" spans="1:8" s="75" customFormat="1" ht="14.25">
      <c r="A51" s="57" t="s">
        <v>28</v>
      </c>
      <c r="B51" s="22"/>
      <c r="C51" s="47"/>
      <c r="D51" s="64" t="str">
        <f>IF(D49="",IF(AND(B51="no",B52="yes",B53="no",B56="no",B57="no"),"B",""),"")</f>
        <v/>
      </c>
    </row>
    <row r="52" spans="1:8" s="75" customFormat="1" ht="14.25">
      <c r="A52" s="57" t="s">
        <v>29</v>
      </c>
      <c r="B52" s="18"/>
      <c r="C52" s="47"/>
      <c r="D52" s="58"/>
    </row>
    <row r="53" spans="1:8" s="75" customFormat="1" ht="14.25">
      <c r="A53" s="57" t="s">
        <v>30</v>
      </c>
      <c r="B53" s="18"/>
      <c r="C53" s="47"/>
      <c r="D53" s="58"/>
    </row>
    <row r="54" spans="1:8" s="75" customFormat="1" ht="14.25">
      <c r="A54" s="57" t="s">
        <v>31</v>
      </c>
      <c r="B54" s="18"/>
      <c r="C54" s="47"/>
      <c r="D54" s="64" t="str">
        <f>IF(AND(D49="",D51=""),IF(B54="yes","C",""),"")</f>
        <v/>
      </c>
    </row>
    <row r="55" spans="1:8" s="75" customFormat="1" ht="14.25" customHeight="1">
      <c r="A55" s="57" t="s">
        <v>32</v>
      </c>
      <c r="B55" s="18"/>
      <c r="C55" s="47"/>
      <c r="D55" s="67" t="str">
        <f>IF(AND(D49="",D51="",D54=""),IF(AND(B55="yes", OR(B57="yes",B56="yes")),"",IF(AND(B55="yes",AND(B56="no",B57="no",B58="no")),"D","")),"")</f>
        <v/>
      </c>
    </row>
    <row r="56" spans="1:8" s="75" customFormat="1" ht="14.25">
      <c r="A56" s="57" t="s">
        <v>33</v>
      </c>
      <c r="B56" s="18"/>
      <c r="C56" s="47"/>
      <c r="D56" s="58"/>
    </row>
    <row r="57" spans="1:8" s="75" customFormat="1" ht="14.25">
      <c r="A57" s="57" t="s">
        <v>34</v>
      </c>
      <c r="B57" s="18"/>
      <c r="C57" s="47"/>
      <c r="D57" s="58"/>
    </row>
    <row r="58" spans="1:8" s="75" customFormat="1" ht="14.25">
      <c r="A58" s="57" t="s">
        <v>35</v>
      </c>
      <c r="B58" s="18"/>
      <c r="C58" s="47"/>
      <c r="D58" s="58"/>
    </row>
    <row r="59" spans="1:8" s="75" customFormat="1" ht="14.25">
      <c r="A59" s="57" t="s">
        <v>36</v>
      </c>
      <c r="B59" s="18"/>
      <c r="C59" s="47"/>
      <c r="D59" s="58" t="str">
        <f>IF(AND(D49="",D51="",D54="",D55=""),IF(AND(B55="yes",B59="yes",OR(B56="Yes",B57="Yes")),"E",""),"")</f>
        <v/>
      </c>
    </row>
    <row r="60" spans="1:8" s="75" customFormat="1" ht="14.25">
      <c r="A60" s="57" t="s">
        <v>37</v>
      </c>
      <c r="B60" s="18"/>
      <c r="C60" s="47"/>
      <c r="D60" s="67" t="str">
        <f>IF(AND(D49="",D51="",D54="",D55="",D59=""),IF(B60&gt;0,"F",""),"")</f>
        <v/>
      </c>
    </row>
    <row r="61" spans="1:8" s="75" customFormat="1" ht="15" thickBot="1">
      <c r="A61" s="57"/>
      <c r="B61" s="47"/>
      <c r="C61" s="47"/>
      <c r="D61" s="58"/>
    </row>
    <row r="62" spans="1:8" s="75" customFormat="1" ht="15" thickBot="1">
      <c r="A62" s="25"/>
      <c r="B62" s="25"/>
      <c r="C62" s="25"/>
      <c r="D62" s="25"/>
    </row>
    <row r="63" spans="1:8" s="75" customFormat="1" ht="14.25">
      <c r="A63" s="71" t="s">
        <v>45</v>
      </c>
      <c r="B63" s="72"/>
      <c r="C63" s="72"/>
      <c r="D63" s="73"/>
    </row>
    <row r="64" spans="1:8" s="75" customFormat="1" ht="14.25">
      <c r="A64" s="57" t="s">
        <v>39</v>
      </c>
      <c r="B64" s="15"/>
      <c r="C64" s="47"/>
      <c r="D64" s="58"/>
    </row>
    <row r="65" spans="1:4" s="75" customFormat="1" ht="14.25">
      <c r="A65" s="57" t="s">
        <v>40</v>
      </c>
      <c r="B65" s="18"/>
      <c r="C65" s="47"/>
      <c r="D65" s="64" t="str">
        <f>IF(B65="Spouse/Civil Union Partner",2,IF(B65="Parent/Guardian",3,IF(B65="Minor Child",4,IF(B65="Minor Sibling",5,IF(B65="Student Adult Child",6,IF(B65="Medical Power of Attorney",7,IF(B65="Other",8,"")))))))</f>
        <v/>
      </c>
    </row>
    <row r="66" spans="1:4" s="75" customFormat="1" ht="14.25">
      <c r="A66" s="57" t="s">
        <v>41</v>
      </c>
      <c r="B66" s="24"/>
      <c r="C66" s="74"/>
      <c r="D66" s="58"/>
    </row>
    <row r="67" spans="1:4" s="75" customFormat="1" ht="14.25">
      <c r="A67" s="57" t="s">
        <v>42</v>
      </c>
      <c r="B67" s="18"/>
      <c r="C67" s="47"/>
      <c r="D67" s="58"/>
    </row>
    <row r="68" spans="1:4" ht="14.25">
      <c r="A68" s="57" t="s">
        <v>23</v>
      </c>
      <c r="B68" s="19"/>
      <c r="C68" s="61"/>
      <c r="D68" s="58"/>
    </row>
    <row r="69" spans="1:4" s="75" customFormat="1" ht="14.25">
      <c r="A69" s="57"/>
      <c r="B69" s="47"/>
      <c r="C69" s="47"/>
      <c r="D69" s="58"/>
    </row>
    <row r="70" spans="1:4" s="75" customFormat="1" ht="45" customHeight="1">
      <c r="A70" s="66" t="s">
        <v>24</v>
      </c>
      <c r="B70" s="47"/>
      <c r="C70" s="196"/>
      <c r="D70" s="166" t="s">
        <v>25</v>
      </c>
    </row>
    <row r="71" spans="1:4" s="75" customFormat="1" ht="14.25">
      <c r="A71" s="57" t="s">
        <v>26</v>
      </c>
      <c r="B71" s="15"/>
      <c r="C71" s="47"/>
      <c r="D71" s="64" t="str">
        <f>IF(OR(B71="yes",B72="yes"),"A","")</f>
        <v/>
      </c>
    </row>
    <row r="72" spans="1:4" s="75" customFormat="1" ht="14.25">
      <c r="A72" s="57" t="s">
        <v>27</v>
      </c>
      <c r="B72" s="22"/>
      <c r="C72" s="47"/>
      <c r="D72" s="58"/>
    </row>
    <row r="73" spans="1:4" s="75" customFormat="1" ht="14.25">
      <c r="A73" s="57" t="s">
        <v>28</v>
      </c>
      <c r="B73" s="22"/>
      <c r="C73" s="47"/>
      <c r="D73" s="64" t="str">
        <f>IF(D71="",IF(AND(B73="no",B74="yes",B75="no",B78="no",B79="no"),"B",""),"")</f>
        <v/>
      </c>
    </row>
    <row r="74" spans="1:4" s="75" customFormat="1" ht="14.25">
      <c r="A74" s="57" t="s">
        <v>29</v>
      </c>
      <c r="B74" s="18"/>
      <c r="C74" s="47"/>
      <c r="D74" s="58"/>
    </row>
    <row r="75" spans="1:4" s="75" customFormat="1" ht="14.25">
      <c r="A75" s="57" t="s">
        <v>30</v>
      </c>
      <c r="B75" s="18"/>
      <c r="C75" s="47"/>
      <c r="D75" s="58"/>
    </row>
    <row r="76" spans="1:4" s="75" customFormat="1" ht="14.25">
      <c r="A76" s="57" t="s">
        <v>31</v>
      </c>
      <c r="B76" s="18"/>
      <c r="C76" s="47"/>
      <c r="D76" s="64" t="str">
        <f>IF(AND(D71="",D73=""),IF(B76="yes","C",""),"")</f>
        <v/>
      </c>
    </row>
    <row r="77" spans="1:4" s="75" customFormat="1" ht="14.25" customHeight="1">
      <c r="A77" s="57" t="s">
        <v>32</v>
      </c>
      <c r="B77" s="18"/>
      <c r="C77" s="47"/>
      <c r="D77" s="67" t="str">
        <f>IF(AND(D71="",D73="",D76=""),IF(AND(B77="yes", OR(B79="yes",B78="yes")),"",IF(AND(B77="yes",AND(B78="no",B79="no",B80="no")),"D","")),"")</f>
        <v/>
      </c>
    </row>
    <row r="78" spans="1:4" s="75" customFormat="1" ht="14.25">
      <c r="A78" s="57" t="s">
        <v>33</v>
      </c>
      <c r="B78" s="18"/>
      <c r="C78" s="47"/>
      <c r="D78" s="58"/>
    </row>
    <row r="79" spans="1:4" s="75" customFormat="1" ht="14.25">
      <c r="A79" s="57" t="s">
        <v>34</v>
      </c>
      <c r="B79" s="18"/>
      <c r="C79" s="47"/>
      <c r="D79" s="58"/>
    </row>
    <row r="80" spans="1:4" s="75" customFormat="1" ht="14.25">
      <c r="A80" s="57" t="s">
        <v>35</v>
      </c>
      <c r="B80" s="18"/>
      <c r="C80" s="47"/>
      <c r="D80" s="58"/>
    </row>
    <row r="81" spans="1:4" s="75" customFormat="1" ht="14.25">
      <c r="A81" s="57" t="s">
        <v>36</v>
      </c>
      <c r="B81" s="18"/>
      <c r="C81" s="47"/>
      <c r="D81" s="58" t="str">
        <f>IF(AND(D71="",D73="",D76="",D77=""),IF(AND(B77="yes",B81="yes",OR(B78="Yes",B79="Yes")),"E",""),"")</f>
        <v/>
      </c>
    </row>
    <row r="82" spans="1:4" s="75" customFormat="1" ht="14.25">
      <c r="A82" s="57" t="s">
        <v>37</v>
      </c>
      <c r="B82" s="18"/>
      <c r="C82" s="47"/>
      <c r="D82" s="67" t="str">
        <f>IF(AND(D71="",D73="",D76="",D77="",D81=""),IF(B82&gt;0,"F",""),"")</f>
        <v/>
      </c>
    </row>
    <row r="83" spans="1:4" s="75" customFormat="1" ht="15" thickBot="1">
      <c r="A83" s="68"/>
      <c r="B83" s="69"/>
      <c r="C83" s="69"/>
      <c r="D83" s="76"/>
    </row>
    <row r="84" spans="1:4" s="75" customFormat="1" ht="15" thickBot="1">
      <c r="A84" s="25"/>
      <c r="B84" s="25"/>
      <c r="C84" s="25"/>
      <c r="D84" s="25"/>
    </row>
    <row r="85" spans="1:4" s="75" customFormat="1" ht="14.25">
      <c r="A85" s="71" t="s">
        <v>46</v>
      </c>
      <c r="B85" s="72"/>
      <c r="C85" s="72"/>
      <c r="D85" s="73"/>
    </row>
    <row r="86" spans="1:4" s="75" customFormat="1" ht="14.25">
      <c r="A86" s="57" t="s">
        <v>39</v>
      </c>
      <c r="B86" s="15"/>
      <c r="C86" s="47"/>
      <c r="D86" s="58"/>
    </row>
    <row r="87" spans="1:4" s="75" customFormat="1" ht="14.25">
      <c r="A87" s="57" t="s">
        <v>40</v>
      </c>
      <c r="B87" s="18"/>
      <c r="C87" s="47"/>
      <c r="D87" s="64" t="str">
        <f>IF(B87="Spouse/Civil Union Partner",2,IF(B87="Parent/Guardian",3,IF(B87="Minor Child",4,IF(B87="Minor Sibling",5,IF(B87="Student Adult Child",6,IF(B87="Medical Power of Attorney",7,IF(B87="Other",8,"")))))))</f>
        <v/>
      </c>
    </row>
    <row r="88" spans="1:4" s="75" customFormat="1" ht="14.25">
      <c r="A88" s="57" t="s">
        <v>41</v>
      </c>
      <c r="B88" s="24"/>
      <c r="C88" s="74"/>
      <c r="D88" s="58"/>
    </row>
    <row r="89" spans="1:4" s="75" customFormat="1" ht="14.25">
      <c r="A89" s="57" t="s">
        <v>42</v>
      </c>
      <c r="B89" s="18"/>
      <c r="C89" s="47"/>
      <c r="D89" s="58"/>
    </row>
    <row r="90" spans="1:4" ht="14.25">
      <c r="A90" s="57" t="s">
        <v>23</v>
      </c>
      <c r="B90" s="19"/>
      <c r="C90" s="61"/>
      <c r="D90" s="58"/>
    </row>
    <row r="91" spans="1:4" s="75" customFormat="1" ht="14.25">
      <c r="A91" s="57"/>
      <c r="B91" s="47"/>
      <c r="C91" s="47"/>
      <c r="D91" s="58"/>
    </row>
    <row r="92" spans="1:4" s="75" customFormat="1" ht="45" customHeight="1">
      <c r="A92" s="66" t="s">
        <v>24</v>
      </c>
      <c r="B92" s="47"/>
      <c r="C92" s="196"/>
      <c r="D92" s="166" t="s">
        <v>25</v>
      </c>
    </row>
    <row r="93" spans="1:4" s="75" customFormat="1" ht="14.25">
      <c r="A93" s="57" t="s">
        <v>26</v>
      </c>
      <c r="B93" s="15"/>
      <c r="C93" s="47"/>
      <c r="D93" s="64" t="str">
        <f>IF(OR(B93="yes",B94="yes"),"A","")</f>
        <v/>
      </c>
    </row>
    <row r="94" spans="1:4" s="75" customFormat="1" ht="14.25">
      <c r="A94" s="57" t="s">
        <v>27</v>
      </c>
      <c r="B94" s="22"/>
      <c r="C94" s="47"/>
      <c r="D94" s="58"/>
    </row>
    <row r="95" spans="1:4" s="75" customFormat="1" ht="14.25">
      <c r="A95" s="57" t="s">
        <v>28</v>
      </c>
      <c r="B95" s="22"/>
      <c r="C95" s="47"/>
      <c r="D95" s="64" t="str">
        <f>IF(D93="",IF(AND(B95="no",B96="yes",B97="no",B100="no",B101="no"),"B",""),"")</f>
        <v/>
      </c>
    </row>
    <row r="96" spans="1:4" s="75" customFormat="1" ht="14.25">
      <c r="A96" s="57" t="s">
        <v>29</v>
      </c>
      <c r="B96" s="18"/>
      <c r="C96" s="47"/>
      <c r="D96" s="58"/>
    </row>
    <row r="97" spans="1:4" s="75" customFormat="1" ht="14.25">
      <c r="A97" s="57" t="s">
        <v>30</v>
      </c>
      <c r="B97" s="18"/>
      <c r="C97" s="47"/>
      <c r="D97" s="58"/>
    </row>
    <row r="98" spans="1:4" s="75" customFormat="1" ht="14.25">
      <c r="A98" s="57" t="s">
        <v>31</v>
      </c>
      <c r="B98" s="18"/>
      <c r="C98" s="47"/>
      <c r="D98" s="64" t="str">
        <f>IF(AND(D93="",D95=""),IF(B98="yes","C",""),"")</f>
        <v/>
      </c>
    </row>
    <row r="99" spans="1:4" s="75" customFormat="1" ht="14.25" customHeight="1">
      <c r="A99" s="57" t="s">
        <v>32</v>
      </c>
      <c r="B99" s="18"/>
      <c r="C99" s="47"/>
      <c r="D99" s="67" t="str">
        <f>IF(AND(D93="",D95="",D98=""),IF(AND(B99="yes", OR(B101="yes",B100="yes")),"",IF(AND(B99="yes",AND(B100="no",B101="no",B102="no")),"D","")),"")</f>
        <v/>
      </c>
    </row>
    <row r="100" spans="1:4" s="75" customFormat="1" ht="14.25">
      <c r="A100" s="57" t="s">
        <v>33</v>
      </c>
      <c r="B100" s="18"/>
      <c r="C100" s="47"/>
      <c r="D100" s="58"/>
    </row>
    <row r="101" spans="1:4" s="75" customFormat="1" ht="14.25">
      <c r="A101" s="57" t="s">
        <v>34</v>
      </c>
      <c r="B101" s="18"/>
      <c r="C101" s="47"/>
      <c r="D101" s="58"/>
    </row>
    <row r="102" spans="1:4" s="75" customFormat="1" ht="14.25">
      <c r="A102" s="57" t="s">
        <v>35</v>
      </c>
      <c r="B102" s="18"/>
      <c r="C102" s="47"/>
      <c r="D102" s="58"/>
    </row>
    <row r="103" spans="1:4" s="75" customFormat="1" ht="14.25">
      <c r="A103" s="57" t="s">
        <v>36</v>
      </c>
      <c r="B103" s="18"/>
      <c r="C103" s="47"/>
      <c r="D103" s="58" t="str">
        <f>IF(AND(D93="",D95="",D98="",D99=""),IF(AND(B99="yes",B103="yes",OR(B100="Yes",B101="Yes")),"E",""),"")</f>
        <v/>
      </c>
    </row>
    <row r="104" spans="1:4" s="75" customFormat="1" ht="14.25">
      <c r="A104" s="57" t="s">
        <v>37</v>
      </c>
      <c r="B104" s="18"/>
      <c r="C104" s="47"/>
      <c r="D104" s="67" t="str">
        <f>IF(AND(D93="",D95="",D98="",D99="",D103=""),IF(B104&gt;0,"F",""),"")</f>
        <v/>
      </c>
    </row>
    <row r="105" spans="1:4" s="75" customFormat="1" ht="15" thickBot="1">
      <c r="A105" s="68"/>
      <c r="B105" s="69"/>
      <c r="C105" s="69"/>
      <c r="D105" s="76"/>
    </row>
    <row r="106" spans="1:4" s="75" customFormat="1" ht="15" thickBot="1">
      <c r="A106" s="25"/>
      <c r="B106" s="25"/>
      <c r="C106" s="25"/>
      <c r="D106" s="25"/>
    </row>
    <row r="107" spans="1:4" s="75" customFormat="1" ht="14.25">
      <c r="A107" s="71" t="s">
        <v>47</v>
      </c>
      <c r="B107" s="72"/>
      <c r="C107" s="72"/>
      <c r="D107" s="73"/>
    </row>
    <row r="108" spans="1:4" s="75" customFormat="1" ht="14.25">
      <c r="A108" s="57" t="s">
        <v>39</v>
      </c>
      <c r="B108" s="15"/>
      <c r="C108" s="47"/>
      <c r="D108" s="58"/>
    </row>
    <row r="109" spans="1:4" s="75" customFormat="1" ht="14.25">
      <c r="A109" s="57" t="s">
        <v>40</v>
      </c>
      <c r="B109" s="18"/>
      <c r="C109" s="47"/>
      <c r="D109" s="64" t="str">
        <f>IF(B109="Spouse/Civil Union Partner",2,IF(B109="Parent/Guardian",3,IF(B109="Minor Child",4,IF(B109="Minor Sibling",5,IF(B109="Student Adult Child",6,IF(B109="Medical Power of Attorney",7,IF(B109="Other",8,"")))))))</f>
        <v/>
      </c>
    </row>
    <row r="110" spans="1:4" s="75" customFormat="1" ht="14.25">
      <c r="A110" s="57" t="s">
        <v>41</v>
      </c>
      <c r="B110" s="24"/>
      <c r="C110" s="74"/>
      <c r="D110" s="58"/>
    </row>
    <row r="111" spans="1:4" s="75" customFormat="1" ht="14.25">
      <c r="A111" s="57" t="s">
        <v>42</v>
      </c>
      <c r="B111" s="18"/>
      <c r="C111" s="47"/>
      <c r="D111" s="58"/>
    </row>
    <row r="112" spans="1:4" ht="14.25">
      <c r="A112" s="57" t="s">
        <v>23</v>
      </c>
      <c r="B112" s="19"/>
      <c r="C112" s="61"/>
      <c r="D112" s="58"/>
    </row>
    <row r="113" spans="1:4" s="75" customFormat="1" ht="14.25">
      <c r="A113" s="57"/>
      <c r="B113" s="47"/>
      <c r="C113" s="47"/>
      <c r="D113" s="58"/>
    </row>
    <row r="114" spans="1:4" s="75" customFormat="1" ht="45" customHeight="1">
      <c r="A114" s="66" t="s">
        <v>24</v>
      </c>
      <c r="B114" s="47"/>
      <c r="C114" s="196"/>
      <c r="D114" s="166" t="s">
        <v>25</v>
      </c>
    </row>
    <row r="115" spans="1:4" s="75" customFormat="1" ht="14.25">
      <c r="A115" s="57" t="s">
        <v>26</v>
      </c>
      <c r="B115" s="15"/>
      <c r="C115" s="47"/>
      <c r="D115" s="64" t="str">
        <f>IF(OR(B115="yes",B116="yes"),"A","")</f>
        <v/>
      </c>
    </row>
    <row r="116" spans="1:4" s="75" customFormat="1" ht="14.25">
      <c r="A116" s="57" t="s">
        <v>27</v>
      </c>
      <c r="B116" s="22"/>
      <c r="C116" s="47"/>
      <c r="D116" s="58"/>
    </row>
    <row r="117" spans="1:4" s="75" customFormat="1" ht="14.25">
      <c r="A117" s="57" t="s">
        <v>28</v>
      </c>
      <c r="B117" s="22"/>
      <c r="C117" s="47"/>
      <c r="D117" s="64" t="str">
        <f>IF(D115="",IF(AND(B117="no",B118="yes",B119="no",B122="no",B123="no"),"B",""),"")</f>
        <v/>
      </c>
    </row>
    <row r="118" spans="1:4" s="75" customFormat="1" ht="14.25">
      <c r="A118" s="57" t="s">
        <v>29</v>
      </c>
      <c r="B118" s="18"/>
      <c r="C118" s="47"/>
      <c r="D118" s="58"/>
    </row>
    <row r="119" spans="1:4" s="75" customFormat="1" ht="14.25">
      <c r="A119" s="57" t="s">
        <v>30</v>
      </c>
      <c r="B119" s="18"/>
      <c r="C119" s="47"/>
      <c r="D119" s="58"/>
    </row>
    <row r="120" spans="1:4" s="75" customFormat="1" ht="14.25">
      <c r="A120" s="57" t="s">
        <v>31</v>
      </c>
      <c r="B120" s="18"/>
      <c r="C120" s="47"/>
      <c r="D120" s="64" t="str">
        <f>IF(AND(D115="",D117=""),IF(B120="yes","C",""),"")</f>
        <v/>
      </c>
    </row>
    <row r="121" spans="1:4" s="75" customFormat="1" ht="14.25" customHeight="1">
      <c r="A121" s="57" t="s">
        <v>32</v>
      </c>
      <c r="B121" s="18"/>
      <c r="C121" s="47"/>
      <c r="D121" s="67" t="str">
        <f>IF(AND(D115="",D117="",D120=""),IF(AND(B121="yes", OR(B123="yes",B122="yes")),"",IF(AND(B121="yes",AND(B122="no",B123="no",B124="no")),"D","")),"")</f>
        <v/>
      </c>
    </row>
    <row r="122" spans="1:4" s="75" customFormat="1" ht="14.25">
      <c r="A122" s="57" t="s">
        <v>33</v>
      </c>
      <c r="B122" s="18"/>
      <c r="C122" s="47"/>
      <c r="D122" s="58"/>
    </row>
    <row r="123" spans="1:4" s="75" customFormat="1" ht="14.25">
      <c r="A123" s="57" t="s">
        <v>34</v>
      </c>
      <c r="B123" s="18"/>
      <c r="C123" s="47"/>
      <c r="D123" s="58"/>
    </row>
    <row r="124" spans="1:4" s="75" customFormat="1" ht="14.25">
      <c r="A124" s="57" t="s">
        <v>35</v>
      </c>
      <c r="B124" s="18"/>
      <c r="C124" s="47"/>
      <c r="D124" s="58"/>
    </row>
    <row r="125" spans="1:4" s="75" customFormat="1" ht="14.25">
      <c r="A125" s="57" t="s">
        <v>36</v>
      </c>
      <c r="B125" s="18"/>
      <c r="C125" s="47"/>
      <c r="D125" s="58" t="str">
        <f>IF(AND(D115="",D117="",D120="",D121=""),IF(AND(B121="yes",B125="yes",OR(B122="Yes",B123="Yes")),"E",""),"")</f>
        <v/>
      </c>
    </row>
    <row r="126" spans="1:4" s="75" customFormat="1" ht="14.25">
      <c r="A126" s="57" t="s">
        <v>37</v>
      </c>
      <c r="B126" s="18"/>
      <c r="C126" s="47"/>
      <c r="D126" s="67" t="str">
        <f>IF(AND(D115="",D117="",D120="",D121="",D125=""),IF(B126&gt;0,"F",""),"")</f>
        <v/>
      </c>
    </row>
    <row r="127" spans="1:4" s="75" customFormat="1" ht="13.15" customHeight="1" thickBot="1">
      <c r="A127" s="68"/>
      <c r="B127" s="69"/>
      <c r="C127" s="69"/>
      <c r="D127" s="76"/>
    </row>
    <row r="128" spans="1:4" s="75" customFormat="1" ht="13.15" customHeight="1" thickBot="1">
      <c r="A128" s="25"/>
      <c r="B128" s="25"/>
      <c r="C128" s="25"/>
      <c r="D128" s="25"/>
    </row>
    <row r="129" spans="1:4" s="75" customFormat="1" ht="13.15" customHeight="1">
      <c r="A129" s="71" t="s">
        <v>48</v>
      </c>
      <c r="B129" s="72"/>
      <c r="C129" s="72"/>
      <c r="D129" s="73"/>
    </row>
    <row r="130" spans="1:4" s="75" customFormat="1" ht="14.25">
      <c r="A130" s="57" t="s">
        <v>39</v>
      </c>
      <c r="B130" s="15"/>
      <c r="C130" s="47"/>
      <c r="D130" s="58"/>
    </row>
    <row r="131" spans="1:4" s="75" customFormat="1" ht="14.25">
      <c r="A131" s="57" t="s">
        <v>40</v>
      </c>
      <c r="B131" s="18"/>
      <c r="C131" s="47"/>
      <c r="D131" s="64" t="str">
        <f>IF(B131="Spouse/Civil Union Partner",2,IF(B131="Parent/Guardian",3,IF(B131="Minor Child",4,IF(B131="Minor Sibling",5,IF(B131="Student Adult Child",6,IF(B131="Medical Power of Attorney",7,IF(B131="Other",8,"")))))))</f>
        <v/>
      </c>
    </row>
    <row r="132" spans="1:4" s="75" customFormat="1" ht="14.25">
      <c r="A132" s="57" t="s">
        <v>41</v>
      </c>
      <c r="B132" s="24"/>
      <c r="C132" s="74"/>
      <c r="D132" s="58"/>
    </row>
    <row r="133" spans="1:4" s="75" customFormat="1" ht="14.25">
      <c r="A133" s="57" t="s">
        <v>42</v>
      </c>
      <c r="B133" s="18"/>
      <c r="C133" s="47"/>
      <c r="D133" s="58"/>
    </row>
    <row r="134" spans="1:4" ht="14.25">
      <c r="A134" s="57" t="s">
        <v>23</v>
      </c>
      <c r="B134" s="19"/>
      <c r="C134" s="61"/>
      <c r="D134" s="58"/>
    </row>
    <row r="135" spans="1:4" s="75" customFormat="1" ht="14.25">
      <c r="A135" s="57"/>
      <c r="B135" s="47"/>
      <c r="C135" s="47"/>
      <c r="D135" s="58"/>
    </row>
    <row r="136" spans="1:4" s="75" customFormat="1" ht="45" customHeight="1">
      <c r="A136" s="66" t="s">
        <v>24</v>
      </c>
      <c r="B136" s="47"/>
      <c r="C136" s="196"/>
      <c r="D136" s="166" t="s">
        <v>25</v>
      </c>
    </row>
    <row r="137" spans="1:4" s="75" customFormat="1" ht="14.25">
      <c r="A137" s="57" t="s">
        <v>26</v>
      </c>
      <c r="B137" s="15"/>
      <c r="C137" s="47"/>
      <c r="D137" s="64" t="str">
        <f>IF(OR(B137="yes",B138="yes"),"A","")</f>
        <v/>
      </c>
    </row>
    <row r="138" spans="1:4" s="75" customFormat="1" ht="14.25">
      <c r="A138" s="57" t="s">
        <v>27</v>
      </c>
      <c r="B138" s="22"/>
      <c r="C138" s="47"/>
      <c r="D138" s="58"/>
    </row>
    <row r="139" spans="1:4" s="75" customFormat="1" ht="14.25">
      <c r="A139" s="57" t="s">
        <v>28</v>
      </c>
      <c r="B139" s="22"/>
      <c r="C139" s="47"/>
      <c r="D139" s="64" t="str">
        <f>IF(D137="",IF(AND(B139="no",B140="yes",B141="no",B144="no",B145="no"),"B",""),"")</f>
        <v/>
      </c>
    </row>
    <row r="140" spans="1:4" s="75" customFormat="1" ht="14.25">
      <c r="A140" s="57" t="s">
        <v>29</v>
      </c>
      <c r="B140" s="18"/>
      <c r="C140" s="47"/>
      <c r="D140" s="58"/>
    </row>
    <row r="141" spans="1:4" s="75" customFormat="1" ht="14.25">
      <c r="A141" s="57" t="s">
        <v>30</v>
      </c>
      <c r="B141" s="18"/>
      <c r="C141" s="47"/>
      <c r="D141" s="58"/>
    </row>
    <row r="142" spans="1:4" s="75" customFormat="1" ht="14.25">
      <c r="A142" s="57" t="s">
        <v>31</v>
      </c>
      <c r="B142" s="18"/>
      <c r="C142" s="47"/>
      <c r="D142" s="64" t="str">
        <f>IF(AND(D137="",D139=""),IF(B142="yes","C",""),"")</f>
        <v/>
      </c>
    </row>
    <row r="143" spans="1:4" s="75" customFormat="1" ht="14.25" customHeight="1">
      <c r="A143" s="57" t="s">
        <v>32</v>
      </c>
      <c r="B143" s="18"/>
      <c r="C143" s="47"/>
      <c r="D143" s="67" t="str">
        <f>IF(AND(D137="",D139="",D142=""),IF(AND(B143="yes", OR(B145="yes",B144="yes")),"",IF(AND(B143="yes",AND(B144="no",B145="no",B146="no")),"D","")),"")</f>
        <v/>
      </c>
    </row>
    <row r="144" spans="1:4" s="75" customFormat="1" ht="14.25">
      <c r="A144" s="57" t="s">
        <v>33</v>
      </c>
      <c r="B144" s="18"/>
      <c r="C144" s="47"/>
      <c r="D144" s="58"/>
    </row>
    <row r="145" spans="1:4" s="75" customFormat="1" ht="14.25">
      <c r="A145" s="57" t="s">
        <v>34</v>
      </c>
      <c r="B145" s="18"/>
      <c r="C145" s="47"/>
      <c r="D145" s="58"/>
    </row>
    <row r="146" spans="1:4" s="75" customFormat="1" ht="14.25">
      <c r="A146" s="57" t="s">
        <v>35</v>
      </c>
      <c r="B146" s="18"/>
      <c r="C146" s="47"/>
      <c r="D146" s="58"/>
    </row>
    <row r="147" spans="1:4" s="75" customFormat="1" ht="14.25">
      <c r="A147" s="57" t="s">
        <v>36</v>
      </c>
      <c r="B147" s="18"/>
      <c r="C147" s="47"/>
      <c r="D147" s="58" t="str">
        <f>IF(AND(D137="",D139="",D142="",D143=""),IF(AND(B143="yes",B147="yes",OR(B144="Yes",B145="Yes")),"E",""),"")</f>
        <v/>
      </c>
    </row>
    <row r="148" spans="1:4" s="75" customFormat="1" ht="14.25">
      <c r="A148" s="57" t="s">
        <v>37</v>
      </c>
      <c r="B148" s="18"/>
      <c r="C148" s="47"/>
      <c r="D148" s="67" t="str">
        <f>IF(AND(D137="",D139="",D142="",D143="",D147=""),IF(B148&gt;0,"F",""),"")</f>
        <v/>
      </c>
    </row>
    <row r="149" spans="1:4" s="75" customFormat="1" ht="14.25">
      <c r="A149" s="57"/>
      <c r="B149" s="47"/>
      <c r="C149" s="47"/>
      <c r="D149" s="58"/>
    </row>
    <row r="150" spans="1:4" s="75" customFormat="1" ht="15" thickBot="1">
      <c r="A150" s="27"/>
      <c r="B150" s="23"/>
      <c r="C150" s="23"/>
      <c r="D150" s="26"/>
    </row>
    <row r="151" spans="1:4" s="75" customFormat="1" ht="14.25">
      <c r="A151" s="71" t="s">
        <v>49</v>
      </c>
      <c r="B151" s="72"/>
      <c r="C151" s="72"/>
      <c r="D151" s="73"/>
    </row>
    <row r="152" spans="1:4" s="75" customFormat="1" ht="14.25">
      <c r="A152" s="57" t="s">
        <v>39</v>
      </c>
      <c r="B152" s="15"/>
      <c r="C152" s="47"/>
      <c r="D152" s="58"/>
    </row>
    <row r="153" spans="1:4" s="75" customFormat="1" ht="14.25">
      <c r="A153" s="57" t="s">
        <v>40</v>
      </c>
      <c r="B153" s="18"/>
      <c r="C153" s="47"/>
      <c r="D153" s="64" t="str">
        <f>IF(B153="Spouse/Civil Union Partner",2,IF(B153="Parent/Guardian",3,IF(B153="Minor Child",4,IF(B153="Minor Sibling",5,IF(B153="Student Adult Child",6,IF(B153="Medical Power of Attorney",7,IF(B153="Other",8,"")))))))</f>
        <v/>
      </c>
    </row>
    <row r="154" spans="1:4" s="75" customFormat="1" ht="14.25">
      <c r="A154" s="57" t="s">
        <v>41</v>
      </c>
      <c r="B154" s="24"/>
      <c r="C154" s="74"/>
      <c r="D154" s="58"/>
    </row>
    <row r="155" spans="1:4" s="75" customFormat="1" ht="14.25">
      <c r="A155" s="57" t="s">
        <v>42</v>
      </c>
      <c r="B155" s="18"/>
      <c r="C155" s="47"/>
      <c r="D155" s="58"/>
    </row>
    <row r="156" spans="1:4" ht="14.25">
      <c r="A156" s="57" t="s">
        <v>23</v>
      </c>
      <c r="B156" s="19"/>
      <c r="C156" s="61"/>
      <c r="D156" s="58"/>
    </row>
    <row r="157" spans="1:4" s="75" customFormat="1" ht="14.25">
      <c r="A157" s="57"/>
      <c r="B157" s="47"/>
      <c r="C157" s="47"/>
      <c r="D157" s="58"/>
    </row>
    <row r="158" spans="1:4" s="75" customFormat="1" ht="45" customHeight="1">
      <c r="A158" s="66" t="s">
        <v>24</v>
      </c>
      <c r="B158" s="47"/>
      <c r="C158" s="196"/>
      <c r="D158" s="166" t="s">
        <v>25</v>
      </c>
    </row>
    <row r="159" spans="1:4" s="75" customFormat="1" ht="14.25">
      <c r="A159" s="57" t="s">
        <v>26</v>
      </c>
      <c r="B159" s="15"/>
      <c r="C159" s="47"/>
      <c r="D159" s="64" t="str">
        <f>IF(OR(B159="yes",B160="yes"),"A","")</f>
        <v/>
      </c>
    </row>
    <row r="160" spans="1:4" s="75" customFormat="1" ht="14.25">
      <c r="A160" s="57" t="s">
        <v>27</v>
      </c>
      <c r="B160" s="22"/>
      <c r="C160" s="47"/>
      <c r="D160" s="58"/>
    </row>
    <row r="161" spans="1:7" s="75" customFormat="1" ht="14.25">
      <c r="A161" s="57" t="s">
        <v>28</v>
      </c>
      <c r="B161" s="22"/>
      <c r="C161" s="47"/>
      <c r="D161" s="64" t="str">
        <f>IF(D159="",IF(AND(B161="no",B162="yes",B163="no",B166="no",B167="no"),"B",""),"")</f>
        <v/>
      </c>
    </row>
    <row r="162" spans="1:7" s="75" customFormat="1" ht="14.25">
      <c r="A162" s="57" t="s">
        <v>29</v>
      </c>
      <c r="B162" s="18"/>
      <c r="C162" s="47"/>
      <c r="D162" s="58"/>
    </row>
    <row r="163" spans="1:7" s="75" customFormat="1" ht="14.25">
      <c r="A163" s="57" t="s">
        <v>30</v>
      </c>
      <c r="B163" s="18"/>
      <c r="C163" s="47"/>
      <c r="D163" s="58"/>
    </row>
    <row r="164" spans="1:7" s="75" customFormat="1" ht="14.25">
      <c r="A164" s="57" t="s">
        <v>31</v>
      </c>
      <c r="B164" s="18"/>
      <c r="C164" s="47"/>
      <c r="D164" s="64" t="str">
        <f>IF(AND(D159="",D161=""),IF(B164="yes","C",""),"")</f>
        <v/>
      </c>
    </row>
    <row r="165" spans="1:7" s="75" customFormat="1" ht="14.25" customHeight="1">
      <c r="A165" s="57" t="s">
        <v>32</v>
      </c>
      <c r="B165" s="18"/>
      <c r="C165" s="47"/>
      <c r="D165" s="67" t="str">
        <f>IF(AND(D159="",D161="",D164=""),IF(AND(B165="yes", OR(B167="yes",B166="yes")),"",IF(AND(B165="yes",AND(B166="no",B167="no",B168="no")),"D","")),"")</f>
        <v/>
      </c>
    </row>
    <row r="166" spans="1:7" s="75" customFormat="1" ht="14.25">
      <c r="A166" s="57" t="s">
        <v>33</v>
      </c>
      <c r="B166" s="18"/>
      <c r="C166" s="47"/>
      <c r="D166" s="58"/>
    </row>
    <row r="167" spans="1:7" s="75" customFormat="1" ht="14.25">
      <c r="A167" s="57" t="s">
        <v>34</v>
      </c>
      <c r="B167" s="18"/>
      <c r="C167" s="47"/>
      <c r="D167" s="58"/>
    </row>
    <row r="168" spans="1:7" s="75" customFormat="1" ht="14.25">
      <c r="A168" s="57" t="s">
        <v>35</v>
      </c>
      <c r="B168" s="18"/>
      <c r="C168" s="47"/>
      <c r="D168" s="58"/>
    </row>
    <row r="169" spans="1:7" s="75" customFormat="1" ht="14.25">
      <c r="A169" s="57" t="s">
        <v>36</v>
      </c>
      <c r="B169" s="18"/>
      <c r="C169" s="47"/>
      <c r="D169" s="58" t="str">
        <f>IF(AND(D159="",D161="",D164="",D165=""),IF(AND(B165="yes",B169="yes",OR(B166="Yes",B167="Yes")),"E",""),"")</f>
        <v/>
      </c>
    </row>
    <row r="170" spans="1:7" s="75" customFormat="1" ht="14.25">
      <c r="A170" s="57" t="s">
        <v>37</v>
      </c>
      <c r="B170" s="18"/>
      <c r="C170" s="47"/>
      <c r="D170" s="67" t="str">
        <f>IF(AND(D159="",D161="",D164="",D165="",D169=""),IF(B170&gt;0,"F",""),"")</f>
        <v/>
      </c>
    </row>
    <row r="171" spans="1:7" s="75" customFormat="1" ht="15" thickBot="1">
      <c r="A171" s="77"/>
      <c r="B171" s="69"/>
      <c r="C171" s="78"/>
      <c r="D171" s="70"/>
    </row>
    <row r="172" spans="1:7" s="75" customFormat="1" ht="15" thickBot="1">
      <c r="A172" s="27"/>
      <c r="B172" s="23"/>
      <c r="C172" s="23"/>
      <c r="D172" s="26"/>
      <c r="G172" s="47"/>
    </row>
    <row r="173" spans="1:7" ht="14.25">
      <c r="A173" s="71" t="s">
        <v>50</v>
      </c>
      <c r="B173" s="72"/>
      <c r="C173" s="72"/>
      <c r="D173" s="73"/>
    </row>
    <row r="174" spans="1:7" ht="14.25">
      <c r="A174" s="57" t="s">
        <v>39</v>
      </c>
      <c r="B174" s="15"/>
      <c r="C174" s="47"/>
      <c r="D174" s="58"/>
    </row>
    <row r="175" spans="1:7" ht="14.25">
      <c r="A175" s="57" t="s">
        <v>40</v>
      </c>
      <c r="B175" s="18"/>
      <c r="C175" s="47"/>
      <c r="D175" s="64" t="str">
        <f>IF(B175="Spouse/Civil Union Partner",2,IF(B175="Parent/Guardian",3,IF(B175="Minor Child",4,IF(B175="Minor Sibling",5,IF(B175="Student Adult Child",6,IF(B175="Medical Power of Attorney",7,IF(B175="Other",8,"")))))))</f>
        <v/>
      </c>
    </row>
    <row r="176" spans="1:7" ht="14.25">
      <c r="A176" s="57" t="s">
        <v>41</v>
      </c>
      <c r="B176" s="24"/>
      <c r="C176" s="74"/>
      <c r="D176" s="58"/>
    </row>
    <row r="177" spans="1:4" ht="14.25">
      <c r="A177" s="57" t="s">
        <v>42</v>
      </c>
      <c r="B177" s="18"/>
      <c r="C177" s="47"/>
      <c r="D177" s="58"/>
    </row>
    <row r="178" spans="1:4" ht="14.25">
      <c r="A178" s="57" t="s">
        <v>23</v>
      </c>
      <c r="B178" s="19"/>
      <c r="C178" s="61"/>
      <c r="D178" s="58"/>
    </row>
    <row r="179" spans="1:4" ht="14.25">
      <c r="A179" s="57"/>
      <c r="B179" s="47"/>
      <c r="C179" s="47"/>
      <c r="D179" s="58"/>
    </row>
    <row r="180" spans="1:4" ht="42.75">
      <c r="A180" s="66" t="s">
        <v>24</v>
      </c>
      <c r="B180" s="47"/>
      <c r="C180" s="196"/>
      <c r="D180" s="166" t="s">
        <v>25</v>
      </c>
    </row>
    <row r="181" spans="1:4" ht="14.25">
      <c r="A181" s="57" t="s">
        <v>26</v>
      </c>
      <c r="B181" s="15"/>
      <c r="C181" s="47"/>
      <c r="D181" s="64" t="str">
        <f>IF(OR(B181="yes",B182="yes"),"A","")</f>
        <v/>
      </c>
    </row>
    <row r="182" spans="1:4" ht="14.25">
      <c r="A182" s="57" t="s">
        <v>27</v>
      </c>
      <c r="B182" s="22"/>
      <c r="C182" s="47"/>
      <c r="D182" s="58"/>
    </row>
    <row r="183" spans="1:4" ht="14.25">
      <c r="A183" s="57" t="s">
        <v>28</v>
      </c>
      <c r="B183" s="22"/>
      <c r="C183" s="47"/>
      <c r="D183" s="64" t="str">
        <f>IF(D181="",IF(AND(B183="no",B184="yes",B185="no",B188="no",B189="no"),"B",""),"")</f>
        <v/>
      </c>
    </row>
    <row r="184" spans="1:4" ht="14.25">
      <c r="A184" s="57" t="s">
        <v>29</v>
      </c>
      <c r="B184" s="18"/>
      <c r="C184" s="47"/>
      <c r="D184" s="58"/>
    </row>
    <row r="185" spans="1:4" ht="14.25">
      <c r="A185" s="57" t="s">
        <v>30</v>
      </c>
      <c r="B185" s="18"/>
      <c r="C185" s="47"/>
      <c r="D185" s="58"/>
    </row>
    <row r="186" spans="1:4" ht="14.25">
      <c r="A186" s="57" t="s">
        <v>31</v>
      </c>
      <c r="B186" s="18"/>
      <c r="C186" s="47"/>
      <c r="D186" s="64" t="str">
        <f>IF(AND(D181="",D183=""),IF(B186="yes","C",""),"")</f>
        <v/>
      </c>
    </row>
    <row r="187" spans="1:4" ht="28.5">
      <c r="A187" s="57" t="s">
        <v>32</v>
      </c>
      <c r="B187" s="18"/>
      <c r="C187" s="47"/>
      <c r="D187" s="67" t="str">
        <f>IF(AND(D181="",D183="",D186=""),IF(AND(B187="yes", OR(B189="yes",B188="yes")),"",IF(AND(B187="yes",AND(B188="no",B189="no",B190="no")),"D","")),"")</f>
        <v/>
      </c>
    </row>
    <row r="188" spans="1:4" ht="14.25">
      <c r="A188" s="57" t="s">
        <v>33</v>
      </c>
      <c r="B188" s="18"/>
      <c r="C188" s="47"/>
      <c r="D188" s="58"/>
    </row>
    <row r="189" spans="1:4" ht="14.25">
      <c r="A189" s="57" t="s">
        <v>34</v>
      </c>
      <c r="B189" s="18"/>
      <c r="C189" s="47"/>
      <c r="D189" s="58"/>
    </row>
    <row r="190" spans="1:4" ht="14.25">
      <c r="A190" s="57" t="s">
        <v>35</v>
      </c>
      <c r="B190" s="18"/>
      <c r="C190" s="47"/>
      <c r="D190" s="58"/>
    </row>
    <row r="191" spans="1:4" ht="14.25">
      <c r="A191" s="57" t="s">
        <v>36</v>
      </c>
      <c r="B191" s="18"/>
      <c r="C191" s="47"/>
      <c r="D191" s="58" t="str">
        <f>IF(AND(D181="",D183="",D186="",D187=""),IF(AND(B187="yes",B191="yes",OR(B188="Yes",B189="Yes")),"E",""),"")</f>
        <v/>
      </c>
    </row>
    <row r="192" spans="1:4" ht="14.25">
      <c r="A192" s="57" t="s">
        <v>37</v>
      </c>
      <c r="B192" s="18"/>
      <c r="C192" s="47"/>
      <c r="D192" s="67" t="str">
        <f>IF(AND(D181="",D183="",D186="",D187="",D191=""),IF(B192&gt;0,"F",""),"")</f>
        <v/>
      </c>
    </row>
    <row r="193" spans="1:4" ht="15" thickBot="1">
      <c r="A193" s="77"/>
      <c r="B193" s="69"/>
      <c r="C193" s="78"/>
      <c r="D193" s="70"/>
    </row>
    <row r="194" spans="1:4" ht="15" thickBot="1">
      <c r="A194" s="27"/>
      <c r="B194" s="23"/>
      <c r="C194" s="23"/>
      <c r="D194" s="26"/>
    </row>
    <row r="195" spans="1:4" ht="14.25">
      <c r="A195" s="71" t="s">
        <v>51</v>
      </c>
      <c r="B195" s="72"/>
      <c r="C195" s="72"/>
      <c r="D195" s="73"/>
    </row>
    <row r="196" spans="1:4" ht="14.25">
      <c r="A196" s="57" t="s">
        <v>39</v>
      </c>
      <c r="B196" s="15"/>
      <c r="C196" s="47"/>
      <c r="D196" s="58"/>
    </row>
    <row r="197" spans="1:4" ht="14.25">
      <c r="A197" s="57" t="s">
        <v>40</v>
      </c>
      <c r="B197" s="18"/>
      <c r="C197" s="47"/>
      <c r="D197" s="64" t="str">
        <f>IF(B197="Spouse/Civil Union Partner",2,IF(B197="Parent/Guardian",3,IF(B197="Minor Child",4,IF(B197="Minor Sibling",5,IF(B197="Student Adult Child",6,IF(B197="Medical Power of Attorney",7,IF(B197="Other",8,"")))))))</f>
        <v/>
      </c>
    </row>
    <row r="198" spans="1:4" ht="14.25">
      <c r="A198" s="57" t="s">
        <v>41</v>
      </c>
      <c r="B198" s="24"/>
      <c r="C198" s="74"/>
      <c r="D198" s="58"/>
    </row>
    <row r="199" spans="1:4" ht="14.25">
      <c r="A199" s="57" t="s">
        <v>42</v>
      </c>
      <c r="B199" s="18"/>
      <c r="C199" s="47"/>
      <c r="D199" s="58"/>
    </row>
    <row r="200" spans="1:4" ht="14.25">
      <c r="A200" s="57" t="s">
        <v>23</v>
      </c>
      <c r="B200" s="19"/>
      <c r="C200" s="61"/>
      <c r="D200" s="58"/>
    </row>
    <row r="201" spans="1:4" ht="14.25">
      <c r="A201" s="57"/>
      <c r="B201" s="47"/>
      <c r="C201" s="47"/>
      <c r="D201" s="58"/>
    </row>
    <row r="202" spans="1:4" ht="42.75">
      <c r="A202" s="66" t="s">
        <v>24</v>
      </c>
      <c r="B202" s="47"/>
      <c r="C202" s="196"/>
      <c r="D202" s="166" t="s">
        <v>25</v>
      </c>
    </row>
    <row r="203" spans="1:4" ht="14.25">
      <c r="A203" s="57" t="s">
        <v>26</v>
      </c>
      <c r="B203" s="15"/>
      <c r="C203" s="47"/>
      <c r="D203" s="64" t="str">
        <f>IF(OR(B203="yes",B204="yes"),"A","")</f>
        <v/>
      </c>
    </row>
    <row r="204" spans="1:4" ht="14.25">
      <c r="A204" s="57" t="s">
        <v>27</v>
      </c>
      <c r="B204" s="22"/>
      <c r="C204" s="47"/>
      <c r="D204" s="58"/>
    </row>
    <row r="205" spans="1:4" ht="14.25">
      <c r="A205" s="57" t="s">
        <v>28</v>
      </c>
      <c r="B205" s="22"/>
      <c r="C205" s="47"/>
      <c r="D205" s="64" t="str">
        <f>IF(D203="",IF(AND(B205="no",B206="yes",B207="no",B210="no",B211="no"),"B",""),"")</f>
        <v/>
      </c>
    </row>
    <row r="206" spans="1:4" ht="14.25">
      <c r="A206" s="57" t="s">
        <v>29</v>
      </c>
      <c r="B206" s="18"/>
      <c r="C206" s="47"/>
      <c r="D206" s="58"/>
    </row>
    <row r="207" spans="1:4" ht="14.25">
      <c r="A207" s="57" t="s">
        <v>30</v>
      </c>
      <c r="B207" s="18"/>
      <c r="C207" s="47"/>
      <c r="D207" s="58"/>
    </row>
    <row r="208" spans="1:4" ht="14.25">
      <c r="A208" s="57" t="s">
        <v>31</v>
      </c>
      <c r="B208" s="18"/>
      <c r="C208" s="47"/>
      <c r="D208" s="64" t="str">
        <f>IF(AND(D203="",D205=""),IF(B208="yes","C",""),"")</f>
        <v/>
      </c>
    </row>
    <row r="209" spans="1:4" ht="28.5">
      <c r="A209" s="57" t="s">
        <v>32</v>
      </c>
      <c r="B209" s="18"/>
      <c r="C209" s="47"/>
      <c r="D209" s="67" t="str">
        <f>IF(AND(D203="",D205="",D208=""),IF(AND(B209="yes", OR(B211="yes",B210="yes")),"",IF(AND(B209="yes",AND(B210="no",B211="no",B212="no")),"D","")),"")</f>
        <v/>
      </c>
    </row>
    <row r="210" spans="1:4" ht="14.25">
      <c r="A210" s="57" t="s">
        <v>33</v>
      </c>
      <c r="B210" s="18"/>
      <c r="C210" s="47"/>
      <c r="D210" s="58"/>
    </row>
    <row r="211" spans="1:4" ht="14.25">
      <c r="A211" s="57" t="s">
        <v>34</v>
      </c>
      <c r="B211" s="18"/>
      <c r="C211" s="47"/>
      <c r="D211" s="58"/>
    </row>
    <row r="212" spans="1:4" ht="14.25">
      <c r="A212" s="57" t="s">
        <v>35</v>
      </c>
      <c r="B212" s="18"/>
      <c r="C212" s="47"/>
      <c r="D212" s="58"/>
    </row>
    <row r="213" spans="1:4" ht="14.25">
      <c r="A213" s="57" t="s">
        <v>36</v>
      </c>
      <c r="B213" s="18"/>
      <c r="C213" s="47"/>
      <c r="D213" s="58" t="str">
        <f>IF(AND(D203="",D205="",D208="",D209=""),IF(AND(B209="yes",B213="yes",OR(B210="Yes",B211="Yes")),"E",""),"")</f>
        <v/>
      </c>
    </row>
    <row r="214" spans="1:4" ht="14.25">
      <c r="A214" s="57" t="s">
        <v>37</v>
      </c>
      <c r="B214" s="18"/>
      <c r="C214" s="47"/>
      <c r="D214" s="67" t="str">
        <f>IF(AND(D203="",D205="",D208="",D209="",D213=""),IF(B214&gt;0,"F",""),"")</f>
        <v/>
      </c>
    </row>
    <row r="215" spans="1:4" ht="15" thickBot="1">
      <c r="A215" s="77"/>
      <c r="B215" s="69"/>
      <c r="C215" s="78"/>
      <c r="D215" s="70"/>
    </row>
    <row r="216" spans="1:4" ht="15" thickBot="1">
      <c r="A216" s="27"/>
      <c r="B216" s="23"/>
      <c r="C216" s="23"/>
      <c r="D216" s="26"/>
    </row>
    <row r="217" spans="1:4" ht="14.25">
      <c r="A217" s="71" t="s">
        <v>52</v>
      </c>
      <c r="B217" s="72"/>
      <c r="C217" s="72"/>
      <c r="D217" s="73"/>
    </row>
    <row r="218" spans="1:4" ht="14.25">
      <c r="A218" s="57" t="s">
        <v>39</v>
      </c>
      <c r="B218" s="15"/>
      <c r="C218" s="47"/>
      <c r="D218" s="58"/>
    </row>
    <row r="219" spans="1:4" ht="14.25">
      <c r="A219" s="57" t="s">
        <v>40</v>
      </c>
      <c r="B219" s="18"/>
      <c r="C219" s="47"/>
      <c r="D219" s="64" t="str">
        <f>IF(B219="Spouse/Civil Union Partner",2,IF(B219="Parent/Guardian",3,IF(B219="Minor Child",4,IF(B219="Minor Sibling",5,IF(B219="Student Adult Child",6,IF(B219="Medical Power of Attorney",7,IF(B219="Other",8,"")))))))</f>
        <v/>
      </c>
    </row>
    <row r="220" spans="1:4" ht="14.25">
      <c r="A220" s="57" t="s">
        <v>41</v>
      </c>
      <c r="B220" s="24"/>
      <c r="C220" s="74"/>
      <c r="D220" s="58"/>
    </row>
    <row r="221" spans="1:4" ht="14.25">
      <c r="A221" s="57" t="s">
        <v>42</v>
      </c>
      <c r="B221" s="18"/>
      <c r="C221" s="47"/>
      <c r="D221" s="58"/>
    </row>
    <row r="222" spans="1:4" ht="14.25">
      <c r="A222" s="57" t="s">
        <v>23</v>
      </c>
      <c r="B222" s="19"/>
      <c r="C222" s="61"/>
      <c r="D222" s="58"/>
    </row>
    <row r="223" spans="1:4" ht="14.25">
      <c r="A223" s="57"/>
      <c r="B223" s="47"/>
      <c r="C223" s="47"/>
      <c r="D223" s="58"/>
    </row>
    <row r="224" spans="1:4" ht="42.75">
      <c r="A224" s="66" t="s">
        <v>24</v>
      </c>
      <c r="B224" s="47"/>
      <c r="C224" s="196"/>
      <c r="D224" s="166" t="s">
        <v>25</v>
      </c>
    </row>
    <row r="225" spans="1:4" ht="14.25">
      <c r="A225" s="57" t="s">
        <v>26</v>
      </c>
      <c r="B225" s="15"/>
      <c r="C225" s="47"/>
      <c r="D225" s="64" t="str">
        <f>IF(OR(B225="yes",B226="yes"),"A","")</f>
        <v/>
      </c>
    </row>
    <row r="226" spans="1:4" ht="14.25">
      <c r="A226" s="57" t="s">
        <v>27</v>
      </c>
      <c r="B226" s="22"/>
      <c r="C226" s="47"/>
      <c r="D226" s="58"/>
    </row>
    <row r="227" spans="1:4" ht="14.25">
      <c r="A227" s="57" t="s">
        <v>28</v>
      </c>
      <c r="B227" s="22"/>
      <c r="C227" s="47"/>
      <c r="D227" s="64" t="str">
        <f>IF(D225="",IF(AND(B227="no",B228="yes",B229="no",B232="no",B233="no"),"B",""),"")</f>
        <v/>
      </c>
    </row>
    <row r="228" spans="1:4" ht="14.25">
      <c r="A228" s="57" t="s">
        <v>29</v>
      </c>
      <c r="B228" s="18"/>
      <c r="C228" s="47"/>
      <c r="D228" s="58"/>
    </row>
    <row r="229" spans="1:4" ht="14.25">
      <c r="A229" s="57" t="s">
        <v>30</v>
      </c>
      <c r="B229" s="18"/>
      <c r="C229" s="47"/>
      <c r="D229" s="58"/>
    </row>
    <row r="230" spans="1:4" ht="14.25">
      <c r="A230" s="57" t="s">
        <v>31</v>
      </c>
      <c r="B230" s="18"/>
      <c r="C230" s="47"/>
      <c r="D230" s="64" t="str">
        <f>IF(AND(D225="",D227=""),IF(B230="yes","C",""),"")</f>
        <v/>
      </c>
    </row>
    <row r="231" spans="1:4" ht="14.25" customHeight="1">
      <c r="A231" s="57" t="s">
        <v>32</v>
      </c>
      <c r="B231" s="18"/>
      <c r="C231" s="47"/>
      <c r="D231" s="67" t="str">
        <f>IF(AND(D225="",D227="",D230=""),IF(AND(B231="yes", OR(B233="yes",B232="yes")),"",IF(AND(B231="yes",AND(B232="no",B233="no",B234="no")),"D","")),"")</f>
        <v/>
      </c>
    </row>
    <row r="232" spans="1:4" ht="14.25">
      <c r="A232" s="57" t="s">
        <v>33</v>
      </c>
      <c r="B232" s="18"/>
      <c r="C232" s="47"/>
      <c r="D232" s="58"/>
    </row>
    <row r="233" spans="1:4" ht="14.25">
      <c r="A233" s="57" t="s">
        <v>34</v>
      </c>
      <c r="B233" s="18"/>
      <c r="C233" s="47"/>
      <c r="D233" s="58"/>
    </row>
    <row r="234" spans="1:4" ht="14.25">
      <c r="A234" s="57" t="s">
        <v>35</v>
      </c>
      <c r="B234" s="18"/>
      <c r="C234" s="47"/>
      <c r="D234" s="58"/>
    </row>
    <row r="235" spans="1:4" ht="14.25">
      <c r="A235" s="57" t="s">
        <v>36</v>
      </c>
      <c r="B235" s="18"/>
      <c r="C235" s="47"/>
      <c r="D235" s="58" t="str">
        <f>IF(AND(D225="",D227="",D230="",D231=""),IF(AND(B231="yes",B235="yes",OR(B232="Yes",B233="Yes")),"E",""),"")</f>
        <v/>
      </c>
    </row>
    <row r="236" spans="1:4" ht="14.25">
      <c r="A236" s="57" t="s">
        <v>37</v>
      </c>
      <c r="B236" s="18"/>
      <c r="C236" s="47"/>
      <c r="D236" s="67" t="str">
        <f>IF(AND(D225="",D227="",D230="",D231="",D235=""),IF(B236&gt;0,"F",""),"")</f>
        <v/>
      </c>
    </row>
    <row r="237" spans="1:4" ht="15" thickBot="1">
      <c r="A237" s="77"/>
      <c r="B237" s="69"/>
      <c r="C237" s="78"/>
      <c r="D237" s="70"/>
    </row>
    <row r="238" spans="1:4" ht="15" thickBot="1">
      <c r="A238" s="27"/>
      <c r="B238" s="23"/>
      <c r="C238" s="23"/>
      <c r="D238" s="26"/>
    </row>
    <row r="239" spans="1:4" ht="14.25">
      <c r="A239" s="71" t="s">
        <v>53</v>
      </c>
      <c r="B239" s="72"/>
      <c r="C239" s="72"/>
      <c r="D239" s="73"/>
    </row>
    <row r="240" spans="1:4" ht="14.25">
      <c r="A240" s="57" t="s">
        <v>39</v>
      </c>
      <c r="B240" s="15"/>
      <c r="C240" s="47"/>
      <c r="D240" s="58"/>
    </row>
    <row r="241" spans="1:4" ht="14.25">
      <c r="A241" s="57" t="s">
        <v>40</v>
      </c>
      <c r="B241" s="18"/>
      <c r="C241" s="47"/>
      <c r="D241" s="64" t="str">
        <f>IF(B241="Spouse/Civil Union Partner",2,IF(B241="Parent/Guardian",3,IF(B241="Minor Child",4,IF(B241="Minor Sibling",5,IF(B241="Student Adult Child",6,IF(B241="Medical Power of Attorney",7,IF(B241="Other",8,"")))))))</f>
        <v/>
      </c>
    </row>
    <row r="242" spans="1:4" ht="14.25">
      <c r="A242" s="57" t="s">
        <v>41</v>
      </c>
      <c r="B242" s="24"/>
      <c r="C242" s="74"/>
      <c r="D242" s="58"/>
    </row>
    <row r="243" spans="1:4" ht="14.25">
      <c r="A243" s="57" t="s">
        <v>42</v>
      </c>
      <c r="B243" s="18"/>
      <c r="C243" s="47"/>
      <c r="D243" s="58"/>
    </row>
    <row r="244" spans="1:4" ht="14.25">
      <c r="A244" s="57" t="s">
        <v>23</v>
      </c>
      <c r="B244" s="19"/>
      <c r="C244" s="61"/>
      <c r="D244" s="58"/>
    </row>
    <row r="245" spans="1:4" ht="14.25">
      <c r="A245" s="57"/>
      <c r="B245" s="47"/>
      <c r="C245" s="47"/>
      <c r="D245" s="58"/>
    </row>
    <row r="246" spans="1:4" ht="42.75">
      <c r="A246" s="66" t="s">
        <v>24</v>
      </c>
      <c r="B246" s="47"/>
      <c r="C246" s="196"/>
      <c r="D246" s="166" t="s">
        <v>25</v>
      </c>
    </row>
    <row r="247" spans="1:4" ht="14.25">
      <c r="A247" s="57" t="s">
        <v>26</v>
      </c>
      <c r="B247" s="15"/>
      <c r="C247" s="47"/>
      <c r="D247" s="64" t="str">
        <f>IF(OR(B247="yes",B248="yes"),"A","")</f>
        <v/>
      </c>
    </row>
    <row r="248" spans="1:4" ht="14.25">
      <c r="A248" s="57" t="s">
        <v>27</v>
      </c>
      <c r="B248" s="22"/>
      <c r="C248" s="47"/>
      <c r="D248" s="58"/>
    </row>
    <row r="249" spans="1:4" ht="14.25">
      <c r="A249" s="57" t="s">
        <v>28</v>
      </c>
      <c r="B249" s="22"/>
      <c r="C249" s="47"/>
      <c r="D249" s="64" t="str">
        <f>IF(D247="",IF(AND(B249="no",B250="yes",B251="no",B254="no",B255="no"),"B",""),"")</f>
        <v/>
      </c>
    </row>
    <row r="250" spans="1:4" ht="14.25">
      <c r="A250" s="57" t="s">
        <v>29</v>
      </c>
      <c r="B250" s="18"/>
      <c r="C250" s="47"/>
      <c r="D250" s="58"/>
    </row>
    <row r="251" spans="1:4" ht="14.25">
      <c r="A251" s="57" t="s">
        <v>30</v>
      </c>
      <c r="B251" s="18"/>
      <c r="C251" s="47"/>
      <c r="D251" s="58"/>
    </row>
    <row r="252" spans="1:4" ht="14.25">
      <c r="A252" s="57" t="s">
        <v>31</v>
      </c>
      <c r="B252" s="18"/>
      <c r="C252" s="47"/>
      <c r="D252" s="64" t="str">
        <f>IF(AND(D247="",D249=""),IF(B252="yes","C",""),"")</f>
        <v/>
      </c>
    </row>
    <row r="253" spans="1:4" ht="28.5">
      <c r="A253" s="57" t="s">
        <v>32</v>
      </c>
      <c r="B253" s="18"/>
      <c r="C253" s="47"/>
      <c r="D253" s="67" t="str">
        <f>IF(AND(D247="",D249="",D252=""),IF(AND(B253="yes", OR(B255="yes",B254="yes")),"",IF(AND(B253="yes",AND(B254="no",B255="no",B256="no")),"D","")),"")</f>
        <v/>
      </c>
    </row>
    <row r="254" spans="1:4" ht="14.25">
      <c r="A254" s="57" t="s">
        <v>33</v>
      </c>
      <c r="B254" s="18"/>
      <c r="C254" s="47"/>
      <c r="D254" s="58"/>
    </row>
    <row r="255" spans="1:4" ht="14.25">
      <c r="A255" s="57" t="s">
        <v>34</v>
      </c>
      <c r="B255" s="18"/>
      <c r="C255" s="47"/>
      <c r="D255" s="58"/>
    </row>
    <row r="256" spans="1:4" ht="14.25">
      <c r="A256" s="57" t="s">
        <v>35</v>
      </c>
      <c r="B256" s="18"/>
      <c r="C256" s="47"/>
      <c r="D256" s="58"/>
    </row>
    <row r="257" spans="1:4" ht="14.25">
      <c r="A257" s="57" t="s">
        <v>36</v>
      </c>
      <c r="B257" s="18"/>
      <c r="C257" s="47"/>
      <c r="D257" s="58" t="str">
        <f>IF(AND(D247="",D249="",D252="",D253=""),IF(AND(B253="yes",B257="yes",OR(B254="Yes",B255="Yes")),"E",""),"")</f>
        <v/>
      </c>
    </row>
    <row r="258" spans="1:4" ht="14.25">
      <c r="A258" s="57" t="s">
        <v>37</v>
      </c>
      <c r="B258" s="18"/>
      <c r="C258" s="47"/>
      <c r="D258" s="67" t="str">
        <f>IF(AND(D247="",D249="",D252="",D253="",D257=""),IF(B258&gt;0,"F",""),"")</f>
        <v/>
      </c>
    </row>
    <row r="259" spans="1:4" ht="15" thickBot="1">
      <c r="A259" s="77"/>
      <c r="B259" s="69"/>
      <c r="C259" s="78"/>
      <c r="D259" s="70"/>
    </row>
    <row r="260" spans="1:4" ht="15" thickBot="1">
      <c r="A260" s="27"/>
      <c r="B260" s="23"/>
      <c r="C260" s="23"/>
      <c r="D260" s="26"/>
    </row>
    <row r="261" spans="1:4" ht="14.25">
      <c r="A261" s="71" t="s">
        <v>54</v>
      </c>
      <c r="B261" s="72"/>
      <c r="C261" s="72"/>
      <c r="D261" s="73"/>
    </row>
    <row r="262" spans="1:4" ht="14.25">
      <c r="A262" s="57" t="s">
        <v>39</v>
      </c>
      <c r="B262" s="15"/>
      <c r="C262" s="47"/>
      <c r="D262" s="58"/>
    </row>
    <row r="263" spans="1:4" ht="14.25">
      <c r="A263" s="57" t="s">
        <v>40</v>
      </c>
      <c r="B263" s="18"/>
      <c r="C263" s="47"/>
      <c r="D263" s="64" t="str">
        <f>IF(B263="Spouse/Civil Union Partner",2,IF(B263="Parent/Guardian",3,IF(B263="Minor Child",4,IF(B263="Minor Sibling",5,IF(B263="Student Adult Child",6,IF(B263="Medical Power of Attorney",7,IF(B263="Other",8,"")))))))</f>
        <v/>
      </c>
    </row>
    <row r="264" spans="1:4" ht="14.25">
      <c r="A264" s="57" t="s">
        <v>41</v>
      </c>
      <c r="B264" s="24"/>
      <c r="C264" s="74"/>
      <c r="D264" s="58"/>
    </row>
    <row r="265" spans="1:4" ht="14.25">
      <c r="A265" s="57" t="s">
        <v>42</v>
      </c>
      <c r="B265" s="18"/>
      <c r="C265" s="47"/>
      <c r="D265" s="58"/>
    </row>
    <row r="266" spans="1:4" ht="14.25">
      <c r="A266" s="57" t="s">
        <v>23</v>
      </c>
      <c r="B266" s="19"/>
      <c r="C266" s="61"/>
      <c r="D266" s="58"/>
    </row>
    <row r="267" spans="1:4" ht="14.25">
      <c r="A267" s="57"/>
      <c r="B267" s="47"/>
      <c r="C267" s="47"/>
      <c r="D267" s="58"/>
    </row>
    <row r="268" spans="1:4" ht="42.75">
      <c r="A268" s="66" t="s">
        <v>24</v>
      </c>
      <c r="B268" s="47"/>
      <c r="C268" s="196"/>
      <c r="D268" s="166" t="s">
        <v>25</v>
      </c>
    </row>
    <row r="269" spans="1:4" ht="14.25">
      <c r="A269" s="57" t="s">
        <v>26</v>
      </c>
      <c r="B269" s="15"/>
      <c r="C269" s="47"/>
      <c r="D269" s="64" t="str">
        <f>IF(OR(B269="yes",B270="yes"),"A","")</f>
        <v/>
      </c>
    </row>
    <row r="270" spans="1:4" ht="14.25">
      <c r="A270" s="57" t="s">
        <v>27</v>
      </c>
      <c r="B270" s="22"/>
      <c r="C270" s="47"/>
      <c r="D270" s="58"/>
    </row>
    <row r="271" spans="1:4" ht="14.25">
      <c r="A271" s="57" t="s">
        <v>28</v>
      </c>
      <c r="B271" s="22"/>
      <c r="C271" s="47"/>
      <c r="D271" s="64" t="str">
        <f>IF(D269="",IF(AND(B271="no",B272="yes",B273="no",B276="no",B277="no"),"B",""),"")</f>
        <v/>
      </c>
    </row>
    <row r="272" spans="1:4" ht="14.25">
      <c r="A272" s="57" t="s">
        <v>29</v>
      </c>
      <c r="B272" s="18"/>
      <c r="C272" s="47"/>
      <c r="D272" s="58"/>
    </row>
    <row r="273" spans="1:4" ht="14.25">
      <c r="A273" s="57" t="s">
        <v>30</v>
      </c>
      <c r="B273" s="18"/>
      <c r="C273" s="47"/>
      <c r="D273" s="58"/>
    </row>
    <row r="274" spans="1:4" ht="14.25">
      <c r="A274" s="57" t="s">
        <v>31</v>
      </c>
      <c r="B274" s="18"/>
      <c r="C274" s="47"/>
      <c r="D274" s="64" t="str">
        <f>IF(AND(D269="",D271=""),IF(B274="yes","C",""),"")</f>
        <v/>
      </c>
    </row>
    <row r="275" spans="1:4" ht="28.5">
      <c r="A275" s="57" t="s">
        <v>32</v>
      </c>
      <c r="B275" s="18"/>
      <c r="C275" s="47"/>
      <c r="D275" s="67" t="str">
        <f>IF(AND(D269="",D271="",D274=""),IF(AND(B275="yes", OR(B277="yes",B276="yes")),"",IF(AND(B275="yes",AND(B276="no",B277="no",B278="no")),"D","")),"")</f>
        <v/>
      </c>
    </row>
    <row r="276" spans="1:4" ht="14.25">
      <c r="A276" s="57" t="s">
        <v>33</v>
      </c>
      <c r="B276" s="18"/>
      <c r="C276" s="47"/>
      <c r="D276" s="58"/>
    </row>
    <row r="277" spans="1:4" ht="14.25">
      <c r="A277" s="57" t="s">
        <v>34</v>
      </c>
      <c r="B277" s="18"/>
      <c r="C277" s="47"/>
      <c r="D277" s="58"/>
    </row>
    <row r="278" spans="1:4" ht="14.25">
      <c r="A278" s="57" t="s">
        <v>35</v>
      </c>
      <c r="B278" s="18"/>
      <c r="C278" s="47"/>
      <c r="D278" s="58"/>
    </row>
    <row r="279" spans="1:4" ht="14.25">
      <c r="A279" s="57" t="s">
        <v>36</v>
      </c>
      <c r="B279" s="18"/>
      <c r="C279" s="47"/>
      <c r="D279" s="58" t="str">
        <f>IF(AND(D269="",D271="",D274="",D275=""),IF(AND(B275="yes",B279="yes",OR(B276="Yes",B277="Yes")),"E",""),"")</f>
        <v/>
      </c>
    </row>
    <row r="280" spans="1:4" ht="14.25">
      <c r="A280" s="57" t="s">
        <v>37</v>
      </c>
      <c r="B280" s="18"/>
      <c r="C280" s="47"/>
      <c r="D280" s="67" t="str">
        <f>IF(AND(D269="",D271="",D274="",D275="",D279=""),IF(B280&gt;0,"F",""),"")</f>
        <v/>
      </c>
    </row>
    <row r="281" spans="1:4" ht="15" thickBot="1">
      <c r="A281" s="77"/>
      <c r="B281" s="69"/>
      <c r="C281" s="78"/>
      <c r="D281" s="70"/>
    </row>
    <row r="282" spans="1:4" ht="15" thickBot="1">
      <c r="A282" s="27"/>
      <c r="B282" s="23"/>
      <c r="C282" s="23"/>
      <c r="D282" s="26"/>
    </row>
    <row r="283" spans="1:4" ht="14.25">
      <c r="A283" s="71" t="s">
        <v>55</v>
      </c>
      <c r="B283" s="72"/>
      <c r="C283" s="72"/>
      <c r="D283" s="73"/>
    </row>
    <row r="284" spans="1:4" ht="14.25">
      <c r="A284" s="57" t="s">
        <v>39</v>
      </c>
      <c r="B284" s="15"/>
      <c r="C284" s="47"/>
      <c r="D284" s="58"/>
    </row>
    <row r="285" spans="1:4" ht="14.25">
      <c r="A285" s="57" t="s">
        <v>40</v>
      </c>
      <c r="B285" s="18"/>
      <c r="C285" s="47"/>
      <c r="D285" s="64" t="str">
        <f>IF(B285="Spouse/Civil Union Partner",2,IF(B285="Parent/Guardian",3,IF(B285="Minor Child",4,IF(B285="Minor Sibling",5,IF(B285="Student Adult Child",6,IF(B285="Medical Power of Attorney",7,IF(B285="Other",8,"")))))))</f>
        <v/>
      </c>
    </row>
    <row r="286" spans="1:4" ht="14.25">
      <c r="A286" s="57" t="s">
        <v>41</v>
      </c>
      <c r="B286" s="24"/>
      <c r="C286" s="74"/>
      <c r="D286" s="58"/>
    </row>
    <row r="287" spans="1:4" ht="14.25">
      <c r="A287" s="57" t="s">
        <v>42</v>
      </c>
      <c r="B287" s="18"/>
      <c r="C287" s="47"/>
      <c r="D287" s="58"/>
    </row>
    <row r="288" spans="1:4" ht="14.25">
      <c r="A288" s="57" t="s">
        <v>23</v>
      </c>
      <c r="B288" s="19"/>
      <c r="C288" s="61"/>
      <c r="D288" s="58"/>
    </row>
    <row r="289" spans="1:4" ht="14.25">
      <c r="A289" s="57"/>
      <c r="B289" s="47"/>
      <c r="C289" s="47"/>
      <c r="D289" s="58"/>
    </row>
    <row r="290" spans="1:4" ht="42.75">
      <c r="A290" s="66" t="s">
        <v>24</v>
      </c>
      <c r="B290" s="47"/>
      <c r="C290" s="196"/>
      <c r="D290" s="166" t="s">
        <v>25</v>
      </c>
    </row>
    <row r="291" spans="1:4" ht="14.25">
      <c r="A291" s="57" t="s">
        <v>26</v>
      </c>
      <c r="B291" s="15"/>
      <c r="C291" s="47"/>
      <c r="D291" s="64" t="str">
        <f>IF(OR(B291="yes",B292="yes"),"A","")</f>
        <v/>
      </c>
    </row>
    <row r="292" spans="1:4" ht="14.25">
      <c r="A292" s="57" t="s">
        <v>27</v>
      </c>
      <c r="B292" s="22"/>
      <c r="C292" s="47"/>
      <c r="D292" s="58"/>
    </row>
    <row r="293" spans="1:4" ht="14.25">
      <c r="A293" s="57" t="s">
        <v>28</v>
      </c>
      <c r="B293" s="22"/>
      <c r="C293" s="47"/>
      <c r="D293" s="64" t="str">
        <f>IF(D291="",IF(AND(B293="no",B294="yes",B295="no",B298="no",B299="no"),"B",""),"")</f>
        <v/>
      </c>
    </row>
    <row r="294" spans="1:4" ht="14.25">
      <c r="A294" s="57" t="s">
        <v>29</v>
      </c>
      <c r="B294" s="18"/>
      <c r="C294" s="47"/>
      <c r="D294" s="58"/>
    </row>
    <row r="295" spans="1:4" ht="14.25">
      <c r="A295" s="57" t="s">
        <v>30</v>
      </c>
      <c r="B295" s="18"/>
      <c r="C295" s="47"/>
      <c r="D295" s="58"/>
    </row>
    <row r="296" spans="1:4" ht="14.25">
      <c r="A296" s="57" t="s">
        <v>31</v>
      </c>
      <c r="B296" s="18"/>
      <c r="C296" s="47"/>
      <c r="D296" s="64" t="str">
        <f>IF(AND(D291="",D293=""),IF(B296="yes","C",""),"")</f>
        <v/>
      </c>
    </row>
    <row r="297" spans="1:4" ht="28.5">
      <c r="A297" s="57" t="s">
        <v>32</v>
      </c>
      <c r="B297" s="18"/>
      <c r="C297" s="47"/>
      <c r="D297" s="67" t="str">
        <f>IF(AND(D291="",D293="",D296=""),IF(AND(B297="yes", OR(B299="yes",B298="yes")),"",IF(AND(B297="yes",AND(B298="no",B299="no",B300="no")),"D","")),"")</f>
        <v/>
      </c>
    </row>
    <row r="298" spans="1:4" ht="14.25">
      <c r="A298" s="57" t="s">
        <v>33</v>
      </c>
      <c r="B298" s="18"/>
      <c r="C298" s="47"/>
      <c r="D298" s="58"/>
    </row>
    <row r="299" spans="1:4" ht="14.25">
      <c r="A299" s="57" t="s">
        <v>34</v>
      </c>
      <c r="B299" s="18"/>
      <c r="C299" s="47"/>
      <c r="D299" s="58"/>
    </row>
    <row r="300" spans="1:4" ht="14.25">
      <c r="A300" s="57" t="s">
        <v>35</v>
      </c>
      <c r="B300" s="18"/>
      <c r="C300" s="47"/>
      <c r="D300" s="58"/>
    </row>
    <row r="301" spans="1:4" ht="14.25">
      <c r="A301" s="57" t="s">
        <v>36</v>
      </c>
      <c r="B301" s="18"/>
      <c r="C301" s="47"/>
      <c r="D301" s="58" t="str">
        <f>IF(AND(D291="",D293="",D296="",D297=""),IF(AND(B297="yes",B301="yes",OR(B298="Yes",B299="Yes")),"E",""),"")</f>
        <v/>
      </c>
    </row>
    <row r="302" spans="1:4" ht="14.25">
      <c r="A302" s="57" t="s">
        <v>37</v>
      </c>
      <c r="B302" s="18"/>
      <c r="C302" s="47"/>
      <c r="D302" s="67" t="str">
        <f>IF(AND(D291="",D293="",D296="",D297="",D301=""),IF(B302&gt;0,"F",""),"")</f>
        <v/>
      </c>
    </row>
    <row r="303" spans="1:4" ht="15" thickBot="1">
      <c r="A303" s="77"/>
      <c r="B303" s="69"/>
      <c r="C303" s="78"/>
      <c r="D303" s="70"/>
    </row>
    <row r="304" spans="1:4" ht="15" thickBot="1">
      <c r="A304" s="27"/>
      <c r="B304" s="23"/>
      <c r="C304" s="23"/>
      <c r="D304" s="26"/>
    </row>
    <row r="305" spans="1:4" ht="14.25">
      <c r="A305" s="71" t="s">
        <v>56</v>
      </c>
      <c r="B305" s="72"/>
      <c r="C305" s="72"/>
      <c r="D305" s="73"/>
    </row>
    <row r="306" spans="1:4" ht="14.25">
      <c r="A306" s="57" t="s">
        <v>39</v>
      </c>
      <c r="B306" s="15"/>
      <c r="C306" s="47"/>
      <c r="D306" s="58"/>
    </row>
    <row r="307" spans="1:4" ht="14.25">
      <c r="A307" s="57" t="s">
        <v>40</v>
      </c>
      <c r="B307" s="18"/>
      <c r="C307" s="47"/>
      <c r="D307" s="64" t="str">
        <f>IF(B307="Spouse/Civil Union Partner",2,IF(B307="Parent/Guardian",3,IF(B307="Minor Child",4,IF(B307="Minor Sibling",5,IF(B307="Student Adult Child",6,IF(B307="Medical Power of Attorney",7,IF(B307="Other",8,"")))))))</f>
        <v/>
      </c>
    </row>
    <row r="308" spans="1:4" ht="14.25">
      <c r="A308" s="57" t="s">
        <v>41</v>
      </c>
      <c r="B308" s="24"/>
      <c r="C308" s="74"/>
      <c r="D308" s="58"/>
    </row>
    <row r="309" spans="1:4" ht="14.25">
      <c r="A309" s="57" t="s">
        <v>42</v>
      </c>
      <c r="B309" s="18"/>
      <c r="C309" s="47"/>
      <c r="D309" s="58"/>
    </row>
    <row r="310" spans="1:4" ht="14.25">
      <c r="A310" s="57" t="s">
        <v>23</v>
      </c>
      <c r="B310" s="19"/>
      <c r="C310" s="61"/>
      <c r="D310" s="58"/>
    </row>
    <row r="311" spans="1:4" ht="14.25">
      <c r="A311" s="57"/>
      <c r="B311" s="47"/>
      <c r="C311" s="47"/>
      <c r="D311" s="58"/>
    </row>
    <row r="312" spans="1:4" ht="42.75">
      <c r="A312" s="66" t="s">
        <v>24</v>
      </c>
      <c r="B312" s="47"/>
      <c r="C312" s="196"/>
      <c r="D312" s="166" t="s">
        <v>25</v>
      </c>
    </row>
    <row r="313" spans="1:4" ht="14.25">
      <c r="A313" s="57" t="s">
        <v>26</v>
      </c>
      <c r="B313" s="15"/>
      <c r="C313" s="47"/>
      <c r="D313" s="64" t="str">
        <f>IF(OR(B313="yes",B314="yes"),"A","")</f>
        <v/>
      </c>
    </row>
    <row r="314" spans="1:4" ht="14.25">
      <c r="A314" s="57" t="s">
        <v>27</v>
      </c>
      <c r="B314" s="22"/>
      <c r="C314" s="47"/>
      <c r="D314" s="58"/>
    </row>
    <row r="315" spans="1:4" ht="14.25">
      <c r="A315" s="57" t="s">
        <v>28</v>
      </c>
      <c r="B315" s="22"/>
      <c r="C315" s="47"/>
      <c r="D315" s="64" t="str">
        <f>IF(D313="",IF(AND(B315="no",B316="yes",B317="no",B320="no",B321="no"),"B",""),"")</f>
        <v/>
      </c>
    </row>
    <row r="316" spans="1:4" ht="14.25">
      <c r="A316" s="57" t="s">
        <v>29</v>
      </c>
      <c r="B316" s="18"/>
      <c r="C316" s="47"/>
      <c r="D316" s="58"/>
    </row>
    <row r="317" spans="1:4" ht="14.25">
      <c r="A317" s="57" t="s">
        <v>30</v>
      </c>
      <c r="B317" s="18"/>
      <c r="C317" s="47"/>
      <c r="D317" s="58"/>
    </row>
    <row r="318" spans="1:4" ht="14.25">
      <c r="A318" s="57" t="s">
        <v>31</v>
      </c>
      <c r="B318" s="18"/>
      <c r="C318" s="47"/>
      <c r="D318" s="64" t="str">
        <f>IF(AND(D313="",D315=""),IF(B318="yes","C",""),"")</f>
        <v/>
      </c>
    </row>
    <row r="319" spans="1:4" ht="28.5">
      <c r="A319" s="57" t="s">
        <v>32</v>
      </c>
      <c r="B319" s="18"/>
      <c r="C319" s="47"/>
      <c r="D319" s="67" t="str">
        <f>IF(AND(D313="",D315="",D318=""),IF(AND(B319="yes", OR(B321="yes",B320="yes")),"",IF(AND(B319="yes",AND(B320="no",B321="no",B322="no")),"D","")),"")</f>
        <v/>
      </c>
    </row>
    <row r="320" spans="1:4" ht="14.25">
      <c r="A320" s="57" t="s">
        <v>33</v>
      </c>
      <c r="B320" s="18"/>
      <c r="C320" s="47"/>
      <c r="D320" s="58"/>
    </row>
    <row r="321" spans="1:4" ht="14.25">
      <c r="A321" s="57" t="s">
        <v>34</v>
      </c>
      <c r="B321" s="18"/>
      <c r="C321" s="47"/>
      <c r="D321" s="58"/>
    </row>
    <row r="322" spans="1:4" ht="14.25">
      <c r="A322" s="57" t="s">
        <v>35</v>
      </c>
      <c r="B322" s="18"/>
      <c r="C322" s="47"/>
      <c r="D322" s="58"/>
    </row>
    <row r="323" spans="1:4" ht="14.25">
      <c r="A323" s="57" t="s">
        <v>36</v>
      </c>
      <c r="B323" s="18"/>
      <c r="C323" s="47"/>
      <c r="D323" s="58" t="str">
        <f>IF(AND(D313="",D315="",D318="",D319=""),IF(AND(B319="yes",B323="yes",OR(B320="Yes",B321="Yes")),"E",""),"")</f>
        <v/>
      </c>
    </row>
    <row r="324" spans="1:4" ht="14.25">
      <c r="A324" s="57" t="s">
        <v>37</v>
      </c>
      <c r="B324" s="18"/>
      <c r="C324" s="47"/>
      <c r="D324" s="67" t="str">
        <f>IF(AND(D313="",D315="",D318="",D319="",D323=""),IF(B324&gt;0,"F",""),"")</f>
        <v/>
      </c>
    </row>
    <row r="325" spans="1:4" ht="15" thickBot="1">
      <c r="A325" s="77"/>
      <c r="B325" s="69"/>
      <c r="C325" s="78"/>
      <c r="D325" s="70"/>
    </row>
    <row r="326" spans="1:4" ht="15" thickBot="1">
      <c r="A326" s="27"/>
      <c r="B326" s="23"/>
      <c r="C326" s="23"/>
      <c r="D326" s="26"/>
    </row>
    <row r="327" spans="1:4" ht="14.25">
      <c r="A327" s="71" t="s">
        <v>57</v>
      </c>
      <c r="B327" s="72"/>
      <c r="C327" s="72"/>
      <c r="D327" s="73"/>
    </row>
    <row r="328" spans="1:4" ht="14.25">
      <c r="A328" s="57" t="s">
        <v>39</v>
      </c>
      <c r="B328" s="15"/>
      <c r="C328" s="47"/>
      <c r="D328" s="58"/>
    </row>
    <row r="329" spans="1:4" ht="14.25">
      <c r="A329" s="57" t="s">
        <v>40</v>
      </c>
      <c r="B329" s="18"/>
      <c r="C329" s="47"/>
      <c r="D329" s="64" t="str">
        <f>IF(B329="Spouse/Civil Union Partner",2,IF(B329="Parent/Guardian",3,IF(B329="Minor Child",4,IF(B329="Minor Sibling",5,IF(B329="Student Adult Child",6,IF(B329="Medical Power of Attorney",7,IF(B329="Other",8,"")))))))</f>
        <v/>
      </c>
    </row>
    <row r="330" spans="1:4" ht="14.25">
      <c r="A330" s="57" t="s">
        <v>41</v>
      </c>
      <c r="B330" s="24"/>
      <c r="C330" s="74"/>
      <c r="D330" s="58"/>
    </row>
    <row r="331" spans="1:4" ht="14.25">
      <c r="A331" s="57" t="s">
        <v>42</v>
      </c>
      <c r="B331" s="18"/>
      <c r="C331" s="47"/>
      <c r="D331" s="58"/>
    </row>
    <row r="332" spans="1:4" ht="14.25">
      <c r="A332" s="57" t="s">
        <v>23</v>
      </c>
      <c r="B332" s="19"/>
      <c r="C332" s="61"/>
      <c r="D332" s="58"/>
    </row>
    <row r="333" spans="1:4" ht="14.25">
      <c r="A333" s="57"/>
      <c r="B333" s="47"/>
      <c r="C333" s="47"/>
      <c r="D333" s="58"/>
    </row>
    <row r="334" spans="1:4" ht="42.75">
      <c r="A334" s="66" t="s">
        <v>24</v>
      </c>
      <c r="B334" s="47"/>
      <c r="C334" s="196"/>
      <c r="D334" s="166" t="s">
        <v>25</v>
      </c>
    </row>
    <row r="335" spans="1:4" ht="14.25">
      <c r="A335" s="57" t="s">
        <v>26</v>
      </c>
      <c r="B335" s="15"/>
      <c r="C335" s="47"/>
      <c r="D335" s="64" t="str">
        <f>IF(OR(B335="yes",B336="yes"),"A","")</f>
        <v/>
      </c>
    </row>
    <row r="336" spans="1:4" ht="14.25">
      <c r="A336" s="57" t="s">
        <v>27</v>
      </c>
      <c r="B336" s="22"/>
      <c r="C336" s="47"/>
      <c r="D336" s="58"/>
    </row>
    <row r="337" spans="1:4" ht="14.25">
      <c r="A337" s="57" t="s">
        <v>28</v>
      </c>
      <c r="B337" s="22"/>
      <c r="C337" s="47"/>
      <c r="D337" s="64" t="str">
        <f>IF(D335="",IF(AND(B337="no",B338="yes",B339="no",B342="no",B343="no"),"B",""),"")</f>
        <v/>
      </c>
    </row>
    <row r="338" spans="1:4" ht="14.25">
      <c r="A338" s="57" t="s">
        <v>29</v>
      </c>
      <c r="B338" s="18"/>
      <c r="C338" s="47"/>
      <c r="D338" s="58"/>
    </row>
    <row r="339" spans="1:4" ht="14.25">
      <c r="A339" s="57" t="s">
        <v>30</v>
      </c>
      <c r="B339" s="18"/>
      <c r="C339" s="47"/>
      <c r="D339" s="58"/>
    </row>
    <row r="340" spans="1:4" ht="14.25">
      <c r="A340" s="57" t="s">
        <v>31</v>
      </c>
      <c r="B340" s="18"/>
      <c r="C340" s="47"/>
      <c r="D340" s="64" t="str">
        <f>IF(AND(D335="",D337=""),IF(B340="yes","C",""),"")</f>
        <v/>
      </c>
    </row>
    <row r="341" spans="1:4" ht="28.5">
      <c r="A341" s="57" t="s">
        <v>32</v>
      </c>
      <c r="B341" s="18"/>
      <c r="C341" s="47"/>
      <c r="D341" s="67" t="str">
        <f>IF(AND(D335="",D337="",D340=""),IF(AND(B341="yes", OR(B343="yes",B342="yes")),"",IF(AND(B341="yes",AND(B342="no",B343="no",B344="no")),"D","")),"")</f>
        <v/>
      </c>
    </row>
    <row r="342" spans="1:4" ht="14.25">
      <c r="A342" s="57" t="s">
        <v>33</v>
      </c>
      <c r="B342" s="18"/>
      <c r="C342" s="47"/>
      <c r="D342" s="58"/>
    </row>
    <row r="343" spans="1:4" ht="14.25">
      <c r="A343" s="57" t="s">
        <v>34</v>
      </c>
      <c r="B343" s="18"/>
      <c r="C343" s="47"/>
      <c r="D343" s="58"/>
    </row>
    <row r="344" spans="1:4" ht="14.25">
      <c r="A344" s="57" t="s">
        <v>35</v>
      </c>
      <c r="B344" s="18"/>
      <c r="C344" s="47"/>
      <c r="D344" s="58"/>
    </row>
    <row r="345" spans="1:4" ht="14.25">
      <c r="A345" s="57" t="s">
        <v>36</v>
      </c>
      <c r="B345" s="18"/>
      <c r="C345" s="47"/>
      <c r="D345" s="58" t="str">
        <f>IF(AND(D335="",D337="",D340="",D341=""),IF(AND(B341="yes",B345="yes",OR(B342="Yes",B343="Yes")),"E",""),"")</f>
        <v/>
      </c>
    </row>
    <row r="346" spans="1:4" ht="14.25">
      <c r="A346" s="57" t="s">
        <v>37</v>
      </c>
      <c r="B346" s="18"/>
      <c r="C346" s="47"/>
      <c r="D346" s="67" t="str">
        <f>IF(AND(D335="",D337="",D340="",D341="",D345=""),IF(B346&gt;0,"F",""),"")</f>
        <v/>
      </c>
    </row>
    <row r="347" spans="1:4" ht="15" thickBot="1">
      <c r="A347" s="77"/>
      <c r="B347" s="69"/>
      <c r="C347" s="78"/>
      <c r="D347" s="70"/>
    </row>
  </sheetData>
  <sheetProtection algorithmName="SHA-512" hashValue="iLn5b2ITpg1epMCqdaCNwSv76ZZ0Ck225p1S4LlPutVyjLX8DUnDxYcvXkdK/EKpc1jVFVDspRZ3nhVXKZJwcQ==" saltValue="h8aIWAcpKiXXoeU2ulAANA==" spinCount="100000" sheet="1" formatColumns="0" formatRows="0" selectLockedCells="1"/>
  <dataConsolidate/>
  <dataValidations xWindow="594" yWindow="826" count="7">
    <dataValidation showInputMessage="1" showErrorMessage="1" sqref="C10 B12:C12" xr:uid="{00000000-0002-0000-0000-000000000000}"/>
    <dataValidation type="list" allowBlank="1" showInputMessage="1" showErrorMessage="1" sqref="B65558:C65561 B983049:C983049 B589728:C589728 B589734:C589741 B131081:C131081 B393245:C393251 B786342:C786349 B720806:C720813 B851878:C851885 B786338:C786338 B589833:C589833 B196617:C196617 B851990:C851993 B327709:C327715 B655270:C655277 B262166:C262169 B524310:C524313 B196518:C196525 B327590:C327597 B393122:C393122 B262050:C262050 B524192:C524192 B262153:C262153 B262173:C262179 B851977:C851977 B982946:C982946 B917408:C917408 B196512:C196512 B851872:C851872 B786454:C786457 B917410:C917410 B655369:C655369 B327689:C327689 B196637:C196643 B327584:C327584 B65440:C65440 B458774:C458777 B982944:C982944 B786336:C786336 B196630:C196633 B130982:C130989 B982950:C982957 B917414:C917421 B65442:C65442 B393225:C393225 B131101:C131107 B720800:C720800 B720918:C720921 B262054:C262061 B458656:C458656 B917513:C917513 B589730:C589730 B720905:C720905 B655266:C655266 B851874:C851874 B524194:C524194 B458761:C458761 B65565:C65571 B393238:C393241 B130978:C130978 B655264:C655264 B524198:C524205 B327586:C327586 B393126:C393133 B131094:C131097 B262048:C262048 B655382:C655385 B130976:C130976 B720802:C720802 B786461:C786467 B720925:C720931 B851997:C852003 B983062:C983065 B655389:C655395 B458662:C458669 B917533:C917539 B589853:C589859 B65446:C65453 B524297:C524297 B983069:C983075 B524317:C524323 B327702:C327705 B458658:C458658 B786441:C786441 B196514:C196514 B589846:C589849 B65545:C65545 B917526:C917529 B458781:C458787 B393120:C393120" xr:uid="{00000000-0002-0000-0000-000001000000}">
      <formula1>"Yes,No"</formula1>
    </dataValidation>
    <dataValidation type="whole" allowBlank="1" showInputMessage="1" showErrorMessage="1" sqref="B458604:C458604 B65388:C65388 B589676:C589676 B786284:C786284 B720748:C720748 B851820:C851820 B655212:C655212 B196460:C196460 B327532:C327532 B130924:C130924 B982892:C982892 B917356:C917356 B261996:C261996 B524140:C524140 B393068:C393068" xr:uid="{00000000-0002-0000-0000-000002000000}">
      <formula1>1</formula1>
      <formula2>80</formula2>
    </dataValidation>
    <dataValidation type="whole" allowBlank="1" showInputMessage="1" showErrorMessage="1" sqref="B458790:C458790 B65679:C65697 B65574:C65574 B589967:C589985 B655503:C655521 B852111:C852129 B524431:C524449 B131215:C131233 B589862:C589862 B327823:C327841 B786470:C786470 B721039:C721057 B720934:C720934 B852006:C852006 B458895:C458913 B196751:C196769 B655398:C655398 B196646:C196646 B327718:C327718 B131110:C131110 B786575:C786593 B983078:C983078 B917542:C917542 B262182:C262182 B393359:C393377 B262287:C262305 B983183:C983201 B917647:C917665 B524326:C524326 B393254:C393254" xr:uid="{00000000-0002-0000-0000-000003000000}">
      <formula1>9.99999999999999E+24</formula1>
      <formula2>1E+25</formula2>
    </dataValidation>
    <dataValidation type="list" showInputMessage="1" showErrorMessage="1" sqref="B65374:C65375 B589662:C589663 B458590:C458591 B524126:C524127 B130910:C130911 B655198:C655199 B851806:C851807 B786270:C786271 B917342:C917343 B720734:C720735 B261982:C261983 B393054:C393055 B196446:C196447 B10:B11 B982878:C982879 B327518:C327519" xr:uid="{00000000-0002-0000-0000-000004000000}">
      <formula1>"Yes,No"</formula1>
    </dataValidation>
    <dataValidation type="list" allowBlank="1" showInputMessage="1" showErrorMessage="1" sqref="B130953:C130953 B130929:C130929 B65393:C65393 B196465:C196465 B262033:C262033 B262001:C262001 B327553:C327553 B982913:C982913 B720777:C720777 B851825:C851825 B917377:C917377 B327537:C327537 B65425:C65425 B589705:C589705 B851841:C851841 B655241:C655241 B393073:C393073 B327577:C327577 B262025:C262025 B262017:C262017 B786305:C786305 B982929:C982929 B851865:C851865 B458609:C458609 B917401:C917401 B65417:C65417 B720769:C720769 B589713:C589713 B458641:C458641 B917361:C917361 B524145:C524145 B786329:C786329 B393113:C393113 B196481:C196481 B655233:C655233 B786313:C786313 B589721:C589721 B130961:C130961 B982921:C982921 B589681:C589681 B720785:C720785 B327569:C327569 B589697:C589697 B917393:C917393 B982937:C982937 B917385:C917385 B65433:C65433 B982897:C982897 B130945:C130945 B655217:C655217 B720793:C720793 B458649:C458649 B524161:C524161 B851849:C851849 B393097:C393097 B524169:C524169 B327561:C327561 B262041:C262041 B851857:C851857 B720753:C720753 B196497:C196497 B130969:C130969 B458625:C458625 B786321:C786321 B65409:C65409 B524177:C524177 B458633:C458633 B655257:C655257 B655249:C655249 B393105:C393105 B524185:C524185 B786289:C786289 B196489:C196489 B196505:C196505 B393089:C393089" xr:uid="{00000000-0002-0000-0000-000005000000}">
      <formula1>"Spouse,Child,Stepchild,Other"</formula1>
    </dataValidation>
    <dataValidation type="list" allowBlank="1" showInputMessage="1" showErrorMessage="1" sqref="B262009:C262009 B524153:C524153 B393081:C393081 B458617:C458617 B65401:C65401 B589689:C589689 B786297:C786297 B720761:C720761 B851833:C851833 B655225:C655225 B196473:C196473 B327545:C327545 B130937:C130937 B982905:C982905 B917369:C917369" xr:uid="{00000000-0002-0000-0000-000006000000}">
      <formula1>"Spouse,Child,Other,Stepchild"</formula1>
    </dataValidation>
  </dataValidations>
  <pageMargins left="0.75" right="0.75" top="1" bottom="1" header="0.5" footer="0.5"/>
  <pageSetup scale="44" fitToHeight="2" orientation="portrait" r:id="rId1"/>
  <headerFooter alignWithMargins="0"/>
  <rowBreaks count="1" manualBreakCount="1">
    <brk id="83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94" yWindow="826" count="9">
        <x14:dataValidation type="list" allowBlank="1" showInputMessage="1" showErrorMessage="1" xr:uid="{00000000-0002-0000-0000-00000E000000}">
          <x14:formula1>
            <xm:f>'Background Info'!$A$4:$A$68</xm:f>
          </x14:formula1>
          <xm:sqref>B21</xm:sqref>
        </x14:dataValidation>
        <x14:dataValidation type="list" allowBlank="1" showInputMessage="1" showErrorMessage="1" xr:uid="{25C20B4D-76B5-40E9-9049-0D214DCCF22F}">
          <x14:formula1>
            <xm:f>'Background Info'!$F$31:$F$32</xm:f>
          </x14:formula1>
          <xm:sqref>B46 B24 B68 B90 B112 B134 B156 B178 B200 B222 B244 B266 B288 B310 B332</xm:sqref>
        </x14:dataValidation>
        <x14:dataValidation type="list" errorStyle="information" allowBlank="1" showInputMessage="1" error="If denial letter has been received by the applicant, attach to application." prompt="If denial letter has been received by the client, attach to application." xr:uid="{00000000-0002-0000-0000-000007000000}">
          <x14:formula1>
            <xm:f>'Background Info'!$F$37:$F$39</xm:f>
          </x14:formula1>
          <xm:sqref>B116 B226 B204 B182 B160 B94 B138 B72 B50 B28 B248 B270 B292 B314 B336</xm:sqref>
        </x14:dataValidation>
        <x14:dataValidation type="list" allowBlank="1" showInputMessage="1" showErrorMessage="1" xr:uid="{00000000-0002-0000-0000-000008000000}">
          <x14:formula1>
            <xm:f>'Background Info'!$F$37:$F$39</xm:f>
          </x14:formula1>
          <xm:sqref>B142 B230 B208 B186 B164 B98 B120 B76 B54 B32 B252 B274 B296 B318 B340</xm:sqref>
        </x14:dataValidation>
        <x14:dataValidation type="list" errorStyle="information" allowBlank="1" showInputMessage="1" error="If denial letter has been received by the applicant, attach to application." prompt="If denial letter has been received by the client, attach to application." xr:uid="{00000000-0002-0000-0000-000009000000}">
          <x14:formula1>
            <xm:f>'Background Info'!$F$34:$F$35</xm:f>
          </x14:formula1>
          <xm:sqref>B115 B225 B203 B181 B159 B93 B137 B71 B49 B27 B247 B269 B291 B313 B335</xm:sqref>
        </x14:dataValidation>
        <x14:dataValidation type="list" allowBlank="1" showInputMessage="1" showErrorMessage="1" xr:uid="{00000000-0002-0000-0000-00000A000000}">
          <x14:formula1>
            <xm:f>'Background Info'!$F$34:$F$35</xm:f>
          </x14:formula1>
          <xm:sqref>B143:B147 B228:B229 B231:B235 B206:B207 B209:B213 B184:B185 B187:B191 B162:B163 B165:B169 B96:B97 B99:B103 B74:B75 B77:B81 B52:B53 B118:B119 B140:B141 B121:B125 B55:B59 B30:B31 B33:B37 B250:B251 B253:B257 B272:B273 B275:B279 B294:B295 B297:B301 B316:B317 B319:B323 B338:B339 B341:B345</xm:sqref>
        </x14:dataValidation>
        <x14:dataValidation type="list" allowBlank="1" showErrorMessage="1" xr:uid="{00000000-0002-0000-0000-00000B000000}">
          <x14:formula1>
            <xm:f>'Background Info'!$F$34:$F$35</xm:f>
          </x14:formula1>
          <xm:sqref>B117 B227 B205 B183 B161 B95 B51 B73 B139 B29 B249 B271 B293 B315 B337</xm:sqref>
        </x14:dataValidation>
        <x14:dataValidation type="list" allowBlank="1" showInputMessage="1" showErrorMessage="1" xr:uid="{00000000-0002-0000-0000-00000D000000}">
          <x14:formula1>
            <xm:f>'Background Info'!$F$31:$F$33</xm:f>
          </x14:formula1>
          <xm:sqref>B917373:C917373 B720757:C720757 B851845:C851845 B327557:C327557 B65421:C65421 B851837:C851837 B393117:C393117 B458613:C458613 B84 B982901:C982901 B393093:C393093 B65437:C65437 B262013:C262013 B458603:C458603 B130923:C130923 B786301:C786301 B655211:C655211 B982925:C982925 B786325:C786325 B458629:C458629 B524181:C524181 B720765:C720765 B589709:C589709 B458637:C458637 B982891:C982891 B917381:C917381 B655221:C655221 B196469:C196469 B786283:C786283 B524165:C524165 B524189:C524189 B196477:C196477 B917365:C917365 B261995:C261995 B655229:C655229 B262045:C262045 B196509:C196509 B786333:C786333 B393077:C393077 B589675:C589675 B130957:C130957 B655261:C655261 B589701:C589701 B720781:C720781 B589693:C589693 B327565:C327565 B917389:C917389 B720797:C720797 B327581:C327581 B720789:C720789 B130941:C130941 B982917:C982917 B655237:C655237 B589717:C589717 B589685:C589685 B393067:C393067 B851829:C851829 B524157:C524157 B130973:C130973 B65387:C65387 B262037:C262037 B196501:C196501 B917355:C917355 B130933:C130933 B851869:C851869 B327573:C327573 B130965:C130965 B851853:C851853 B720747:C720747 B720773:C720773 B196493:C196493 B327541:C327541 B458621:C458621 B65405:C65405 B982941:C982941 B524173:C524173 B196459:C196459 B393109:C393109 B655245:C655245 B524139:C524139 B393101:C393101 B786293:C786293 B65429:C65429 B786309:C786309 B524149:C524149 B917405:C917405 B393085:C393085 B917397:C917397 B982933:C982933 B458653:C458653 B851861:C851861 B458645:C458645 B589725:C589725 B786317:C786317 B130949:C130949 B65397:C65397 B65413:C65413 B327531:C327531 B851819:C851819 B196485:C196485 B262029:C262029 B327549:C327549 B262005:C262005 B982909:C982909 B262021:C262021 B655253:C655253</xm:sqref>
        </x14:dataValidation>
        <x14:dataValidation type="list" allowBlank="1" showInputMessage="1" showErrorMessage="1" xr:uid="{8E2B3E27-F075-4AE4-91E0-F0B95A5AB108}">
          <x14:formula1>
            <xm:f>'Background Info'!$F$41:$F$47</xm:f>
          </x14:formula1>
          <xm:sqref>B43 B219 B197 B175 B153 B131 B109 B87 B65 B241 B263 B285 B307 B329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1"/>
  <sheetViews>
    <sheetView showGridLines="0" showRowColHeaders="0" zoomScaleNormal="100" workbookViewId="0"/>
  </sheetViews>
  <sheetFormatPr defaultColWidth="9.140625" defaultRowHeight="52.5" customHeight="1"/>
  <cols>
    <col min="1" max="1" width="87" style="126" customWidth="1"/>
    <col min="2" max="16384" width="9.140625" style="126"/>
  </cols>
  <sheetData>
    <row r="2" spans="1:9" ht="30" customHeight="1">
      <c r="A2" s="143" t="s">
        <v>58</v>
      </c>
    </row>
    <row r="3" spans="1:9" ht="60" customHeight="1">
      <c r="A3" s="146" t="s">
        <v>59</v>
      </c>
      <c r="C3" s="146"/>
      <c r="D3" s="146"/>
      <c r="E3" s="146"/>
      <c r="F3" s="146"/>
      <c r="G3" s="146"/>
      <c r="H3" s="146"/>
      <c r="I3" s="146"/>
    </row>
    <row r="4" spans="1:9" ht="30" customHeight="1">
      <c r="A4" s="146" t="s">
        <v>60</v>
      </c>
      <c r="B4" s="146"/>
      <c r="C4" s="146"/>
      <c r="D4" s="146"/>
      <c r="E4" s="146"/>
      <c r="F4" s="146"/>
      <c r="G4" s="146"/>
      <c r="H4" s="146"/>
      <c r="I4" s="146"/>
    </row>
    <row r="5" spans="1:9" ht="45" customHeight="1">
      <c r="A5" s="146" t="s">
        <v>61</v>
      </c>
      <c r="B5" s="146"/>
      <c r="C5" s="146"/>
      <c r="D5" s="146"/>
      <c r="E5" s="146"/>
      <c r="F5" s="146"/>
      <c r="G5" s="146"/>
      <c r="H5" s="146"/>
      <c r="I5" s="146"/>
    </row>
    <row r="6" spans="1:9" ht="30" customHeight="1">
      <c r="A6" s="146" t="s">
        <v>62</v>
      </c>
      <c r="B6" s="146"/>
      <c r="C6" s="146"/>
      <c r="D6" s="146"/>
      <c r="E6" s="146"/>
      <c r="F6" s="146"/>
      <c r="G6" s="146"/>
      <c r="H6" s="146"/>
      <c r="I6" s="146"/>
    </row>
    <row r="7" spans="1:9" ht="45" customHeight="1">
      <c r="A7" s="146" t="s">
        <v>63</v>
      </c>
      <c r="B7" s="146"/>
      <c r="C7" s="146"/>
      <c r="D7" s="146"/>
      <c r="E7" s="146"/>
      <c r="F7" s="146"/>
      <c r="G7" s="146"/>
      <c r="H7" s="146"/>
      <c r="I7" s="146"/>
    </row>
    <row r="8" spans="1:9" ht="45" customHeight="1">
      <c r="A8" s="146" t="s">
        <v>64</v>
      </c>
      <c r="B8" s="146"/>
      <c r="C8" s="146"/>
      <c r="D8" s="146"/>
      <c r="E8" s="146"/>
      <c r="F8" s="146"/>
      <c r="G8" s="146"/>
      <c r="H8" s="146"/>
      <c r="I8" s="146"/>
    </row>
    <row r="9" spans="1:9" ht="45" customHeight="1">
      <c r="A9" s="146" t="s">
        <v>65</v>
      </c>
      <c r="B9" s="146"/>
      <c r="C9" s="146"/>
      <c r="D9" s="146"/>
      <c r="E9" s="146"/>
      <c r="F9" s="146"/>
      <c r="G9" s="146"/>
      <c r="H9" s="146"/>
      <c r="I9" s="146"/>
    </row>
    <row r="10" spans="1:9" ht="45" customHeight="1">
      <c r="A10" s="146" t="s">
        <v>66</v>
      </c>
      <c r="B10" s="146"/>
      <c r="C10" s="146"/>
      <c r="D10" s="146"/>
      <c r="E10" s="146"/>
      <c r="F10" s="146"/>
      <c r="G10" s="146"/>
      <c r="H10" s="146"/>
      <c r="I10" s="146"/>
    </row>
    <row r="11" spans="1:9" ht="45" customHeight="1">
      <c r="A11" s="146" t="s">
        <v>67</v>
      </c>
      <c r="B11" s="146"/>
      <c r="C11" s="146"/>
      <c r="D11" s="146"/>
      <c r="E11" s="146"/>
      <c r="F11" s="146"/>
      <c r="G11" s="146"/>
      <c r="H11" s="146"/>
      <c r="I11" s="146"/>
    </row>
    <row r="12" spans="1:9" ht="30" customHeight="1">
      <c r="A12" s="146" t="s">
        <v>68</v>
      </c>
      <c r="B12" s="146"/>
      <c r="C12" s="146"/>
      <c r="D12" s="146"/>
      <c r="E12" s="146"/>
      <c r="F12" s="146"/>
      <c r="G12" s="146"/>
      <c r="H12" s="146"/>
      <c r="I12" s="146"/>
    </row>
    <row r="13" spans="1:9" ht="45" customHeight="1">
      <c r="A13" s="146" t="s">
        <v>69</v>
      </c>
      <c r="B13" s="146"/>
      <c r="C13" s="146"/>
      <c r="D13" s="146"/>
      <c r="E13" s="146"/>
      <c r="F13" s="146"/>
      <c r="G13" s="146"/>
      <c r="H13" s="146"/>
      <c r="I13" s="146"/>
    </row>
    <row r="14" spans="1:9" ht="52.5" customHeight="1">
      <c r="A14" s="146"/>
      <c r="B14" s="146"/>
      <c r="C14" s="146"/>
      <c r="D14" s="146"/>
      <c r="E14" s="146"/>
      <c r="F14" s="146"/>
      <c r="G14" s="146"/>
      <c r="H14" s="146"/>
      <c r="I14" s="146"/>
    </row>
    <row r="15" spans="1:9" ht="52.5" customHeight="1">
      <c r="A15" s="146"/>
      <c r="B15" s="146"/>
      <c r="C15" s="146"/>
      <c r="D15" s="146"/>
      <c r="E15" s="146"/>
      <c r="F15" s="146"/>
      <c r="G15" s="146"/>
      <c r="H15" s="146"/>
      <c r="I15" s="146"/>
    </row>
    <row r="16" spans="1:9" ht="52.5" customHeight="1">
      <c r="A16" s="146"/>
      <c r="B16" s="146"/>
      <c r="C16" s="146"/>
      <c r="D16" s="146"/>
      <c r="E16" s="146"/>
      <c r="F16" s="146"/>
      <c r="G16" s="146"/>
      <c r="H16" s="146"/>
      <c r="I16" s="146"/>
    </row>
    <row r="17" spans="1:9" ht="52.5" customHeight="1">
      <c r="A17" s="146"/>
      <c r="B17" s="146"/>
      <c r="C17" s="146"/>
      <c r="D17" s="146"/>
      <c r="E17" s="146"/>
      <c r="F17" s="146"/>
      <c r="G17" s="146"/>
      <c r="H17" s="146"/>
      <c r="I17" s="146"/>
    </row>
    <row r="18" spans="1:9" ht="52.5" customHeight="1">
      <c r="A18" s="146"/>
      <c r="B18" s="146"/>
      <c r="C18" s="146"/>
      <c r="D18" s="146"/>
      <c r="E18" s="146"/>
      <c r="F18" s="146"/>
      <c r="G18" s="146"/>
      <c r="H18" s="146"/>
      <c r="I18" s="146"/>
    </row>
    <row r="19" spans="1:9" ht="52.5" customHeight="1">
      <c r="A19" s="146"/>
      <c r="B19" s="146"/>
      <c r="C19" s="146"/>
      <c r="D19" s="146"/>
      <c r="E19" s="146"/>
      <c r="F19" s="146"/>
      <c r="G19" s="146"/>
      <c r="H19" s="146"/>
      <c r="I19" s="146"/>
    </row>
    <row r="20" spans="1:9" ht="52.5" customHeight="1">
      <c r="A20" s="146"/>
      <c r="B20" s="146"/>
      <c r="C20" s="146"/>
      <c r="D20" s="146"/>
      <c r="E20" s="146"/>
      <c r="F20" s="146"/>
      <c r="G20" s="146"/>
      <c r="H20" s="146"/>
      <c r="I20" s="146"/>
    </row>
    <row r="21" spans="1:9" ht="52.5" customHeight="1">
      <c r="A21" s="146"/>
      <c r="B21" s="146"/>
      <c r="C21" s="146"/>
      <c r="D21" s="146"/>
      <c r="E21" s="146"/>
      <c r="F21" s="146"/>
      <c r="G21" s="146"/>
      <c r="H21" s="146"/>
      <c r="I21" s="146"/>
    </row>
    <row r="22" spans="1:9" ht="52.5" customHeight="1">
      <c r="A22" s="146"/>
      <c r="B22" s="146"/>
      <c r="C22" s="146"/>
      <c r="D22" s="146"/>
      <c r="E22" s="146"/>
      <c r="F22" s="146"/>
      <c r="G22" s="146"/>
      <c r="H22" s="146"/>
      <c r="I22" s="146"/>
    </row>
    <row r="23" spans="1:9" ht="52.5" customHeight="1">
      <c r="A23" s="146"/>
      <c r="B23" s="146"/>
      <c r="C23" s="146"/>
      <c r="D23" s="146"/>
      <c r="E23" s="146"/>
      <c r="F23" s="146"/>
      <c r="G23" s="146"/>
      <c r="H23" s="146"/>
      <c r="I23" s="146"/>
    </row>
    <row r="24" spans="1:9" ht="52.5" customHeight="1">
      <c r="A24" s="146"/>
      <c r="B24" s="146"/>
      <c r="C24" s="146"/>
      <c r="D24" s="146"/>
      <c r="E24" s="146"/>
      <c r="F24" s="146"/>
      <c r="G24" s="146"/>
      <c r="H24" s="146"/>
      <c r="I24" s="146"/>
    </row>
    <row r="25" spans="1:9" ht="52.5" customHeight="1">
      <c r="A25" s="146"/>
      <c r="B25" s="146"/>
      <c r="C25" s="146"/>
      <c r="D25" s="146"/>
      <c r="E25" s="146"/>
      <c r="F25" s="146"/>
      <c r="G25" s="146"/>
      <c r="H25" s="146"/>
      <c r="I25" s="146"/>
    </row>
    <row r="26" spans="1:9" ht="52.5" customHeight="1">
      <c r="A26" s="146"/>
      <c r="B26" s="146"/>
      <c r="C26" s="146"/>
      <c r="D26" s="146"/>
      <c r="E26" s="146"/>
      <c r="F26" s="146"/>
      <c r="G26" s="146"/>
      <c r="H26" s="146"/>
      <c r="I26" s="146"/>
    </row>
    <row r="27" spans="1:9" ht="52.5" customHeight="1">
      <c r="A27" s="146"/>
      <c r="B27" s="146"/>
      <c r="C27" s="146"/>
      <c r="D27" s="146"/>
      <c r="E27" s="146"/>
      <c r="F27" s="146"/>
      <c r="G27" s="146"/>
      <c r="H27" s="146"/>
      <c r="I27" s="146"/>
    </row>
    <row r="28" spans="1:9" ht="52.5" customHeight="1">
      <c r="A28" s="146"/>
      <c r="B28" s="146"/>
      <c r="C28" s="146"/>
      <c r="D28" s="146"/>
      <c r="E28" s="146"/>
      <c r="F28" s="146"/>
      <c r="G28" s="146"/>
      <c r="H28" s="146"/>
      <c r="I28" s="146"/>
    </row>
    <row r="29" spans="1:9" ht="52.5" customHeight="1">
      <c r="A29" s="146"/>
      <c r="B29" s="146"/>
      <c r="C29" s="146"/>
      <c r="D29" s="146"/>
      <c r="E29" s="146"/>
      <c r="F29" s="146"/>
      <c r="G29" s="146"/>
      <c r="H29" s="146"/>
      <c r="I29" s="146"/>
    </row>
    <row r="30" spans="1:9" ht="52.5" customHeight="1">
      <c r="A30" s="146"/>
      <c r="B30" s="146"/>
      <c r="C30" s="146"/>
      <c r="D30" s="146"/>
      <c r="E30" s="146"/>
      <c r="F30" s="146"/>
      <c r="G30" s="146"/>
      <c r="H30" s="146"/>
      <c r="I30" s="146"/>
    </row>
    <row r="31" spans="1:9" ht="52.5" customHeight="1">
      <c r="A31" s="146"/>
      <c r="B31" s="146"/>
      <c r="C31" s="146"/>
      <c r="D31" s="146"/>
      <c r="E31" s="146"/>
      <c r="F31" s="146"/>
      <c r="G31" s="146"/>
      <c r="H31" s="146"/>
      <c r="I31" s="146"/>
    </row>
  </sheetData>
  <sheetProtection algorithmName="SHA-512" hashValue="WADJu60uthxNJT7Z2kHnsvlZGOvlO81PPIGl82woQuV9+lGmfgFI0TT/YTGXzjVOsm2+fO7MJOqkO7apvXdgzg==" saltValue="Edx3wF+3+Jakt6YqkFaCeA==" spinCount="100000" sheet="1" selectLockedCells="1" selectUnlockedCell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49"/>
  <sheetViews>
    <sheetView showGridLines="0" showRowColHeaders="0" zoomScaleNormal="100" workbookViewId="0">
      <selection activeCell="I11" sqref="I11"/>
    </sheetView>
  </sheetViews>
  <sheetFormatPr defaultColWidth="8.85546875" defaultRowHeight="15"/>
  <cols>
    <col min="1" max="1" width="72.140625" style="4" customWidth="1"/>
    <col min="2" max="2" width="15.42578125" style="4" customWidth="1"/>
    <col min="3" max="3" width="10.85546875" style="4" customWidth="1"/>
    <col min="4" max="4" width="17.42578125" style="4" customWidth="1"/>
    <col min="5" max="5" width="14.85546875" style="4" customWidth="1"/>
    <col min="6" max="7" width="8.85546875" style="4"/>
    <col min="8" max="8" width="53" style="4" customWidth="1"/>
    <col min="9" max="9" width="20.42578125" style="4" customWidth="1"/>
    <col min="10" max="11" width="8.85546875" style="4" customWidth="1"/>
    <col min="12" max="14" width="8.85546875" style="4" hidden="1" customWidth="1"/>
    <col min="15" max="15" width="8.85546875" style="4" customWidth="1"/>
    <col min="16" max="16384" width="8.85546875" style="4"/>
  </cols>
  <sheetData>
    <row r="1" spans="1:14" ht="15" customHeight="1">
      <c r="A1" s="358"/>
      <c r="B1" s="359"/>
      <c r="C1" s="359"/>
      <c r="D1" s="359"/>
      <c r="E1" s="360"/>
      <c r="F1" s="126"/>
      <c r="G1" s="126"/>
      <c r="H1" s="211" t="s">
        <v>70</v>
      </c>
      <c r="I1" s="361"/>
      <c r="J1" s="126"/>
      <c r="K1" s="126"/>
      <c r="L1" s="126"/>
      <c r="M1" s="126"/>
      <c r="N1" s="126"/>
    </row>
    <row r="2" spans="1:14" ht="15.6" customHeight="1">
      <c r="A2" s="362"/>
      <c r="B2" s="126"/>
      <c r="C2" s="126"/>
      <c r="D2" s="126"/>
      <c r="E2" s="363"/>
      <c r="F2" s="126"/>
      <c r="G2" s="126"/>
      <c r="H2" s="212" t="s">
        <v>71</v>
      </c>
      <c r="I2" s="364"/>
      <c r="J2" s="126"/>
      <c r="K2" s="126"/>
      <c r="L2" s="126"/>
      <c r="M2" s="126"/>
      <c r="N2" s="126"/>
    </row>
    <row r="3" spans="1:14" ht="15.6" customHeight="1">
      <c r="A3" s="362"/>
      <c r="B3" s="126"/>
      <c r="C3" s="126"/>
      <c r="D3" s="126"/>
      <c r="E3" s="363"/>
      <c r="F3" s="126"/>
      <c r="G3" s="126"/>
      <c r="H3" s="212" t="s">
        <v>72</v>
      </c>
      <c r="I3" s="364"/>
      <c r="J3" s="126"/>
      <c r="K3" s="126"/>
      <c r="L3" s="126"/>
      <c r="M3" s="126"/>
      <c r="N3" s="126"/>
    </row>
    <row r="4" spans="1:14" ht="15.6" customHeight="1">
      <c r="A4" s="362"/>
      <c r="B4" s="126"/>
      <c r="C4" s="126"/>
      <c r="D4" s="126"/>
      <c r="E4" s="363"/>
      <c r="F4" s="126"/>
      <c r="G4" s="126"/>
      <c r="H4" s="212" t="s">
        <v>73</v>
      </c>
      <c r="I4" s="364"/>
      <c r="J4" s="126"/>
      <c r="K4" s="126"/>
      <c r="L4" s="126"/>
      <c r="M4" s="126"/>
      <c r="N4" s="126"/>
    </row>
    <row r="5" spans="1:14" ht="16.149999999999999" customHeight="1">
      <c r="A5" s="202"/>
      <c r="B5" s="208" t="s">
        <v>74</v>
      </c>
      <c r="C5" s="203"/>
      <c r="D5" s="203"/>
      <c r="E5" s="204"/>
      <c r="F5" s="126"/>
      <c r="G5" s="126"/>
      <c r="H5" s="212" t="s">
        <v>75</v>
      </c>
      <c r="I5" s="364"/>
      <c r="J5" s="126"/>
      <c r="K5" s="126"/>
      <c r="L5" s="126"/>
      <c r="M5" s="126"/>
      <c r="N5" s="126"/>
    </row>
    <row r="6" spans="1:14" ht="15.6" customHeight="1">
      <c r="A6" s="205"/>
      <c r="B6" s="209" t="s">
        <v>76</v>
      </c>
      <c r="C6" s="206"/>
      <c r="D6" s="206"/>
      <c r="E6" s="207"/>
      <c r="F6" s="126"/>
      <c r="G6" s="126"/>
      <c r="H6" s="212" t="s">
        <v>77</v>
      </c>
      <c r="I6" s="364"/>
      <c r="J6" s="126"/>
      <c r="K6" s="126"/>
      <c r="L6" s="126"/>
      <c r="M6" s="126"/>
      <c r="N6" s="126"/>
    </row>
    <row r="7" spans="1:14" ht="15.6" customHeight="1">
      <c r="A7" s="29"/>
      <c r="B7" s="8"/>
      <c r="C7" s="8"/>
      <c r="D7" s="8"/>
      <c r="E7" s="28"/>
      <c r="F7" s="7"/>
      <c r="G7" s="7"/>
      <c r="H7" s="212" t="s">
        <v>78</v>
      </c>
      <c r="I7" s="364"/>
      <c r="J7" s="7"/>
      <c r="K7" s="7"/>
      <c r="L7" s="126"/>
      <c r="M7" s="126"/>
      <c r="N7" s="126"/>
    </row>
    <row r="8" spans="1:14" ht="15.6" customHeight="1" thickBot="1">
      <c r="A8" s="365" t="s">
        <v>79</v>
      </c>
      <c r="B8" s="366" t="s">
        <v>80</v>
      </c>
      <c r="C8" s="366"/>
      <c r="D8" s="366"/>
      <c r="E8" s="48" t="s">
        <v>81</v>
      </c>
      <c r="F8" s="7"/>
      <c r="G8" s="7"/>
      <c r="H8" s="367"/>
      <c r="I8" s="368"/>
      <c r="J8" s="7"/>
      <c r="K8" s="7"/>
      <c r="L8" s="126"/>
      <c r="M8" s="126"/>
      <c r="N8" s="126"/>
    </row>
    <row r="9" spans="1:14" ht="15.75" thickBot="1">
      <c r="A9" s="362" t="s">
        <v>82</v>
      </c>
      <c r="B9" s="284"/>
      <c r="C9" s="284"/>
      <c r="D9" s="126"/>
      <c r="E9" s="363"/>
      <c r="F9" s="9"/>
      <c r="G9" s="9"/>
      <c r="H9" s="126"/>
      <c r="I9" s="126"/>
      <c r="J9" s="9"/>
      <c r="K9" s="9"/>
      <c r="L9" s="369" t="s">
        <v>83</v>
      </c>
      <c r="M9" s="369"/>
      <c r="N9" s="126"/>
    </row>
    <row r="10" spans="1:14" ht="15.75" thickBot="1">
      <c r="A10" s="201" t="s">
        <v>84</v>
      </c>
      <c r="B10" s="370">
        <f>I27</f>
        <v>0</v>
      </c>
      <c r="C10" s="371"/>
      <c r="D10" s="366"/>
      <c r="E10" s="372">
        <f>IF(B10&gt;0,B10*12,0)</f>
        <v>0</v>
      </c>
      <c r="F10" s="126"/>
      <c r="G10" s="126"/>
      <c r="H10" s="373" t="s">
        <v>85</v>
      </c>
      <c r="I10" s="374"/>
      <c r="J10" s="126"/>
      <c r="K10" s="126"/>
      <c r="L10" s="148" t="s">
        <v>86</v>
      </c>
      <c r="M10" s="148">
        <v>4.3330000000000002</v>
      </c>
      <c r="N10" s="126">
        <v>52</v>
      </c>
    </row>
    <row r="11" spans="1:14">
      <c r="A11" s="375" t="s">
        <v>87</v>
      </c>
      <c r="B11" s="376"/>
      <c r="C11" s="377" t="s">
        <v>88</v>
      </c>
      <c r="D11" s="216" t="s">
        <v>89</v>
      </c>
      <c r="E11" s="378"/>
      <c r="F11" s="126"/>
      <c r="G11" s="126"/>
      <c r="H11" s="379" t="str">
        <f>CONCATENATE('Client Information'!B15," ",'Client Information'!B14)</f>
        <v xml:space="preserve"> </v>
      </c>
      <c r="I11" s="380"/>
      <c r="J11" s="126"/>
      <c r="K11" s="126"/>
      <c r="L11" s="148" t="s">
        <v>90</v>
      </c>
      <c r="M11" s="148">
        <v>2.1665999999999999</v>
      </c>
      <c r="N11" s="126">
        <v>26</v>
      </c>
    </row>
    <row r="12" spans="1:14">
      <c r="A12" s="381"/>
      <c r="B12" s="382"/>
      <c r="C12" s="383"/>
      <c r="D12" s="383"/>
      <c r="E12" s="384">
        <f t="shared" ref="E12:E22" si="0">B12*12</f>
        <v>0</v>
      </c>
      <c r="F12" s="126"/>
      <c r="G12" s="126"/>
      <c r="H12" s="362" t="str">
        <f>IF('Client Information'!B42&gt;0,'Client Information'!B42,"")</f>
        <v/>
      </c>
      <c r="I12" s="380"/>
      <c r="J12" s="126"/>
      <c r="K12" s="126"/>
      <c r="L12" s="148" t="s">
        <v>91</v>
      </c>
      <c r="M12" s="148">
        <v>2</v>
      </c>
      <c r="N12" s="126">
        <v>24</v>
      </c>
    </row>
    <row r="13" spans="1:14">
      <c r="A13" s="385"/>
      <c r="B13" s="382"/>
      <c r="C13" s="383"/>
      <c r="D13" s="383"/>
      <c r="E13" s="384">
        <f t="shared" si="0"/>
        <v>0</v>
      </c>
      <c r="F13" s="126"/>
      <c r="G13" s="126"/>
      <c r="H13" s="362" t="str">
        <f>IF('Client Information'!B64&gt;0,'Client Information'!B64,"")</f>
        <v/>
      </c>
      <c r="I13" s="380"/>
      <c r="J13" s="126"/>
      <c r="K13" s="126"/>
      <c r="L13" s="148" t="s">
        <v>92</v>
      </c>
      <c r="M13" s="148">
        <v>1</v>
      </c>
      <c r="N13" s="126">
        <v>12</v>
      </c>
    </row>
    <row r="14" spans="1:14">
      <c r="A14" s="385"/>
      <c r="B14" s="382"/>
      <c r="C14" s="383"/>
      <c r="D14" s="383"/>
      <c r="E14" s="384">
        <f t="shared" si="0"/>
        <v>0</v>
      </c>
      <c r="F14" s="126"/>
      <c r="G14" s="126"/>
      <c r="H14" s="362" t="str">
        <f>IF('Client Information'!B86&gt;0,'Client Information'!B86,"")</f>
        <v/>
      </c>
      <c r="I14" s="380"/>
      <c r="J14" s="126"/>
      <c r="K14" s="126"/>
      <c r="L14" s="126"/>
      <c r="M14" s="126"/>
      <c r="N14" s="126"/>
    </row>
    <row r="15" spans="1:14">
      <c r="A15" s="385"/>
      <c r="B15" s="382"/>
      <c r="C15" s="383"/>
      <c r="D15" s="126"/>
      <c r="E15" s="384">
        <f t="shared" si="0"/>
        <v>0</v>
      </c>
      <c r="F15" s="126"/>
      <c r="G15" s="126"/>
      <c r="H15" s="362" t="str">
        <f>IF('Client Information'!B108&gt;0,'Client Information'!B108,"")</f>
        <v/>
      </c>
      <c r="I15" s="380"/>
      <c r="J15" s="126"/>
      <c r="K15" s="126"/>
      <c r="L15" s="126" t="s">
        <v>93</v>
      </c>
      <c r="M15" s="126"/>
      <c r="N15" s="126"/>
    </row>
    <row r="16" spans="1:14">
      <c r="A16" s="381"/>
      <c r="B16" s="382"/>
      <c r="C16" s="383"/>
      <c r="D16" s="383"/>
      <c r="E16" s="384">
        <f t="shared" si="0"/>
        <v>0</v>
      </c>
      <c r="F16" s="216"/>
      <c r="G16" s="126"/>
      <c r="H16" s="362" t="str">
        <f>IF('Client Information'!B130&gt;0,'Client Information'!B130,"")</f>
        <v/>
      </c>
      <c r="I16" s="380"/>
      <c r="J16" s="126"/>
      <c r="K16" s="126"/>
      <c r="L16" s="126" t="s">
        <v>94</v>
      </c>
      <c r="M16" s="126"/>
      <c r="N16" s="126"/>
    </row>
    <row r="17" spans="1:12">
      <c r="A17" s="385"/>
      <c r="B17" s="382"/>
      <c r="C17" s="383"/>
      <c r="D17" s="383"/>
      <c r="E17" s="384">
        <f t="shared" si="0"/>
        <v>0</v>
      </c>
      <c r="F17" s="126"/>
      <c r="G17" s="126"/>
      <c r="H17" s="362" t="str">
        <f>IF('Client Information'!B152&gt;0,'Client Information'!B152,"")</f>
        <v/>
      </c>
      <c r="I17" s="380"/>
      <c r="J17" s="126"/>
      <c r="K17" s="126"/>
      <c r="L17" s="126" t="s">
        <v>95</v>
      </c>
    </row>
    <row r="18" spans="1:12">
      <c r="A18" s="385"/>
      <c r="B18" s="382"/>
      <c r="C18" s="383"/>
      <c r="D18" s="383"/>
      <c r="E18" s="384">
        <f t="shared" si="0"/>
        <v>0</v>
      </c>
      <c r="F18" s="386"/>
      <c r="G18" s="126"/>
      <c r="H18" s="362" t="str">
        <f>IF('Client Information'!B174&gt;0,'Client Information'!B174,"")</f>
        <v/>
      </c>
      <c r="I18" s="380"/>
      <c r="J18" s="126"/>
      <c r="K18" s="126"/>
      <c r="L18" s="126" t="s">
        <v>96</v>
      </c>
    </row>
    <row r="19" spans="1:12">
      <c r="A19" s="385"/>
      <c r="B19" s="382"/>
      <c r="C19" s="383"/>
      <c r="D19" s="383"/>
      <c r="E19" s="384">
        <f t="shared" si="0"/>
        <v>0</v>
      </c>
      <c r="F19" s="126"/>
      <c r="G19" s="126"/>
      <c r="H19" s="362" t="str">
        <f>IF('Client Information'!B196&gt;0,'Client Information'!B196,"")</f>
        <v/>
      </c>
      <c r="I19" s="380"/>
      <c r="J19" s="126"/>
      <c r="K19" s="126"/>
      <c r="L19" s="126"/>
    </row>
    <row r="20" spans="1:12">
      <c r="A20" s="385"/>
      <c r="B20" s="382"/>
      <c r="C20" s="383"/>
      <c r="D20" s="383"/>
      <c r="E20" s="384">
        <f t="shared" si="0"/>
        <v>0</v>
      </c>
      <c r="F20" s="387"/>
      <c r="G20" s="126"/>
      <c r="H20" s="362" t="str">
        <f>IF('Client Information'!B218&gt;0,'Client Information'!B218,"")</f>
        <v/>
      </c>
      <c r="I20" s="380"/>
      <c r="J20" s="126"/>
      <c r="K20" s="126"/>
      <c r="L20" s="126"/>
    </row>
    <row r="21" spans="1:12">
      <c r="A21" s="385"/>
      <c r="B21" s="382"/>
      <c r="C21" s="383"/>
      <c r="D21" s="383"/>
      <c r="E21" s="384">
        <f t="shared" si="0"/>
        <v>0</v>
      </c>
      <c r="F21" s="387"/>
      <c r="G21" s="126"/>
      <c r="H21" s="362" t="str">
        <f>IF('Client Information'!B240&gt;0,'Client Information'!B240,"")</f>
        <v/>
      </c>
      <c r="I21" s="380"/>
      <c r="J21" s="126"/>
      <c r="K21" s="126"/>
      <c r="L21" s="126"/>
    </row>
    <row r="22" spans="1:12">
      <c r="A22" s="385"/>
      <c r="B22" s="382"/>
      <c r="C22" s="383"/>
      <c r="D22" s="383"/>
      <c r="E22" s="384">
        <f t="shared" si="0"/>
        <v>0</v>
      </c>
      <c r="F22" s="387"/>
      <c r="G22" s="126"/>
      <c r="H22" s="362" t="str">
        <f>IF('Client Information'!B262&gt;0,'Client Information'!B262,"")</f>
        <v/>
      </c>
      <c r="I22" s="380"/>
      <c r="J22" s="126"/>
      <c r="K22" s="126"/>
      <c r="L22" s="126"/>
    </row>
    <row r="23" spans="1:12">
      <c r="A23" s="385"/>
      <c r="B23" s="382"/>
      <c r="C23" s="383"/>
      <c r="D23" s="383"/>
      <c r="E23" s="384">
        <f>B23*12</f>
        <v>0</v>
      </c>
      <c r="F23" s="387"/>
      <c r="G23" s="126"/>
      <c r="H23" s="362" t="str">
        <f>IF('Client Information'!B284&gt;0,'Client Information'!B284,"")</f>
        <v/>
      </c>
      <c r="I23" s="380"/>
      <c r="J23" s="126"/>
      <c r="K23" s="126"/>
      <c r="L23" s="126"/>
    </row>
    <row r="24" spans="1:12">
      <c r="A24" s="385"/>
      <c r="B24" s="382"/>
      <c r="C24" s="383"/>
      <c r="D24" s="383"/>
      <c r="E24" s="384">
        <f>B24*12</f>
        <v>0</v>
      </c>
      <c r="F24" s="387"/>
      <c r="G24" s="126"/>
      <c r="H24" s="362" t="str">
        <f>IF('Client Information'!B306&gt;0,'Client Information'!B306,"")</f>
        <v/>
      </c>
      <c r="I24" s="380"/>
      <c r="J24" s="126"/>
      <c r="K24" s="126"/>
      <c r="L24" s="126"/>
    </row>
    <row r="25" spans="1:12">
      <c r="A25" s="388"/>
      <c r="B25" s="370"/>
      <c r="C25" s="370"/>
      <c r="D25" s="366"/>
      <c r="E25" s="384"/>
      <c r="F25" s="387"/>
      <c r="G25" s="126"/>
      <c r="H25" s="362" t="str">
        <f>IF('Client Information'!B328&gt;0,'Client Information'!B328,"")</f>
        <v/>
      </c>
      <c r="I25" s="380"/>
      <c r="J25" s="126"/>
      <c r="K25" s="126"/>
      <c r="L25" s="126"/>
    </row>
    <row r="26" spans="1:12">
      <c r="A26" s="389" t="s">
        <v>97</v>
      </c>
      <c r="B26" s="390"/>
      <c r="C26" s="391"/>
      <c r="D26" s="126"/>
      <c r="E26" s="378"/>
      <c r="F26" s="387"/>
      <c r="G26" s="126"/>
      <c r="H26" s="362"/>
      <c r="I26" s="363"/>
      <c r="J26" s="126"/>
      <c r="K26" s="126"/>
      <c r="L26" s="126"/>
    </row>
    <row r="27" spans="1:12" ht="15.75" thickBot="1">
      <c r="A27" s="381"/>
      <c r="B27" s="382"/>
      <c r="C27" s="383"/>
      <c r="D27" s="383"/>
      <c r="E27" s="384">
        <f>B27</f>
        <v>0</v>
      </c>
      <c r="F27" s="387"/>
      <c r="G27" s="126"/>
      <c r="H27" s="392" t="s">
        <v>98</v>
      </c>
      <c r="I27" s="393">
        <f>SUM(I11:I20)</f>
        <v>0</v>
      </c>
      <c r="J27" s="126"/>
      <c r="K27" s="126"/>
      <c r="L27" s="126"/>
    </row>
    <row r="28" spans="1:12" ht="15.75" thickBot="1">
      <c r="A28" s="385"/>
      <c r="B28" s="382"/>
      <c r="C28" s="383"/>
      <c r="D28" s="383"/>
      <c r="E28" s="384">
        <f t="shared" ref="E28:E34" si="1">B28</f>
        <v>0</v>
      </c>
      <c r="F28" s="387"/>
      <c r="G28" s="126"/>
      <c r="H28" s="126"/>
      <c r="I28" s="126"/>
      <c r="J28" s="126"/>
      <c r="K28" s="126"/>
      <c r="L28" s="126"/>
    </row>
    <row r="29" spans="1:12" ht="15.75" thickBot="1">
      <c r="A29" s="385"/>
      <c r="B29" s="382"/>
      <c r="C29" s="383"/>
      <c r="D29" s="383"/>
      <c r="E29" s="384">
        <f t="shared" si="1"/>
        <v>0</v>
      </c>
      <c r="F29" s="387"/>
      <c r="G29" s="126"/>
      <c r="H29" s="373" t="s">
        <v>99</v>
      </c>
      <c r="I29" s="374"/>
      <c r="J29" s="126"/>
      <c r="K29" s="126"/>
      <c r="L29" s="126"/>
    </row>
    <row r="30" spans="1:12">
      <c r="A30" s="385"/>
      <c r="B30" s="382"/>
      <c r="C30" s="383"/>
      <c r="D30" s="383"/>
      <c r="E30" s="384">
        <f t="shared" si="1"/>
        <v>0</v>
      </c>
      <c r="F30" s="387"/>
      <c r="G30" s="126"/>
      <c r="H30" s="362" t="s">
        <v>100</v>
      </c>
      <c r="I30" s="394"/>
      <c r="J30" s="126"/>
      <c r="K30" s="126"/>
      <c r="L30" s="126"/>
    </row>
    <row r="31" spans="1:12">
      <c r="A31" s="385"/>
      <c r="B31" s="382"/>
      <c r="C31" s="383"/>
      <c r="D31" s="383"/>
      <c r="E31" s="384">
        <f t="shared" si="1"/>
        <v>0</v>
      </c>
      <c r="F31" s="387"/>
      <c r="G31" s="126"/>
      <c r="H31" s="362" t="s">
        <v>101</v>
      </c>
      <c r="I31" s="395"/>
      <c r="J31" s="126"/>
      <c r="K31" s="126"/>
      <c r="L31" s="126"/>
    </row>
    <row r="32" spans="1:12">
      <c r="A32" s="385"/>
      <c r="B32" s="382"/>
      <c r="C32" s="383"/>
      <c r="D32" s="383"/>
      <c r="E32" s="384">
        <f t="shared" si="1"/>
        <v>0</v>
      </c>
      <c r="F32" s="387"/>
      <c r="G32" s="126"/>
      <c r="H32" s="362" t="s">
        <v>102</v>
      </c>
      <c r="I32" s="395"/>
      <c r="J32" s="126"/>
      <c r="K32" s="126"/>
      <c r="L32" s="126"/>
    </row>
    <row r="33" spans="1:9" ht="15.6" customHeight="1">
      <c r="A33" s="385"/>
      <c r="B33" s="382"/>
      <c r="C33" s="383"/>
      <c r="D33" s="383"/>
      <c r="E33" s="384">
        <f t="shared" si="1"/>
        <v>0</v>
      </c>
      <c r="F33" s="387"/>
      <c r="G33" s="126"/>
      <c r="H33" s="362" t="s">
        <v>103</v>
      </c>
      <c r="I33" s="396">
        <f>IFERROR(VLOOKUP(I31,L10:N13,3,FALSE),0)</f>
        <v>0</v>
      </c>
    </row>
    <row r="34" spans="1:9" ht="15.75" thickBot="1">
      <c r="A34" s="385"/>
      <c r="B34" s="382"/>
      <c r="C34" s="371"/>
      <c r="D34" s="371"/>
      <c r="E34" s="384">
        <f t="shared" si="1"/>
        <v>0</v>
      </c>
      <c r="F34" s="387"/>
      <c r="G34" s="126"/>
      <c r="H34" s="392" t="s">
        <v>104</v>
      </c>
      <c r="I34" s="397">
        <f>IFERROR(((I30/I32)*VLOOKUP(I31,L10:N13,3,FALSE))/12,0)</f>
        <v>0</v>
      </c>
    </row>
    <row r="35" spans="1:9" ht="15.75" thickBot="1">
      <c r="A35" s="398" t="s">
        <v>105</v>
      </c>
      <c r="B35" s="376">
        <f>B10</f>
        <v>0</v>
      </c>
      <c r="C35" s="399"/>
      <c r="D35" s="126"/>
      <c r="E35" s="378">
        <f>E10</f>
        <v>0</v>
      </c>
      <c r="F35" s="126"/>
      <c r="G35" s="126"/>
      <c r="H35" s="126"/>
      <c r="I35" s="126"/>
    </row>
    <row r="36" spans="1:9" ht="15.6" customHeight="1" thickBot="1">
      <c r="A36" s="388" t="s">
        <v>106</v>
      </c>
      <c r="B36" s="400">
        <f>SUM(B12:C34)</f>
        <v>0</v>
      </c>
      <c r="C36" s="399"/>
      <c r="D36" s="126"/>
      <c r="E36" s="401">
        <f>SUM(E12:E34)</f>
        <v>0</v>
      </c>
      <c r="F36" s="126"/>
      <c r="G36" s="126"/>
      <c r="H36" s="373" t="s">
        <v>107</v>
      </c>
      <c r="I36" s="374"/>
    </row>
    <row r="37" spans="1:9" ht="15.75" thickBot="1">
      <c r="A37" s="392" t="s">
        <v>108</v>
      </c>
      <c r="B37" s="402"/>
      <c r="C37" s="402"/>
      <c r="D37" s="126"/>
      <c r="E37" s="393">
        <f>SUM(E35:E36)</f>
        <v>0</v>
      </c>
      <c r="F37" s="126"/>
      <c r="G37" s="126"/>
      <c r="H37" s="362" t="s">
        <v>101</v>
      </c>
      <c r="I37" s="403"/>
    </row>
    <row r="38" spans="1:9">
      <c r="A38" s="362"/>
      <c r="B38" s="126"/>
      <c r="C38" s="126"/>
      <c r="D38" s="359"/>
      <c r="E38" s="360"/>
      <c r="F38" s="126"/>
      <c r="G38" s="126"/>
      <c r="H38" s="362" t="s">
        <v>109</v>
      </c>
      <c r="I38" s="363" t="s">
        <v>110</v>
      </c>
    </row>
    <row r="39" spans="1:9">
      <c r="A39" s="362"/>
      <c r="B39" s="404"/>
      <c r="C39" s="404"/>
      <c r="D39" s="126"/>
      <c r="E39" s="363"/>
      <c r="F39" s="126"/>
      <c r="G39" s="126"/>
      <c r="H39" s="362">
        <v>1</v>
      </c>
      <c r="I39" s="405"/>
    </row>
    <row r="40" spans="1:9">
      <c r="A40" s="362"/>
      <c r="B40" s="404"/>
      <c r="C40" s="404"/>
      <c r="D40" s="126"/>
      <c r="E40" s="363"/>
      <c r="F40" s="126"/>
      <c r="G40" s="126"/>
      <c r="H40" s="362">
        <v>2</v>
      </c>
      <c r="I40" s="405"/>
    </row>
    <row r="41" spans="1:9">
      <c r="A41" s="406"/>
      <c r="B41" s="348"/>
      <c r="C41" s="348"/>
      <c r="D41" s="286" t="str">
        <f>IF('Client Information'!B8&gt;0,'Client Information'!B8,"")</f>
        <v/>
      </c>
      <c r="E41" s="200"/>
      <c r="F41" s="126"/>
      <c r="G41" s="126"/>
      <c r="H41" s="362">
        <v>3</v>
      </c>
      <c r="I41" s="405"/>
    </row>
    <row r="42" spans="1:9">
      <c r="A42" s="389" t="s">
        <v>111</v>
      </c>
      <c r="B42" s="284"/>
      <c r="C42" s="284"/>
      <c r="D42" s="284" t="s">
        <v>112</v>
      </c>
      <c r="E42" s="407"/>
      <c r="F42" s="126"/>
      <c r="G42" s="126"/>
      <c r="H42" s="362">
        <v>4</v>
      </c>
      <c r="I42" s="405"/>
    </row>
    <row r="43" spans="1:9">
      <c r="A43" s="362"/>
      <c r="B43" s="126"/>
      <c r="C43" s="126"/>
      <c r="D43" s="126"/>
      <c r="E43" s="363"/>
      <c r="F43" s="126"/>
      <c r="G43" s="126"/>
      <c r="H43" s="362">
        <v>5</v>
      </c>
      <c r="I43" s="405"/>
    </row>
    <row r="44" spans="1:9">
      <c r="A44" s="362"/>
      <c r="B44" s="126"/>
      <c r="C44" s="126"/>
      <c r="D44" s="126"/>
      <c r="E44" s="363"/>
      <c r="F44" s="126"/>
      <c r="G44" s="126"/>
      <c r="H44" s="362"/>
      <c r="I44" s="363"/>
    </row>
    <row r="45" spans="1:9">
      <c r="A45" s="30" t="str">
        <f>IF('Client Information'!B6&gt;0,'Client Information'!B6,"")</f>
        <v/>
      </c>
      <c r="B45" s="5"/>
      <c r="C45" s="126"/>
      <c r="D45" s="198" t="str">
        <f>IF('Client Information'!B7="","",'Client Information'!B7)</f>
        <v/>
      </c>
      <c r="E45" s="199"/>
      <c r="F45" s="126"/>
      <c r="G45" s="126"/>
      <c r="H45" s="362" t="s">
        <v>113</v>
      </c>
      <c r="I45" s="401">
        <f>SUM(I39:I43)</f>
        <v>0</v>
      </c>
    </row>
    <row r="46" spans="1:9">
      <c r="A46" s="362" t="s">
        <v>114</v>
      </c>
      <c r="B46" s="126"/>
      <c r="C46" s="284"/>
      <c r="D46" s="284" t="s">
        <v>115</v>
      </c>
      <c r="E46" s="407"/>
      <c r="F46" s="126"/>
      <c r="G46" s="126"/>
      <c r="H46" s="362" t="s">
        <v>116</v>
      </c>
      <c r="I46" s="408">
        <f>COUNTIF(I39:I43,"&gt;0")</f>
        <v>0</v>
      </c>
    </row>
    <row r="47" spans="1:9" ht="15.75" thickBot="1">
      <c r="A47" s="362"/>
      <c r="B47" s="126"/>
      <c r="C47" s="126"/>
      <c r="D47" s="126"/>
      <c r="E47" s="363"/>
      <c r="F47" s="126"/>
      <c r="G47" s="126"/>
      <c r="H47" s="392" t="s">
        <v>80</v>
      </c>
      <c r="I47" s="409">
        <f>IF(I46=0,0,(I45/I46)*VLOOKUP(I37,L10:M13,2,FALSE))</f>
        <v>0</v>
      </c>
    </row>
    <row r="48" spans="1:9" ht="15.75" thickBot="1">
      <c r="A48" s="6" t="str">
        <f>"Version"&amp;" "&amp; 'Background Info'!$B$1</f>
        <v>Version 12</v>
      </c>
      <c r="B48" s="123"/>
      <c r="C48" s="123"/>
      <c r="D48" s="123"/>
      <c r="E48" s="197"/>
      <c r="F48" s="126"/>
      <c r="G48" s="126"/>
      <c r="H48" s="126"/>
      <c r="I48" s="126"/>
    </row>
    <row r="49" spans="1:5">
      <c r="A49" s="210" t="s">
        <v>117</v>
      </c>
      <c r="B49" s="210"/>
      <c r="C49" s="210"/>
      <c r="D49" s="210"/>
      <c r="E49" s="210"/>
    </row>
  </sheetData>
  <sheetProtection algorithmName="SHA-512" hashValue="xhAdK4/8R8KIWd/JZyKHsMKE3QZtp+NV3DUv8Uo7oYFkjK/BIVsNa++nMBzb1kS2/C4UZAK1FmJNLAQYJUOPOA==" saltValue="kN4NqJtv63U8kHDJX8ychA==" spinCount="100000" sheet="1" formatColumns="0" formatRows="0" selectLockedCells="1"/>
  <dataValidations count="2">
    <dataValidation type="list" allowBlank="1" showInputMessage="1" showErrorMessage="1" sqref="I37 I31" xr:uid="{00000000-0002-0000-0300-000000000000}">
      <formula1>$L$10:$L$13</formula1>
    </dataValidation>
    <dataValidation type="custom" allowBlank="1" showErrorMessage="1" errorTitle="ERROR" error="The number of paychecks received year-to-date must be LESS than the number of annual pay periods." prompt="The number of paychecks received year-to-date must be LESS than the number of annual pay periods._x000a_" sqref="I32" xr:uid="{00000000-0002-0000-0300-000001000000}">
      <formula1>I32&lt;I33+1</formula1>
    </dataValidation>
  </dataValidations>
  <printOptions horizontalCentered="1"/>
  <pageMargins left="0.25" right="0.25" top="0.75" bottom="0.75" header="0.3" footer="0.3"/>
  <pageSetup scale="77" orientation="portrait" r:id="rId1"/>
  <headerFooter>
    <oddFooter xml:space="preserve">&amp;L
</oddFooter>
  </headerFooter>
  <ignoredErrors>
    <ignoredError sqref="D4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440" r:id="rId4" name="Check Box 224">
              <controlPr locked="0" defaultSize="0" autoFill="0" autoLine="0" autoPict="0" altText="Unearned Income Source 1 Documented Checkbox">
                <anchor moveWithCells="1">
                  <from>
                    <xdr:col>2</xdr:col>
                    <xdr:colOff>314325</xdr:colOff>
                    <xdr:row>11</xdr:row>
                    <xdr:rowOff>0</xdr:rowOff>
                  </from>
                  <to>
                    <xdr:col>2</xdr:col>
                    <xdr:colOff>514350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1" r:id="rId5" name="Check Box 225">
              <controlPr locked="0" defaultSize="0" autoFill="0" autoLine="0" autoPict="0" altText="Unearned Income Source 1 Self Declared Checkbox">
                <anchor moveWithCells="1">
                  <from>
                    <xdr:col>3</xdr:col>
                    <xdr:colOff>314325</xdr:colOff>
                    <xdr:row>11</xdr:row>
                    <xdr:rowOff>0</xdr:rowOff>
                  </from>
                  <to>
                    <xdr:col>3</xdr:col>
                    <xdr:colOff>514350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2" r:id="rId6" name="Check Box 226">
              <controlPr locked="0" defaultSize="0" autoFill="0" autoLine="0" autoPict="0" altText="Unearned Income Source 2 Documented Checkbox">
                <anchor moveWithCells="1">
                  <from>
                    <xdr:col>2</xdr:col>
                    <xdr:colOff>314325</xdr:colOff>
                    <xdr:row>12</xdr:row>
                    <xdr:rowOff>0</xdr:rowOff>
                  </from>
                  <to>
                    <xdr:col>2</xdr:col>
                    <xdr:colOff>514350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3" r:id="rId7" name="Check Box 227">
              <controlPr locked="0" defaultSize="0" autoFill="0" autoLine="0" autoPict="0" altText="Unearned Income Source 2 Self Declared Checkbox">
                <anchor moveWithCells="1">
                  <from>
                    <xdr:col>3</xdr:col>
                    <xdr:colOff>314325</xdr:colOff>
                    <xdr:row>12</xdr:row>
                    <xdr:rowOff>0</xdr:rowOff>
                  </from>
                  <to>
                    <xdr:col>3</xdr:col>
                    <xdr:colOff>514350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4" r:id="rId8" name="Check Box 228">
              <controlPr locked="0" defaultSize="0" autoFill="0" autoLine="0" autoPict="0" altText="Unearned Income Source 3 Documented Checkbox">
                <anchor moveWithCells="1">
                  <from>
                    <xdr:col>2</xdr:col>
                    <xdr:colOff>314325</xdr:colOff>
                    <xdr:row>13</xdr:row>
                    <xdr:rowOff>0</xdr:rowOff>
                  </from>
                  <to>
                    <xdr:col>2</xdr:col>
                    <xdr:colOff>514350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5" r:id="rId9" name="Check Box 229">
              <controlPr locked="0" defaultSize="0" autoFill="0" autoLine="0" autoPict="0" altText="Unearned Income Source 3 Self Declared Checkbox">
                <anchor moveWithCells="1">
                  <from>
                    <xdr:col>3</xdr:col>
                    <xdr:colOff>314325</xdr:colOff>
                    <xdr:row>13</xdr:row>
                    <xdr:rowOff>0</xdr:rowOff>
                  </from>
                  <to>
                    <xdr:col>3</xdr:col>
                    <xdr:colOff>514350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4" r:id="rId10" name="Check Box 248">
              <controlPr locked="0" defaultSize="0" autoFill="0" autoLine="0" autoPict="0" altText="Unearned Income Source 5 Documented Checkbox">
                <anchor moveWithCells="1">
                  <from>
                    <xdr:col>2</xdr:col>
                    <xdr:colOff>314325</xdr:colOff>
                    <xdr:row>15</xdr:row>
                    <xdr:rowOff>0</xdr:rowOff>
                  </from>
                  <to>
                    <xdr:col>2</xdr:col>
                    <xdr:colOff>514350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5" r:id="rId11" name="Check Box 249">
              <controlPr locked="0" defaultSize="0" autoFill="0" autoLine="0" autoPict="0" altText="Unearned Income Source 5 Self Declared Checkbox">
                <anchor moveWithCells="1">
                  <from>
                    <xdr:col>3</xdr:col>
                    <xdr:colOff>314325</xdr:colOff>
                    <xdr:row>15</xdr:row>
                    <xdr:rowOff>0</xdr:rowOff>
                  </from>
                  <to>
                    <xdr:col>3</xdr:col>
                    <xdr:colOff>514350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6" r:id="rId12" name="Check Box 250">
              <controlPr locked="0" defaultSize="0" autoFill="0" autoLine="0" autoPict="0" altText="Unearned Income Source 6 Documented Checkbox">
                <anchor moveWithCells="1">
                  <from>
                    <xdr:col>2</xdr:col>
                    <xdr:colOff>314325</xdr:colOff>
                    <xdr:row>16</xdr:row>
                    <xdr:rowOff>0</xdr:rowOff>
                  </from>
                  <to>
                    <xdr:col>2</xdr:col>
                    <xdr:colOff>514350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7" r:id="rId13" name="Check Box 251">
              <controlPr locked="0" defaultSize="0" autoFill="0" autoLine="0" autoPict="0" altText="Unearned Income Source 6 Self Declared Checkbox">
                <anchor moveWithCells="1">
                  <from>
                    <xdr:col>3</xdr:col>
                    <xdr:colOff>314325</xdr:colOff>
                    <xdr:row>16</xdr:row>
                    <xdr:rowOff>0</xdr:rowOff>
                  </from>
                  <to>
                    <xdr:col>3</xdr:col>
                    <xdr:colOff>514350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8" r:id="rId14" name="Check Box 252">
              <controlPr locked="0" defaultSize="0" autoFill="0" autoLine="0" autoPict="0" altText="Unearned Income Source 7 Documented Checkbox">
                <anchor moveWithCells="1">
                  <from>
                    <xdr:col>2</xdr:col>
                    <xdr:colOff>314325</xdr:colOff>
                    <xdr:row>17</xdr:row>
                    <xdr:rowOff>0</xdr:rowOff>
                  </from>
                  <to>
                    <xdr:col>2</xdr:col>
                    <xdr:colOff>514350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9" r:id="rId15" name="Check Box 253">
              <controlPr locked="0" defaultSize="0" autoFill="0" autoLine="0" autoPict="0" altText="Unearned Income Source 7 Self Declared Checkbox">
                <anchor moveWithCells="1">
                  <from>
                    <xdr:col>3</xdr:col>
                    <xdr:colOff>314325</xdr:colOff>
                    <xdr:row>17</xdr:row>
                    <xdr:rowOff>0</xdr:rowOff>
                  </from>
                  <to>
                    <xdr:col>3</xdr:col>
                    <xdr:colOff>514350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0" r:id="rId16" name="Check Box 254">
              <controlPr locked="0" defaultSize="0" autoFill="0" autoLine="0" autoPict="0" altText="Unearned Income Source 8 Documented Checkbox">
                <anchor moveWithCells="1">
                  <from>
                    <xdr:col>2</xdr:col>
                    <xdr:colOff>314325</xdr:colOff>
                    <xdr:row>18</xdr:row>
                    <xdr:rowOff>0</xdr:rowOff>
                  </from>
                  <to>
                    <xdr:col>2</xdr:col>
                    <xdr:colOff>514350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1" r:id="rId17" name="Check Box 255">
              <controlPr locked="0" defaultSize="0" autoFill="0" autoLine="0" autoPict="0" altText="Unearned Income Source 8 Self Declared Checkbox">
                <anchor moveWithCells="1">
                  <from>
                    <xdr:col>3</xdr:col>
                    <xdr:colOff>314325</xdr:colOff>
                    <xdr:row>18</xdr:row>
                    <xdr:rowOff>0</xdr:rowOff>
                  </from>
                  <to>
                    <xdr:col>3</xdr:col>
                    <xdr:colOff>514350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2" r:id="rId18" name="Check Box 256">
              <controlPr locked="0" defaultSize="0" autoFill="0" autoLine="0" autoPict="0" altText="Unearned Income Source 9 Documented Checkbox">
                <anchor moveWithCells="1">
                  <from>
                    <xdr:col>2</xdr:col>
                    <xdr:colOff>314325</xdr:colOff>
                    <xdr:row>19</xdr:row>
                    <xdr:rowOff>0</xdr:rowOff>
                  </from>
                  <to>
                    <xdr:col>2</xdr:col>
                    <xdr:colOff>514350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3" r:id="rId19" name="Check Box 257">
              <controlPr locked="0" defaultSize="0" autoFill="0" autoLine="0" autoPict="0" altText="Unearned Income Source 9 Self Declared Checkbox">
                <anchor moveWithCells="1">
                  <from>
                    <xdr:col>3</xdr:col>
                    <xdr:colOff>314325</xdr:colOff>
                    <xdr:row>19</xdr:row>
                    <xdr:rowOff>0</xdr:rowOff>
                  </from>
                  <to>
                    <xdr:col>3</xdr:col>
                    <xdr:colOff>514350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4" r:id="rId20" name="Check Box 258">
              <controlPr locked="0" defaultSize="0" autoFill="0" autoLine="0" autoPict="0" altText="Unearned Income Source 10 Documented Checkbox">
                <anchor moveWithCells="1">
                  <from>
                    <xdr:col>2</xdr:col>
                    <xdr:colOff>314325</xdr:colOff>
                    <xdr:row>20</xdr:row>
                    <xdr:rowOff>0</xdr:rowOff>
                  </from>
                  <to>
                    <xdr:col>2</xdr:col>
                    <xdr:colOff>514350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5" r:id="rId21" name="Check Box 259">
              <controlPr locked="0" defaultSize="0" autoFill="0" autoLine="0" autoPict="0" altText="Unearned Income Source 10 Self Declared Checkbox">
                <anchor moveWithCells="1">
                  <from>
                    <xdr:col>3</xdr:col>
                    <xdr:colOff>314325</xdr:colOff>
                    <xdr:row>20</xdr:row>
                    <xdr:rowOff>0</xdr:rowOff>
                  </from>
                  <to>
                    <xdr:col>3</xdr:col>
                    <xdr:colOff>514350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6" r:id="rId22" name="Check Box 260">
              <controlPr locked="0" defaultSize="0" autoFill="0" autoLine="0" autoPict="0" altText="Unearned Income Source 11 Documented Checkbox">
                <anchor moveWithCells="1">
                  <from>
                    <xdr:col>2</xdr:col>
                    <xdr:colOff>314325</xdr:colOff>
                    <xdr:row>21</xdr:row>
                    <xdr:rowOff>0</xdr:rowOff>
                  </from>
                  <to>
                    <xdr:col>2</xdr:col>
                    <xdr:colOff>514350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7" r:id="rId23" name="Check Box 261">
              <controlPr locked="0" defaultSize="0" autoFill="0" autoLine="0" autoPict="0" altText="Unearned Income Source 11 Self Declared Checkbox">
                <anchor moveWithCells="1">
                  <from>
                    <xdr:col>3</xdr:col>
                    <xdr:colOff>314325</xdr:colOff>
                    <xdr:row>21</xdr:row>
                    <xdr:rowOff>0</xdr:rowOff>
                  </from>
                  <to>
                    <xdr:col>3</xdr:col>
                    <xdr:colOff>514350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8" r:id="rId24" name="Check Box 262">
              <controlPr locked="0" defaultSize="0" autoFill="0" autoLine="0" autoPict="0" altText="Unearned Income Source 12 Documented Checkbox">
                <anchor moveWithCells="1">
                  <from>
                    <xdr:col>2</xdr:col>
                    <xdr:colOff>314325</xdr:colOff>
                    <xdr:row>22</xdr:row>
                    <xdr:rowOff>0</xdr:rowOff>
                  </from>
                  <to>
                    <xdr:col>2</xdr:col>
                    <xdr:colOff>514350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9" r:id="rId25" name="Check Box 263">
              <controlPr locked="0" defaultSize="0" autoFill="0" autoLine="0" autoPict="0" altText="Unearned Income Source 12 Self Declared Checkbox">
                <anchor moveWithCells="1">
                  <from>
                    <xdr:col>3</xdr:col>
                    <xdr:colOff>314325</xdr:colOff>
                    <xdr:row>22</xdr:row>
                    <xdr:rowOff>0</xdr:rowOff>
                  </from>
                  <to>
                    <xdr:col>3</xdr:col>
                    <xdr:colOff>514350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0" r:id="rId26" name="Check Box 264">
              <controlPr locked="0" defaultSize="0" autoFill="0" autoLine="0" autoPict="0" altText="Unearned Income Source 13 Documented Checkbox">
                <anchor moveWithCells="1">
                  <from>
                    <xdr:col>2</xdr:col>
                    <xdr:colOff>314325</xdr:colOff>
                    <xdr:row>23</xdr:row>
                    <xdr:rowOff>0</xdr:rowOff>
                  </from>
                  <to>
                    <xdr:col>2</xdr:col>
                    <xdr:colOff>514350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1" r:id="rId27" name="Check Box 265">
              <controlPr locked="0" defaultSize="0" autoFill="0" autoLine="0" autoPict="0" altText="Unearned Income Source 13 Self Declared Checkbox">
                <anchor moveWithCells="1">
                  <from>
                    <xdr:col>3</xdr:col>
                    <xdr:colOff>314325</xdr:colOff>
                    <xdr:row>23</xdr:row>
                    <xdr:rowOff>0</xdr:rowOff>
                  </from>
                  <to>
                    <xdr:col>3</xdr:col>
                    <xdr:colOff>514350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2" r:id="rId28" name="Check Box 266">
              <controlPr locked="0" defaultSize="0" autoFill="0" autoLine="0" autoPict="0" altText="Annual or One Time Unearned Income Source 1 Documented Checkbox">
                <anchor moveWithCells="1">
                  <from>
                    <xdr:col>2</xdr:col>
                    <xdr:colOff>314325</xdr:colOff>
                    <xdr:row>26</xdr:row>
                    <xdr:rowOff>0</xdr:rowOff>
                  </from>
                  <to>
                    <xdr:col>2</xdr:col>
                    <xdr:colOff>514350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3" r:id="rId29" name="Check Box 267">
              <controlPr locked="0" defaultSize="0" autoFill="0" autoLine="0" autoPict="0" altText="Annual or One Time Unearned Income Source 1 Self Declared Checkbox">
                <anchor moveWithCells="1">
                  <from>
                    <xdr:col>3</xdr:col>
                    <xdr:colOff>314325</xdr:colOff>
                    <xdr:row>26</xdr:row>
                    <xdr:rowOff>0</xdr:rowOff>
                  </from>
                  <to>
                    <xdr:col>3</xdr:col>
                    <xdr:colOff>514350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4" r:id="rId30" name="Check Box 268">
              <controlPr locked="0" defaultSize="0" autoFill="0" autoLine="0" autoPict="0" altText="Annual or One Time Unearned Income Source 7 Documented Checkbox">
                <anchor moveWithCells="1">
                  <from>
                    <xdr:col>2</xdr:col>
                    <xdr:colOff>314325</xdr:colOff>
                    <xdr:row>32</xdr:row>
                    <xdr:rowOff>0</xdr:rowOff>
                  </from>
                  <to>
                    <xdr:col>2</xdr:col>
                    <xdr:colOff>514350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5" r:id="rId31" name="Check Box 269">
              <controlPr locked="0" defaultSize="0" autoFill="0" autoLine="0" autoPict="0" altText="Annual or One Time Unearned Income Source 7 Self Declared Checkbox">
                <anchor moveWithCells="1">
                  <from>
                    <xdr:col>3</xdr:col>
                    <xdr:colOff>314325</xdr:colOff>
                    <xdr:row>32</xdr:row>
                    <xdr:rowOff>0</xdr:rowOff>
                  </from>
                  <to>
                    <xdr:col>3</xdr:col>
                    <xdr:colOff>514350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6" r:id="rId32" name="Check Box 270">
              <controlPr locked="0" defaultSize="0" autoFill="0" autoLine="0" autoPict="0" altText="Annual or One Time Unearned Income Source 8 Documented Checkbox">
                <anchor moveWithCells="1">
                  <from>
                    <xdr:col>2</xdr:col>
                    <xdr:colOff>314325</xdr:colOff>
                    <xdr:row>33</xdr:row>
                    <xdr:rowOff>0</xdr:rowOff>
                  </from>
                  <to>
                    <xdr:col>2</xdr:col>
                    <xdr:colOff>514350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7" r:id="rId33" name="Check Box 271">
              <controlPr locked="0" defaultSize="0" autoFill="0" autoLine="0" autoPict="0" altText="Annual or One Time Unearned Income Source 8 Self Declared Checkbox">
                <anchor moveWithCells="1">
                  <from>
                    <xdr:col>3</xdr:col>
                    <xdr:colOff>314325</xdr:colOff>
                    <xdr:row>33</xdr:row>
                    <xdr:rowOff>0</xdr:rowOff>
                  </from>
                  <to>
                    <xdr:col>3</xdr:col>
                    <xdr:colOff>514350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8" r:id="rId34" name="Check Box 272">
              <controlPr locked="0" defaultSize="0" autoFill="0" autoLine="0" autoPict="0" altText="Unearned Income Source 4 Documented Checkbox">
                <anchor moveWithCells="1">
                  <from>
                    <xdr:col>2</xdr:col>
                    <xdr:colOff>314325</xdr:colOff>
                    <xdr:row>14</xdr:row>
                    <xdr:rowOff>0</xdr:rowOff>
                  </from>
                  <to>
                    <xdr:col>2</xdr:col>
                    <xdr:colOff>514350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9" r:id="rId35" name="Check Box 273">
              <controlPr locked="0" defaultSize="0" autoFill="0" autoLine="0" autoPict="0" altText="Unearned Income Source 4 Self Declared Checkbox">
                <anchor moveWithCells="1">
                  <from>
                    <xdr:col>3</xdr:col>
                    <xdr:colOff>314325</xdr:colOff>
                    <xdr:row>14</xdr:row>
                    <xdr:rowOff>0</xdr:rowOff>
                  </from>
                  <to>
                    <xdr:col>3</xdr:col>
                    <xdr:colOff>514350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0" r:id="rId36" name="Check Box 274">
              <controlPr locked="0" defaultSize="0" autoFill="0" autoLine="0" autoPict="0" altText="Annual or One Time Unearned Income Source 2 Documented Checkbox">
                <anchor moveWithCells="1">
                  <from>
                    <xdr:col>2</xdr:col>
                    <xdr:colOff>314325</xdr:colOff>
                    <xdr:row>27</xdr:row>
                    <xdr:rowOff>0</xdr:rowOff>
                  </from>
                  <to>
                    <xdr:col>2</xdr:col>
                    <xdr:colOff>514350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1" r:id="rId37" name="Check Box 275">
              <controlPr locked="0" defaultSize="0" autoFill="0" autoLine="0" autoPict="0" altText="Annual or One Time Unearned Income Source 2 Self Declared Checkbox">
                <anchor moveWithCells="1">
                  <from>
                    <xdr:col>3</xdr:col>
                    <xdr:colOff>314325</xdr:colOff>
                    <xdr:row>27</xdr:row>
                    <xdr:rowOff>0</xdr:rowOff>
                  </from>
                  <to>
                    <xdr:col>3</xdr:col>
                    <xdr:colOff>514350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2" r:id="rId38" name="Check Box 276">
              <controlPr locked="0" defaultSize="0" autoFill="0" autoLine="0" autoPict="0" altText="Annual or One Time Unearned Income Source 3 Documented Checkbox">
                <anchor moveWithCells="1">
                  <from>
                    <xdr:col>2</xdr:col>
                    <xdr:colOff>314325</xdr:colOff>
                    <xdr:row>28</xdr:row>
                    <xdr:rowOff>0</xdr:rowOff>
                  </from>
                  <to>
                    <xdr:col>2</xdr:col>
                    <xdr:colOff>514350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3" r:id="rId39" name="Check Box 277">
              <controlPr locked="0" defaultSize="0" autoFill="0" autoLine="0" autoPict="0" altText="Annual or One Time Unearned Income Source 3 Self Declared Checkbox">
                <anchor moveWithCells="1">
                  <from>
                    <xdr:col>3</xdr:col>
                    <xdr:colOff>314325</xdr:colOff>
                    <xdr:row>28</xdr:row>
                    <xdr:rowOff>0</xdr:rowOff>
                  </from>
                  <to>
                    <xdr:col>3</xdr:col>
                    <xdr:colOff>514350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4" r:id="rId40" name="Check Box 278">
              <controlPr locked="0" defaultSize="0" autoFill="0" autoLine="0" autoPict="0" altText="Annual or One Time Unearned Income Source 4 Documented Checkbox">
                <anchor moveWithCells="1">
                  <from>
                    <xdr:col>2</xdr:col>
                    <xdr:colOff>314325</xdr:colOff>
                    <xdr:row>29</xdr:row>
                    <xdr:rowOff>0</xdr:rowOff>
                  </from>
                  <to>
                    <xdr:col>2</xdr:col>
                    <xdr:colOff>514350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5" r:id="rId41" name="Check Box 279">
              <controlPr locked="0" defaultSize="0" autoFill="0" autoLine="0" autoPict="0" altText="Annual or One Time Unearned Income Source 4 Self Declared Checkbox">
                <anchor moveWithCells="1">
                  <from>
                    <xdr:col>3</xdr:col>
                    <xdr:colOff>314325</xdr:colOff>
                    <xdr:row>29</xdr:row>
                    <xdr:rowOff>0</xdr:rowOff>
                  </from>
                  <to>
                    <xdr:col>3</xdr:col>
                    <xdr:colOff>514350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6" r:id="rId42" name="Check Box 280">
              <controlPr locked="0" defaultSize="0" autoFill="0" autoLine="0" autoPict="0" altText="Annual or One Time Unearned Income Source 5 Documented Checkbox">
                <anchor moveWithCells="1">
                  <from>
                    <xdr:col>2</xdr:col>
                    <xdr:colOff>314325</xdr:colOff>
                    <xdr:row>30</xdr:row>
                    <xdr:rowOff>0</xdr:rowOff>
                  </from>
                  <to>
                    <xdr:col>2</xdr:col>
                    <xdr:colOff>514350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7" r:id="rId43" name="Check Box 281">
              <controlPr locked="0" defaultSize="0" autoFill="0" autoLine="0" autoPict="0" altText="Annual or One Time Unearned Income Source 5 Self Declared Checkbox">
                <anchor moveWithCells="1">
                  <from>
                    <xdr:col>3</xdr:col>
                    <xdr:colOff>314325</xdr:colOff>
                    <xdr:row>30</xdr:row>
                    <xdr:rowOff>0</xdr:rowOff>
                  </from>
                  <to>
                    <xdr:col>3</xdr:col>
                    <xdr:colOff>514350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8" r:id="rId44" name="Check Box 282">
              <controlPr locked="0" defaultSize="0" autoFill="0" autoLine="0" autoPict="0" altText="Annual or One Time Unearned Income Source 6 Documented Checkbox">
                <anchor moveWithCells="1">
                  <from>
                    <xdr:col>2</xdr:col>
                    <xdr:colOff>314325</xdr:colOff>
                    <xdr:row>31</xdr:row>
                    <xdr:rowOff>0</xdr:rowOff>
                  </from>
                  <to>
                    <xdr:col>2</xdr:col>
                    <xdr:colOff>514350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9" r:id="rId45" name="Check Box 283">
              <controlPr locked="0" defaultSize="0" autoFill="0" autoLine="0" autoPict="0" altText="Annual or One Time Unearned Income Source 6 Self Declared Checkbox">
                <anchor moveWithCells="1">
                  <from>
                    <xdr:col>3</xdr:col>
                    <xdr:colOff>314325</xdr:colOff>
                    <xdr:row>31</xdr:row>
                    <xdr:rowOff>0</xdr:rowOff>
                  </from>
                  <to>
                    <xdr:col>3</xdr:col>
                    <xdr:colOff>514350</xdr:colOff>
                    <xdr:row>31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K54"/>
  <sheetViews>
    <sheetView showGridLines="0" showRowColHeaders="0" zoomScaleNormal="100" workbookViewId="0">
      <selection activeCell="D9" sqref="D9"/>
    </sheetView>
  </sheetViews>
  <sheetFormatPr defaultColWidth="8.85546875" defaultRowHeight="15"/>
  <cols>
    <col min="1" max="1" width="31.7109375" style="4" bestFit="1" customWidth="1"/>
    <col min="2" max="2" width="59.7109375" style="4" customWidth="1"/>
    <col min="3" max="3" width="4.28515625" style="4" customWidth="1"/>
    <col min="4" max="4" width="21.140625" style="4" customWidth="1"/>
    <col min="5" max="5" width="20.42578125" style="4" customWidth="1"/>
    <col min="6" max="6" width="9.85546875" style="4" customWidth="1"/>
    <col min="7" max="7" width="46.85546875" style="4" customWidth="1"/>
    <col min="8" max="13" width="8.85546875" style="4" customWidth="1"/>
    <col min="14" max="16384" width="8.85546875" style="4"/>
  </cols>
  <sheetData>
    <row r="1" spans="1:11" ht="15" customHeight="1" thickBot="1">
      <c r="A1" s="358"/>
      <c r="B1" s="359"/>
      <c r="C1" s="359"/>
      <c r="D1" s="359"/>
      <c r="E1" s="360"/>
      <c r="F1" s="126"/>
      <c r="G1" s="143"/>
      <c r="H1" s="143"/>
      <c r="I1" s="143"/>
      <c r="J1" s="143"/>
      <c r="K1" s="143"/>
    </row>
    <row r="2" spans="1:11">
      <c r="A2" s="362"/>
      <c r="B2" s="126"/>
      <c r="C2" s="126"/>
      <c r="D2" s="126"/>
      <c r="E2" s="363"/>
      <c r="F2" s="126"/>
      <c r="G2" s="213" t="s">
        <v>118</v>
      </c>
      <c r="H2" s="143"/>
      <c r="I2" s="143"/>
      <c r="J2" s="143"/>
      <c r="K2" s="143"/>
    </row>
    <row r="3" spans="1:11">
      <c r="A3" s="362"/>
      <c r="B3" s="126"/>
      <c r="C3" s="126"/>
      <c r="D3" s="126"/>
      <c r="E3" s="363"/>
      <c r="F3" s="126"/>
      <c r="G3" s="214" t="s">
        <v>119</v>
      </c>
      <c r="H3" s="143"/>
      <c r="I3" s="143"/>
      <c r="J3" s="143"/>
      <c r="K3" s="143"/>
    </row>
    <row r="4" spans="1:11">
      <c r="A4" s="362"/>
      <c r="B4" s="126"/>
      <c r="C4" s="126"/>
      <c r="D4" s="126"/>
      <c r="E4" s="363"/>
      <c r="F4" s="126"/>
      <c r="G4" s="214" t="s">
        <v>120</v>
      </c>
      <c r="H4" s="143"/>
      <c r="I4" s="143"/>
      <c r="J4" s="143"/>
      <c r="K4" s="143"/>
    </row>
    <row r="5" spans="1:11" ht="15.75" customHeight="1">
      <c r="A5" s="202"/>
      <c r="B5" s="208" t="s">
        <v>74</v>
      </c>
      <c r="C5" s="203"/>
      <c r="D5" s="203"/>
      <c r="E5" s="204"/>
      <c r="F5" s="126"/>
      <c r="G5" s="214" t="s">
        <v>121</v>
      </c>
      <c r="H5" s="143"/>
      <c r="I5" s="143"/>
      <c r="J5" s="143"/>
      <c r="K5" s="143"/>
    </row>
    <row r="6" spans="1:11" ht="15.75" customHeight="1" thickBot="1">
      <c r="A6" s="219"/>
      <c r="B6" s="222" t="s">
        <v>122</v>
      </c>
      <c r="C6" s="220"/>
      <c r="D6" s="220"/>
      <c r="E6" s="221"/>
      <c r="F6" s="126"/>
      <c r="G6" s="215" t="s">
        <v>123</v>
      </c>
      <c r="H6" s="143"/>
      <c r="I6" s="143"/>
      <c r="J6" s="143"/>
      <c r="K6" s="143"/>
    </row>
    <row r="7" spans="1:11" ht="15.6" customHeight="1">
      <c r="A7" s="362"/>
      <c r="B7" s="13"/>
      <c r="C7" s="13"/>
      <c r="D7" s="13"/>
      <c r="E7" s="31"/>
      <c r="F7" s="126"/>
      <c r="G7" s="143"/>
      <c r="H7" s="143"/>
      <c r="I7" s="143"/>
      <c r="J7" s="143"/>
      <c r="K7" s="143"/>
    </row>
    <row r="8" spans="1:11" ht="15.6" customHeight="1">
      <c r="A8" s="362"/>
      <c r="B8" s="13"/>
      <c r="C8" s="13"/>
      <c r="D8" s="13"/>
      <c r="E8" s="31"/>
      <c r="F8" s="9"/>
      <c r="G8" s="143"/>
      <c r="H8" s="143"/>
      <c r="I8" s="143"/>
      <c r="J8" s="143"/>
      <c r="K8" s="143"/>
    </row>
    <row r="9" spans="1:11" ht="15" customHeight="1">
      <c r="A9" s="362"/>
      <c r="B9" s="125" t="s">
        <v>124</v>
      </c>
      <c r="C9" s="126"/>
      <c r="D9" s="410" t="s">
        <v>125</v>
      </c>
      <c r="E9" s="31"/>
      <c r="F9" s="126"/>
      <c r="G9" s="126"/>
      <c r="H9" s="411"/>
      <c r="I9" s="411"/>
      <c r="J9" s="411"/>
      <c r="K9" s="411"/>
    </row>
    <row r="10" spans="1:11" ht="15" customHeight="1">
      <c r="A10" s="362"/>
      <c r="B10" s="125" t="s">
        <v>126</v>
      </c>
      <c r="C10" s="126"/>
      <c r="D10" s="412"/>
      <c r="E10" s="31"/>
      <c r="F10" s="126"/>
      <c r="G10" s="126"/>
      <c r="H10" s="411"/>
      <c r="I10" s="411"/>
      <c r="J10" s="411"/>
      <c r="K10" s="411"/>
    </row>
    <row r="11" spans="1:11" ht="15" customHeight="1">
      <c r="A11" s="362"/>
      <c r="B11" s="125" t="s">
        <v>127</v>
      </c>
      <c r="C11" s="126"/>
      <c r="D11" s="412"/>
      <c r="E11" s="31"/>
      <c r="F11" s="126"/>
      <c r="G11" s="126"/>
      <c r="H11" s="411"/>
      <c r="I11" s="411"/>
      <c r="J11" s="411"/>
      <c r="K11" s="411"/>
    </row>
    <row r="12" spans="1:11" ht="15" customHeight="1">
      <c r="A12" s="362"/>
      <c r="B12" s="125" t="s">
        <v>128</v>
      </c>
      <c r="C12" s="126"/>
      <c r="D12" s="413"/>
      <c r="E12" s="31"/>
      <c r="F12" s="126"/>
      <c r="G12" s="126"/>
      <c r="H12" s="411"/>
      <c r="I12" s="411"/>
      <c r="J12" s="411"/>
      <c r="K12" s="411"/>
    </row>
    <row r="13" spans="1:11" ht="45" customHeight="1">
      <c r="A13" s="362"/>
      <c r="B13" s="126"/>
      <c r="C13" s="126"/>
      <c r="D13" s="216" t="s">
        <v>129</v>
      </c>
      <c r="E13" s="408" t="s">
        <v>130</v>
      </c>
      <c r="F13" s="126"/>
      <c r="G13" s="126"/>
      <c r="H13" s="411"/>
      <c r="I13" s="411"/>
      <c r="J13" s="411"/>
      <c r="K13" s="411"/>
    </row>
    <row r="14" spans="1:11">
      <c r="A14" s="414" t="s">
        <v>131</v>
      </c>
      <c r="B14" s="415"/>
      <c r="C14" s="415"/>
      <c r="D14" s="216"/>
      <c r="E14" s="408"/>
      <c r="F14" s="126"/>
      <c r="G14" s="411"/>
      <c r="H14" s="411"/>
      <c r="I14" s="411"/>
      <c r="J14" s="411"/>
      <c r="K14" s="411"/>
    </row>
    <row r="15" spans="1:11">
      <c r="A15" s="362"/>
      <c r="B15" s="416" t="s">
        <v>132</v>
      </c>
      <c r="C15" s="416"/>
      <c r="D15" s="417"/>
      <c r="E15" s="401">
        <f>D15*12</f>
        <v>0</v>
      </c>
      <c r="F15" s="126"/>
      <c r="G15" s="126"/>
      <c r="H15" s="126"/>
      <c r="I15" s="126"/>
      <c r="J15" s="126"/>
      <c r="K15" s="126"/>
    </row>
    <row r="16" spans="1:11">
      <c r="A16" s="418" t="s">
        <v>133</v>
      </c>
      <c r="B16" s="416"/>
      <c r="C16" s="416"/>
      <c r="D16" s="400"/>
      <c r="E16" s="408"/>
      <c r="F16" s="126"/>
      <c r="G16" s="126"/>
      <c r="H16" s="126"/>
      <c r="I16" s="126"/>
      <c r="J16" s="126"/>
      <c r="K16" s="126"/>
    </row>
    <row r="17" spans="1:11" ht="15" customHeight="1">
      <c r="A17" s="362"/>
      <c r="B17" s="415" t="s">
        <v>134</v>
      </c>
      <c r="C17" s="415"/>
      <c r="D17" s="417"/>
      <c r="E17" s="401">
        <f t="shared" ref="E17:E36" si="0">D17*12</f>
        <v>0</v>
      </c>
      <c r="F17" s="126"/>
      <c r="G17" s="216" t="s">
        <v>135</v>
      </c>
      <c r="H17" s="126"/>
      <c r="I17" s="126"/>
      <c r="J17" s="126"/>
      <c r="K17" s="126"/>
    </row>
    <row r="18" spans="1:11">
      <c r="A18" s="362"/>
      <c r="B18" s="416" t="s">
        <v>136</v>
      </c>
      <c r="C18" s="415"/>
      <c r="D18" s="417"/>
      <c r="E18" s="401">
        <f t="shared" si="0"/>
        <v>0</v>
      </c>
      <c r="F18" s="126"/>
      <c r="G18" s="216" t="s">
        <v>137</v>
      </c>
      <c r="H18" s="126"/>
      <c r="I18" s="126"/>
      <c r="J18" s="126"/>
      <c r="K18" s="126"/>
    </row>
    <row r="19" spans="1:11">
      <c r="A19" s="362"/>
      <c r="B19" s="419"/>
      <c r="C19" s="415"/>
      <c r="D19" s="417"/>
      <c r="E19" s="401">
        <f t="shared" si="0"/>
        <v>0</v>
      </c>
      <c r="F19" s="126"/>
      <c r="G19" s="216" t="s">
        <v>138</v>
      </c>
      <c r="H19" s="126"/>
      <c r="I19" s="126"/>
      <c r="J19" s="126"/>
      <c r="K19" s="420"/>
    </row>
    <row r="20" spans="1:11">
      <c r="A20" s="362"/>
      <c r="B20" s="421"/>
      <c r="C20" s="415"/>
      <c r="D20" s="417"/>
      <c r="E20" s="401">
        <f t="shared" si="0"/>
        <v>0</v>
      </c>
      <c r="F20" s="126"/>
      <c r="G20" s="138" t="s">
        <v>139</v>
      </c>
      <c r="H20" s="126"/>
      <c r="I20" s="126"/>
      <c r="J20" s="126"/>
      <c r="K20" s="420"/>
    </row>
    <row r="21" spans="1:11">
      <c r="A21" s="362"/>
      <c r="B21" s="422"/>
      <c r="C21" s="415"/>
      <c r="D21" s="400"/>
      <c r="E21" s="401"/>
      <c r="F21" s="126"/>
      <c r="G21" s="134"/>
      <c r="H21" s="126"/>
      <c r="I21" s="126"/>
      <c r="J21" s="126"/>
      <c r="K21" s="216"/>
    </row>
    <row r="22" spans="1:11" ht="15" customHeight="1">
      <c r="A22" s="362" t="s">
        <v>140</v>
      </c>
      <c r="B22" s="415"/>
      <c r="C22" s="415"/>
      <c r="D22" s="400"/>
      <c r="E22" s="401"/>
      <c r="F22" s="126"/>
      <c r="G22" s="216"/>
      <c r="H22" s="134"/>
      <c r="I22" s="134"/>
      <c r="J22" s="134"/>
      <c r="K22" s="423"/>
    </row>
    <row r="23" spans="1:11">
      <c r="A23" s="362"/>
      <c r="B23" s="415" t="s">
        <v>141</v>
      </c>
      <c r="C23" s="415"/>
      <c r="D23" s="417"/>
      <c r="E23" s="401">
        <f t="shared" si="0"/>
        <v>0</v>
      </c>
      <c r="F23" s="126"/>
      <c r="G23" s="134"/>
      <c r="H23" s="126"/>
      <c r="I23" s="126"/>
      <c r="J23" s="126"/>
      <c r="K23" s="216"/>
    </row>
    <row r="24" spans="1:11" ht="15" customHeight="1">
      <c r="A24" s="362"/>
      <c r="B24" s="416" t="s">
        <v>142</v>
      </c>
      <c r="C24" s="415"/>
      <c r="D24" s="417"/>
      <c r="E24" s="401">
        <f t="shared" si="0"/>
        <v>0</v>
      </c>
      <c r="F24" s="126"/>
      <c r="G24" s="223"/>
      <c r="H24" s="223"/>
      <c r="I24" s="223"/>
      <c r="J24" s="223"/>
      <c r="K24" s="223"/>
    </row>
    <row r="25" spans="1:11" ht="15" customHeight="1">
      <c r="A25" s="362"/>
      <c r="B25" s="416" t="s">
        <v>143</v>
      </c>
      <c r="C25" s="416"/>
      <c r="D25" s="417"/>
      <c r="E25" s="401">
        <f t="shared" si="0"/>
        <v>0</v>
      </c>
      <c r="F25" s="126"/>
      <c r="G25" s="216"/>
      <c r="H25" s="216"/>
      <c r="I25" s="216"/>
      <c r="J25" s="216"/>
      <c r="K25" s="216"/>
    </row>
    <row r="26" spans="1:11" ht="15" customHeight="1">
      <c r="A26" s="362"/>
      <c r="B26" s="415" t="s">
        <v>144</v>
      </c>
      <c r="C26" s="416"/>
      <c r="D26" s="417"/>
      <c r="E26" s="401">
        <f t="shared" si="0"/>
        <v>0</v>
      </c>
      <c r="F26" s="126"/>
      <c r="G26" s="126"/>
      <c r="H26" s="126"/>
      <c r="I26" s="126"/>
      <c r="J26" s="126"/>
      <c r="K26" s="126"/>
    </row>
    <row r="27" spans="1:11" ht="15" customHeight="1">
      <c r="A27" s="362"/>
      <c r="B27" s="416" t="s">
        <v>145</v>
      </c>
      <c r="C27" s="416"/>
      <c r="D27" s="417"/>
      <c r="E27" s="401">
        <f t="shared" si="0"/>
        <v>0</v>
      </c>
      <c r="F27" s="126"/>
      <c r="G27" s="126"/>
      <c r="H27" s="126"/>
      <c r="I27" s="126"/>
      <c r="J27" s="126"/>
      <c r="K27" s="126"/>
    </row>
    <row r="28" spans="1:11">
      <c r="A28" s="362"/>
      <c r="B28" s="416" t="s">
        <v>146</v>
      </c>
      <c r="C28" s="416"/>
      <c r="D28" s="417"/>
      <c r="E28" s="401">
        <f t="shared" si="0"/>
        <v>0</v>
      </c>
      <c r="F28" s="126"/>
      <c r="G28" s="126"/>
      <c r="H28" s="126"/>
      <c r="I28" s="126"/>
      <c r="J28" s="126"/>
      <c r="K28" s="126"/>
    </row>
    <row r="29" spans="1:11">
      <c r="A29" s="362"/>
      <c r="B29" s="415" t="s">
        <v>147</v>
      </c>
      <c r="C29" s="416"/>
      <c r="D29" s="417"/>
      <c r="E29" s="401">
        <f t="shared" si="0"/>
        <v>0</v>
      </c>
      <c r="F29" s="126"/>
      <c r="G29" s="126"/>
      <c r="H29" s="126"/>
      <c r="I29" s="126"/>
      <c r="J29" s="126"/>
      <c r="K29" s="126"/>
    </row>
    <row r="30" spans="1:11">
      <c r="A30" s="362"/>
      <c r="B30" s="415" t="s">
        <v>148</v>
      </c>
      <c r="C30" s="416"/>
      <c r="D30" s="417"/>
      <c r="E30" s="401">
        <f t="shared" si="0"/>
        <v>0</v>
      </c>
      <c r="F30" s="126"/>
      <c r="G30" s="126"/>
      <c r="H30" s="424"/>
      <c r="I30" s="126"/>
      <c r="J30" s="126"/>
      <c r="K30" s="126"/>
    </row>
    <row r="31" spans="1:11" ht="15.75" customHeight="1">
      <c r="A31" s="362"/>
      <c r="B31" s="415" t="s">
        <v>149</v>
      </c>
      <c r="C31" s="416"/>
      <c r="D31" s="417"/>
      <c r="E31" s="401">
        <f t="shared" si="0"/>
        <v>0</v>
      </c>
      <c r="F31" s="126"/>
      <c r="G31" s="126"/>
      <c r="H31" s="424"/>
      <c r="I31" s="126"/>
      <c r="J31" s="126"/>
      <c r="K31" s="126"/>
    </row>
    <row r="32" spans="1:11">
      <c r="A32" s="362"/>
      <c r="B32" s="415" t="s">
        <v>150</v>
      </c>
      <c r="C32" s="416"/>
      <c r="D32" s="417"/>
      <c r="E32" s="401">
        <f t="shared" si="0"/>
        <v>0</v>
      </c>
      <c r="F32" s="126"/>
      <c r="G32" s="126"/>
      <c r="H32" s="126"/>
      <c r="I32" s="126"/>
      <c r="J32" s="126"/>
      <c r="K32" s="126"/>
    </row>
    <row r="33" spans="1:5">
      <c r="A33" s="362"/>
      <c r="B33" s="415" t="s">
        <v>151</v>
      </c>
      <c r="C33" s="416"/>
      <c r="D33" s="417"/>
      <c r="E33" s="401">
        <f t="shared" si="0"/>
        <v>0</v>
      </c>
    </row>
    <row r="34" spans="1:5" ht="14.45" customHeight="1">
      <c r="A34" s="362"/>
      <c r="B34" s="416" t="s">
        <v>152</v>
      </c>
      <c r="C34" s="416"/>
      <c r="D34" s="417"/>
      <c r="E34" s="401">
        <f t="shared" si="0"/>
        <v>0</v>
      </c>
    </row>
    <row r="35" spans="1:5">
      <c r="A35" s="362"/>
      <c r="B35" s="419"/>
      <c r="C35" s="416"/>
      <c r="D35" s="417"/>
      <c r="E35" s="401">
        <f t="shared" si="0"/>
        <v>0</v>
      </c>
    </row>
    <row r="36" spans="1:5">
      <c r="A36" s="362"/>
      <c r="B36" s="419"/>
      <c r="C36" s="416"/>
      <c r="D36" s="417"/>
      <c r="E36" s="401">
        <f t="shared" si="0"/>
        <v>0</v>
      </c>
    </row>
    <row r="37" spans="1:5" ht="15.6" customHeight="1">
      <c r="A37" s="425"/>
      <c r="B37" s="426"/>
      <c r="C37" s="426"/>
      <c r="D37" s="216"/>
      <c r="E37" s="401"/>
    </row>
    <row r="38" spans="1:5">
      <c r="A38" s="414" t="s">
        <v>153</v>
      </c>
      <c r="B38" s="415"/>
      <c r="C38" s="415"/>
      <c r="D38" s="400">
        <f>IFERROR(IF($D$9="yes",SUM(D23:D36)+SUM(D17:D20)*((D11/D10)*(D12/168)),SUM(D17:D20,D23:D36)),0)</f>
        <v>0</v>
      </c>
      <c r="E38" s="401">
        <f>IFERROR(IF($D$9="yes",SUM(E23:E36)+SUM(E17:E20)*((D11/D10)*(D12/168)),SUM(E17:E20,E23:E36)),0)</f>
        <v>0</v>
      </c>
    </row>
    <row r="39" spans="1:5">
      <c r="A39" s="362"/>
      <c r="B39" s="126"/>
      <c r="C39" s="126"/>
      <c r="D39" s="400"/>
      <c r="E39" s="401"/>
    </row>
    <row r="40" spans="1:5">
      <c r="A40" s="362"/>
      <c r="B40" s="126"/>
      <c r="C40" s="126"/>
      <c r="D40" s="216"/>
      <c r="E40" s="408"/>
    </row>
    <row r="41" spans="1:5">
      <c r="A41" s="10" t="s">
        <v>154</v>
      </c>
      <c r="B41" s="366"/>
      <c r="C41" s="366"/>
      <c r="D41" s="427">
        <f>IF(D15-D38&lt;0,0,D15-D38)</f>
        <v>0</v>
      </c>
      <c r="E41" s="428">
        <f>IF(E15-E38&lt;0,0,E15-E38)</f>
        <v>0</v>
      </c>
    </row>
    <row r="42" spans="1:5">
      <c r="A42" s="362"/>
      <c r="B42" s="126"/>
      <c r="C42" s="126"/>
      <c r="D42" s="126"/>
      <c r="E42" s="217" t="s">
        <v>155</v>
      </c>
    </row>
    <row r="43" spans="1:5">
      <c r="A43" s="362"/>
      <c r="B43" s="126"/>
      <c r="C43" s="126"/>
      <c r="D43" s="126"/>
      <c r="E43" s="218" t="s">
        <v>156</v>
      </c>
    </row>
    <row r="44" spans="1:5">
      <c r="A44" s="224"/>
      <c r="B44" s="225"/>
      <c r="C44" s="126"/>
      <c r="D44" s="126"/>
      <c r="E44" s="218" t="s">
        <v>157</v>
      </c>
    </row>
    <row r="45" spans="1:5">
      <c r="A45" s="362"/>
      <c r="B45" s="126"/>
      <c r="C45" s="126"/>
      <c r="D45" s="126"/>
      <c r="E45" s="363"/>
    </row>
    <row r="46" spans="1:5">
      <c r="A46" s="406"/>
      <c r="B46" s="366"/>
      <c r="C46" s="126"/>
      <c r="D46" s="429" t="str">
        <f>IF('Client Information'!B8&gt;0,'Client Information'!B8,"")</f>
        <v/>
      </c>
      <c r="E46" s="32"/>
    </row>
    <row r="47" spans="1:5">
      <c r="A47" s="389" t="s">
        <v>111</v>
      </c>
      <c r="B47" s="284"/>
      <c r="C47" s="284"/>
      <c r="D47" s="430" t="s">
        <v>112</v>
      </c>
      <c r="E47" s="363"/>
    </row>
    <row r="48" spans="1:5">
      <c r="A48" s="362"/>
      <c r="B48" s="126"/>
      <c r="C48" s="126"/>
      <c r="D48" s="126"/>
      <c r="E48" s="363"/>
    </row>
    <row r="49" spans="1:5">
      <c r="A49" s="362"/>
      <c r="B49" s="126"/>
      <c r="C49" s="126"/>
      <c r="D49" s="126"/>
      <c r="E49" s="363"/>
    </row>
    <row r="50" spans="1:5">
      <c r="A50" s="30" t="str">
        <f>IF('Client Information'!B6&gt;0,'Client Information'!B6,"")</f>
        <v/>
      </c>
      <c r="B50" s="366"/>
      <c r="C50" s="5"/>
      <c r="D50" s="33" t="str">
        <f>IF('Client Information'!B7&gt;0,'Client Information'!B7,"")</f>
        <v/>
      </c>
      <c r="E50" s="34"/>
    </row>
    <row r="51" spans="1:5">
      <c r="A51" s="389" t="s">
        <v>114</v>
      </c>
      <c r="B51" s="126"/>
      <c r="C51" s="126"/>
      <c r="D51" s="216" t="s">
        <v>115</v>
      </c>
      <c r="E51" s="363"/>
    </row>
    <row r="52" spans="1:5">
      <c r="A52" s="12"/>
      <c r="B52" s="126"/>
      <c r="C52" s="126"/>
      <c r="D52" s="126"/>
      <c r="E52" s="363"/>
    </row>
    <row r="53" spans="1:5" ht="15.75" thickBot="1">
      <c r="A53" s="6" t="str">
        <f>"Version"&amp;" "&amp; 'Background Info'!$B$1</f>
        <v>Version 12</v>
      </c>
      <c r="B53" s="402"/>
      <c r="C53" s="402"/>
      <c r="D53" s="402"/>
      <c r="E53" s="431"/>
    </row>
    <row r="54" spans="1:5">
      <c r="A54" s="210"/>
      <c r="B54" s="168" t="s">
        <v>158</v>
      </c>
      <c r="C54" s="210"/>
      <c r="D54" s="210"/>
      <c r="E54" s="210"/>
    </row>
  </sheetData>
  <sheetProtection algorithmName="SHA-512" hashValue="q8xeBoNSjbovuLJUIVvRlWhdVhb9xmpW5/p/CvmarLJXMrtIAOjA7dz2PrpGLZPEHpTB94MnvFgjlqz2mMjPcA==" saltValue="IuV675zRpumNeGtGviblcA==" spinCount="100000" sheet="1" formatColumns="0" formatRows="0" selectLockedCells="1"/>
  <sortState xmlns:xlrd2="http://schemas.microsoft.com/office/spreadsheetml/2017/richdata2" ref="B14:B15">
    <sortCondition ref="B14:B15"/>
  </sortState>
  <printOptions horizontalCentered="1"/>
  <pageMargins left="0.5" right="0.5" top="0.5" bottom="0.5" header="0.3" footer="0.3"/>
  <pageSetup scale="70" orientation="portrait" r:id="rId1"/>
  <ignoredErrors>
    <ignoredError sqref="D4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'Background Info'!$E$7:$E$8</xm:f>
          </x14:formula1>
          <xm:sqref>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Q41"/>
  <sheetViews>
    <sheetView showGridLines="0" showRowColHeaders="0" zoomScaleNormal="100" workbookViewId="0">
      <selection activeCell="B8" sqref="B8"/>
    </sheetView>
  </sheetViews>
  <sheetFormatPr defaultColWidth="8.85546875" defaultRowHeight="15"/>
  <cols>
    <col min="1" max="1" width="4.28515625" style="119" customWidth="1"/>
    <col min="2" max="2" width="50" style="119" customWidth="1"/>
    <col min="3" max="3" width="4.28515625" style="119" customWidth="1"/>
    <col min="4" max="4" width="24.85546875" style="119" bestFit="1" customWidth="1"/>
    <col min="5" max="5" width="4.28515625" style="119" customWidth="1"/>
    <col min="6" max="6" width="29.28515625" style="119" customWidth="1"/>
    <col min="7" max="7" width="4.28515625" style="119" customWidth="1"/>
    <col min="8" max="8" width="32.140625" style="119" customWidth="1"/>
    <col min="9" max="9" width="8.85546875" style="119"/>
    <col min="10" max="10" width="2.85546875" style="119" customWidth="1"/>
    <col min="11" max="11" width="36.85546875" style="119" bestFit="1" customWidth="1"/>
    <col min="12" max="12" width="2.85546875" style="119" customWidth="1"/>
    <col min="13" max="13" width="21.28515625" style="119" customWidth="1"/>
    <col min="14" max="14" width="8.85546875" style="119" customWidth="1"/>
    <col min="15" max="16384" width="8.85546875" style="119"/>
  </cols>
  <sheetData>
    <row r="1" spans="1:17">
      <c r="A1" s="358"/>
      <c r="B1" s="359"/>
      <c r="C1" s="359"/>
      <c r="D1" s="359"/>
      <c r="E1" s="359"/>
      <c r="F1" s="359"/>
      <c r="G1" s="359"/>
      <c r="H1" s="360"/>
      <c r="I1" s="126"/>
      <c r="J1" s="126"/>
      <c r="K1" s="143"/>
      <c r="L1" s="143"/>
      <c r="M1" s="143"/>
      <c r="N1" s="126"/>
      <c r="O1" s="126"/>
      <c r="P1" s="126"/>
      <c r="Q1" s="126"/>
    </row>
    <row r="2" spans="1:17" ht="15.75" thickBot="1">
      <c r="A2" s="362"/>
      <c r="B2" s="126"/>
      <c r="C2" s="126"/>
      <c r="D2" s="126"/>
      <c r="E2" s="126"/>
      <c r="F2" s="126"/>
      <c r="G2" s="126"/>
      <c r="H2" s="363"/>
      <c r="I2" s="126"/>
      <c r="J2" s="143"/>
      <c r="K2" s="143"/>
      <c r="L2" s="143"/>
      <c r="M2" s="143"/>
      <c r="N2" s="126"/>
      <c r="O2" s="126"/>
      <c r="P2" s="126"/>
      <c r="Q2" s="126"/>
    </row>
    <row r="3" spans="1:17" ht="20.25" customHeight="1">
      <c r="A3" s="362"/>
      <c r="B3" s="126"/>
      <c r="C3" s="126"/>
      <c r="D3" s="126"/>
      <c r="E3" s="126"/>
      <c r="F3" s="126"/>
      <c r="G3" s="126"/>
      <c r="H3" s="363"/>
      <c r="I3" s="126"/>
      <c r="J3" s="211"/>
      <c r="K3" s="432"/>
      <c r="L3" s="433"/>
      <c r="M3" s="143"/>
      <c r="N3" s="126"/>
      <c r="O3" s="126"/>
      <c r="P3" s="126"/>
      <c r="Q3" s="126"/>
    </row>
    <row r="4" spans="1:17">
      <c r="A4" s="226"/>
      <c r="B4" s="227"/>
      <c r="C4" s="227"/>
      <c r="D4" s="169" t="s">
        <v>74</v>
      </c>
      <c r="E4" s="227"/>
      <c r="F4" s="227"/>
      <c r="G4" s="227"/>
      <c r="H4" s="228"/>
      <c r="I4" s="126"/>
      <c r="J4" s="362"/>
      <c r="K4" s="143" t="s">
        <v>159</v>
      </c>
      <c r="L4" s="364"/>
      <c r="M4" s="143"/>
      <c r="N4" s="126"/>
      <c r="O4" s="126"/>
      <c r="P4" s="126"/>
      <c r="Q4" s="126"/>
    </row>
    <row r="5" spans="1:17" ht="15.75" thickBot="1">
      <c r="A5" s="229"/>
      <c r="B5" s="230"/>
      <c r="C5" s="230"/>
      <c r="D5" s="170" t="s">
        <v>160</v>
      </c>
      <c r="E5" s="230"/>
      <c r="F5" s="230"/>
      <c r="G5" s="230"/>
      <c r="H5" s="231"/>
      <c r="I5" s="126"/>
      <c r="J5" s="367"/>
      <c r="K5" s="434"/>
      <c r="L5" s="368"/>
      <c r="M5" s="143"/>
      <c r="N5" s="126"/>
      <c r="O5" s="126"/>
      <c r="P5" s="126"/>
      <c r="Q5" s="126"/>
    </row>
    <row r="6" spans="1:17">
      <c r="A6" s="362"/>
      <c r="B6" s="126"/>
      <c r="C6" s="126"/>
      <c r="D6" s="216"/>
      <c r="E6" s="126"/>
      <c r="F6" s="216"/>
      <c r="G6" s="216"/>
      <c r="H6" s="408"/>
      <c r="I6" s="126"/>
      <c r="J6" s="126"/>
      <c r="K6" s="126"/>
      <c r="L6" s="126"/>
      <c r="M6" s="126"/>
      <c r="N6" s="126"/>
      <c r="O6" s="126"/>
      <c r="P6" s="126"/>
      <c r="Q6" s="126"/>
    </row>
    <row r="7" spans="1:17">
      <c r="A7" s="362"/>
      <c r="B7" s="216" t="s">
        <v>161</v>
      </c>
      <c r="C7" s="126"/>
      <c r="D7" s="400" t="s">
        <v>162</v>
      </c>
      <c r="E7" s="126"/>
      <c r="F7" s="216" t="s">
        <v>163</v>
      </c>
      <c r="G7" s="126"/>
      <c r="H7" s="401" t="s">
        <v>164</v>
      </c>
      <c r="I7" s="126"/>
      <c r="J7" s="126"/>
      <c r="K7" s="126"/>
      <c r="L7" s="126"/>
      <c r="M7" s="126"/>
      <c r="N7" s="126"/>
      <c r="O7" s="126"/>
      <c r="P7" s="126"/>
      <c r="Q7" s="126"/>
    </row>
    <row r="8" spans="1:17" ht="15.75" customHeight="1">
      <c r="A8" s="362"/>
      <c r="B8" s="435"/>
      <c r="C8" s="126"/>
      <c r="D8" s="436"/>
      <c r="E8" s="126"/>
      <c r="F8" s="435"/>
      <c r="G8" s="126"/>
      <c r="H8" s="428">
        <f>IF(F8="One Time",D8,IF(F8="Monthly",D8*12,IF(F8="Quarterly",D8*4,IF(F8="Annual",D8,0))))</f>
        <v>0</v>
      </c>
      <c r="I8" s="126"/>
      <c r="J8" s="122"/>
      <c r="K8" s="122"/>
      <c r="L8" s="122"/>
      <c r="M8" s="122"/>
      <c r="N8" s="126"/>
      <c r="O8" s="165"/>
      <c r="P8" s="165"/>
      <c r="Q8" s="165"/>
    </row>
    <row r="9" spans="1:17">
      <c r="A9" s="362"/>
      <c r="B9" s="435"/>
      <c r="C9" s="134"/>
      <c r="D9" s="436"/>
      <c r="E9" s="126"/>
      <c r="F9" s="435"/>
      <c r="G9" s="126"/>
      <c r="H9" s="428">
        <f t="shared" ref="H9:H27" si="0">IF(F9="One Time",D9,IF(F9="Monthly",D9*12,IF(F9="Quarterly",D9*4,IF(F9="Annual",D9,0))))</f>
        <v>0</v>
      </c>
      <c r="I9" s="126"/>
      <c r="J9" s="122"/>
      <c r="K9" s="122"/>
      <c r="L9" s="122"/>
      <c r="M9" s="122"/>
      <c r="N9" s="126"/>
      <c r="O9" s="165"/>
      <c r="P9" s="165"/>
      <c r="Q9" s="165"/>
    </row>
    <row r="10" spans="1:17">
      <c r="A10" s="362"/>
      <c r="B10" s="435"/>
      <c r="C10" s="134"/>
      <c r="D10" s="436"/>
      <c r="E10" s="126"/>
      <c r="F10" s="435"/>
      <c r="G10" s="126"/>
      <c r="H10" s="428">
        <f t="shared" si="0"/>
        <v>0</v>
      </c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17">
      <c r="A11" s="362"/>
      <c r="B11" s="435"/>
      <c r="C11" s="134"/>
      <c r="D11" s="436"/>
      <c r="E11" s="126"/>
      <c r="F11" s="435"/>
      <c r="G11" s="126"/>
      <c r="H11" s="428">
        <f t="shared" si="0"/>
        <v>0</v>
      </c>
      <c r="I11" s="126"/>
      <c r="J11" s="126"/>
      <c r="K11" s="126"/>
      <c r="L11" s="126"/>
      <c r="M11" s="126"/>
      <c r="N11" s="126"/>
      <c r="O11" s="126"/>
      <c r="P11" s="126"/>
      <c r="Q11" s="126"/>
    </row>
    <row r="12" spans="1:17">
      <c r="A12" s="362"/>
      <c r="B12" s="435"/>
      <c r="C12" s="134"/>
      <c r="D12" s="436"/>
      <c r="E12" s="126"/>
      <c r="F12" s="435"/>
      <c r="G12" s="126"/>
      <c r="H12" s="428">
        <f t="shared" si="0"/>
        <v>0</v>
      </c>
      <c r="I12" s="126"/>
      <c r="J12" s="126"/>
      <c r="K12" s="126"/>
      <c r="L12" s="126"/>
      <c r="M12" s="126"/>
      <c r="N12" s="126"/>
      <c r="O12" s="126"/>
      <c r="P12" s="126"/>
      <c r="Q12" s="126"/>
    </row>
    <row r="13" spans="1:17">
      <c r="A13" s="362"/>
      <c r="B13" s="435"/>
      <c r="C13" s="134"/>
      <c r="D13" s="436"/>
      <c r="E13" s="126"/>
      <c r="F13" s="435"/>
      <c r="G13" s="126"/>
      <c r="H13" s="428">
        <f t="shared" si="0"/>
        <v>0</v>
      </c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17">
      <c r="A14" s="362"/>
      <c r="B14" s="435"/>
      <c r="C14" s="134"/>
      <c r="D14" s="436"/>
      <c r="E14" s="126"/>
      <c r="F14" s="435"/>
      <c r="G14" s="126"/>
      <c r="H14" s="428">
        <f t="shared" si="0"/>
        <v>0</v>
      </c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17">
      <c r="A15" s="362"/>
      <c r="B15" s="435"/>
      <c r="C15" s="126"/>
      <c r="D15" s="436"/>
      <c r="E15" s="126"/>
      <c r="F15" s="435"/>
      <c r="G15" s="126"/>
      <c r="H15" s="428">
        <f t="shared" si="0"/>
        <v>0</v>
      </c>
      <c r="I15" s="126"/>
      <c r="J15" s="126"/>
      <c r="K15" s="126"/>
      <c r="L15" s="126"/>
      <c r="M15" s="126"/>
      <c r="N15" s="126"/>
      <c r="O15" s="126"/>
      <c r="P15" s="126"/>
      <c r="Q15" s="126"/>
    </row>
    <row r="16" spans="1:17">
      <c r="A16" s="362"/>
      <c r="B16" s="435"/>
      <c r="C16" s="126"/>
      <c r="D16" s="436"/>
      <c r="E16" s="126"/>
      <c r="F16" s="435"/>
      <c r="G16" s="126"/>
      <c r="H16" s="428">
        <f t="shared" si="0"/>
        <v>0</v>
      </c>
      <c r="I16" s="126"/>
      <c r="J16" s="126"/>
      <c r="K16" s="126"/>
      <c r="L16" s="126"/>
      <c r="M16" s="126"/>
      <c r="N16" s="126"/>
      <c r="O16" s="126"/>
      <c r="P16" s="126"/>
      <c r="Q16" s="126"/>
    </row>
    <row r="17" spans="1:8">
      <c r="A17" s="362"/>
      <c r="B17" s="435"/>
      <c r="C17" s="126"/>
      <c r="D17" s="436"/>
      <c r="E17" s="126"/>
      <c r="F17" s="435"/>
      <c r="G17" s="126"/>
      <c r="H17" s="428">
        <f t="shared" si="0"/>
        <v>0</v>
      </c>
    </row>
    <row r="18" spans="1:8">
      <c r="A18" s="362"/>
      <c r="B18" s="435"/>
      <c r="C18" s="126"/>
      <c r="D18" s="436"/>
      <c r="E18" s="126"/>
      <c r="F18" s="435"/>
      <c r="G18" s="126"/>
      <c r="H18" s="428">
        <f t="shared" si="0"/>
        <v>0</v>
      </c>
    </row>
    <row r="19" spans="1:8">
      <c r="A19" s="362"/>
      <c r="B19" s="435"/>
      <c r="C19" s="126"/>
      <c r="D19" s="436"/>
      <c r="E19" s="126"/>
      <c r="F19" s="435"/>
      <c r="G19" s="126"/>
      <c r="H19" s="428">
        <f t="shared" si="0"/>
        <v>0</v>
      </c>
    </row>
    <row r="20" spans="1:8">
      <c r="A20" s="362"/>
      <c r="B20" s="435"/>
      <c r="C20" s="126"/>
      <c r="D20" s="436"/>
      <c r="E20" s="126"/>
      <c r="F20" s="435"/>
      <c r="G20" s="126"/>
      <c r="H20" s="428">
        <f t="shared" si="0"/>
        <v>0</v>
      </c>
    </row>
    <row r="21" spans="1:8">
      <c r="A21" s="362"/>
      <c r="B21" s="435"/>
      <c r="C21" s="126"/>
      <c r="D21" s="436"/>
      <c r="E21" s="126"/>
      <c r="F21" s="435"/>
      <c r="G21" s="126"/>
      <c r="H21" s="428">
        <f t="shared" si="0"/>
        <v>0</v>
      </c>
    </row>
    <row r="22" spans="1:8" ht="15" customHeight="1">
      <c r="A22" s="414"/>
      <c r="B22" s="435"/>
      <c r="C22" s="126"/>
      <c r="D22" s="436"/>
      <c r="E22" s="126"/>
      <c r="F22" s="435"/>
      <c r="G22" s="126"/>
      <c r="H22" s="428">
        <f t="shared" si="0"/>
        <v>0</v>
      </c>
    </row>
    <row r="23" spans="1:8" ht="15" customHeight="1">
      <c r="A23" s="414"/>
      <c r="B23" s="435"/>
      <c r="C23" s="126"/>
      <c r="D23" s="436"/>
      <c r="E23" s="126"/>
      <c r="F23" s="435"/>
      <c r="G23" s="126"/>
      <c r="H23" s="428">
        <f t="shared" si="0"/>
        <v>0</v>
      </c>
    </row>
    <row r="24" spans="1:8">
      <c r="A24" s="362"/>
      <c r="B24" s="435"/>
      <c r="C24" s="126"/>
      <c r="D24" s="436"/>
      <c r="E24" s="126"/>
      <c r="F24" s="435"/>
      <c r="G24" s="126"/>
      <c r="H24" s="428">
        <f t="shared" si="0"/>
        <v>0</v>
      </c>
    </row>
    <row r="25" spans="1:8">
      <c r="A25" s="437"/>
      <c r="B25" s="435"/>
      <c r="C25" s="126"/>
      <c r="D25" s="436"/>
      <c r="E25" s="126"/>
      <c r="F25" s="435"/>
      <c r="G25" s="126"/>
      <c r="H25" s="428">
        <f t="shared" si="0"/>
        <v>0</v>
      </c>
    </row>
    <row r="26" spans="1:8">
      <c r="A26" s="362"/>
      <c r="B26" s="435"/>
      <c r="C26" s="126"/>
      <c r="D26" s="436"/>
      <c r="E26" s="126"/>
      <c r="F26" s="435"/>
      <c r="G26" s="126"/>
      <c r="H26" s="428">
        <f t="shared" si="0"/>
        <v>0</v>
      </c>
    </row>
    <row r="27" spans="1:8">
      <c r="A27" s="362"/>
      <c r="B27" s="435"/>
      <c r="C27" s="101"/>
      <c r="D27" s="436"/>
      <c r="E27" s="126"/>
      <c r="F27" s="435"/>
      <c r="G27" s="126"/>
      <c r="H27" s="428">
        <f t="shared" si="0"/>
        <v>0</v>
      </c>
    </row>
    <row r="28" spans="1:8">
      <c r="A28" s="120"/>
      <c r="B28" s="121"/>
      <c r="C28" s="121"/>
      <c r="D28" s="121"/>
      <c r="E28" s="121"/>
      <c r="F28" s="121"/>
      <c r="G28" s="400"/>
      <c r="H28" s="401"/>
    </row>
    <row r="29" spans="1:8">
      <c r="A29" s="12"/>
      <c r="B29" s="122"/>
      <c r="C29" s="126"/>
      <c r="D29" s="126"/>
      <c r="E29" s="126"/>
      <c r="F29" s="121" t="s">
        <v>165</v>
      </c>
      <c r="G29" s="121"/>
      <c r="H29" s="428">
        <f>IF(SUM(H8:H27)&gt;0,SUM(H8:H27),0)</f>
        <v>0</v>
      </c>
    </row>
    <row r="30" spans="1:8">
      <c r="A30" s="12"/>
      <c r="B30" s="122"/>
      <c r="C30" s="122" t="s">
        <v>166</v>
      </c>
      <c r="D30" s="126"/>
      <c r="E30" s="126"/>
      <c r="F30" s="126"/>
      <c r="G30" s="126"/>
      <c r="H30" s="438"/>
    </row>
    <row r="31" spans="1:8">
      <c r="A31" s="362"/>
      <c r="B31" s="126"/>
      <c r="C31" s="126"/>
      <c r="D31" s="126"/>
      <c r="E31" s="126"/>
      <c r="F31" s="126"/>
      <c r="G31" s="126"/>
      <c r="H31" s="438"/>
    </row>
    <row r="32" spans="1:8">
      <c r="A32" s="362"/>
      <c r="B32" s="126"/>
      <c r="C32" s="126"/>
      <c r="D32" s="126"/>
      <c r="E32" s="126"/>
      <c r="F32" s="126"/>
      <c r="G32" s="126"/>
      <c r="H32" s="438"/>
    </row>
    <row r="33" spans="1:8">
      <c r="A33" s="406"/>
      <c r="B33" s="348"/>
      <c r="C33" s="366"/>
      <c r="D33" s="366"/>
      <c r="E33" s="366"/>
      <c r="F33" s="366"/>
      <c r="G33" s="439"/>
      <c r="H33" s="440" t="str">
        <f>IF('Client Information'!B8&gt;0,'Client Information'!B8,"")</f>
        <v/>
      </c>
    </row>
    <row r="34" spans="1:8">
      <c r="A34" s="389" t="s">
        <v>111</v>
      </c>
      <c r="B34" s="284"/>
      <c r="C34" s="284"/>
      <c r="D34" s="284"/>
      <c r="E34" s="284"/>
      <c r="F34" s="284"/>
      <c r="G34" s="441"/>
      <c r="H34" s="442" t="s">
        <v>112</v>
      </c>
    </row>
    <row r="35" spans="1:8">
      <c r="A35" s="12"/>
      <c r="B35" s="122"/>
      <c r="C35" s="126"/>
      <c r="D35" s="126"/>
      <c r="E35" s="126"/>
      <c r="F35" s="126"/>
      <c r="G35" s="126"/>
      <c r="H35" s="438"/>
    </row>
    <row r="36" spans="1:8">
      <c r="A36" s="443" t="str">
        <f>IF('Client Information'!B6&gt;0,'Client Information'!B6,"")</f>
        <v/>
      </c>
      <c r="B36" s="444"/>
      <c r="C36" s="126"/>
      <c r="D36" s="126"/>
      <c r="E36" s="126"/>
      <c r="F36" s="126"/>
      <c r="G36" s="445"/>
      <c r="H36" s="446" t="str">
        <f>IF('Client Information'!B7="","",'Client Information'!B7)</f>
        <v/>
      </c>
    </row>
    <row r="37" spans="1:8">
      <c r="A37" s="389" t="s">
        <v>114</v>
      </c>
      <c r="B37" s="284"/>
      <c r="C37" s="284"/>
      <c r="D37" s="284"/>
      <c r="E37" s="284"/>
      <c r="F37" s="284"/>
      <c r="G37" s="441"/>
      <c r="H37" s="442" t="s">
        <v>115</v>
      </c>
    </row>
    <row r="38" spans="1:8">
      <c r="A38" s="362"/>
      <c r="B38" s="126"/>
      <c r="C38" s="126"/>
      <c r="D38" s="126"/>
      <c r="E38" s="126"/>
      <c r="F38" s="126"/>
      <c r="G38" s="126"/>
      <c r="H38" s="363"/>
    </row>
    <row r="39" spans="1:8">
      <c r="A39" s="12"/>
      <c r="B39" s="122"/>
      <c r="C39" s="126"/>
      <c r="D39" s="126"/>
      <c r="E39" s="126"/>
      <c r="F39" s="126"/>
      <c r="G39" s="126"/>
      <c r="H39" s="118"/>
    </row>
    <row r="40" spans="1:8" ht="15.75" thickBot="1">
      <c r="A40" s="6" t="str">
        <f>"Version" &amp;" " &amp;'Background Info'!B1</f>
        <v>Version 12</v>
      </c>
      <c r="B40" s="123"/>
      <c r="C40" s="402"/>
      <c r="D40" s="402"/>
      <c r="E40" s="402"/>
      <c r="F40" s="402"/>
      <c r="G40" s="402"/>
      <c r="H40" s="117"/>
    </row>
    <row r="41" spans="1:8" ht="15" customHeight="1">
      <c r="A41" s="210"/>
      <c r="B41" s="210"/>
      <c r="C41" s="210"/>
      <c r="D41" s="168" t="s">
        <v>167</v>
      </c>
      <c r="E41" s="210"/>
      <c r="F41" s="210"/>
      <c r="G41" s="210"/>
      <c r="H41" s="210"/>
    </row>
  </sheetData>
  <sheetProtection algorithmName="SHA-512" hashValue="tSJHcx3r/ngBUEDadmymVCaRfoPmNlgI//XgkOvxtDsWPok5Z3mgkBPvFsJWPzJOShk5V1rxFOgTq+OrekYglQ==" saltValue="1LmUQe+DbJI48ygKtAQi1w==" spinCount="100000" sheet="1" selectLockedCells="1"/>
  <pageMargins left="0.7" right="0.7" top="0.75" bottom="0.75" header="0.3" footer="0.3"/>
  <pageSetup scale="78" orientation="landscape" r:id="rId1"/>
  <ignoredErrors>
    <ignoredError sqref="H3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locked="0" defaultSize="0" autoFill="0" autoLine="0" autoPict="0" altText="Applicant declares they have no deductions checkbox">
                <anchor moveWithCells="1">
                  <from>
                    <xdr:col>1</xdr:col>
                    <xdr:colOff>3171825</xdr:colOff>
                    <xdr:row>29</xdr:row>
                    <xdr:rowOff>0</xdr:rowOff>
                  </from>
                  <to>
                    <xdr:col>2</xdr:col>
                    <xdr:colOff>38100</xdr:colOff>
                    <xdr:row>29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'Background Info'!$F$25:$F$28</xm:f>
          </x14:formula1>
          <xm:sqref>F8:F27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V83"/>
  <sheetViews>
    <sheetView showGridLines="0" showRowColHeaders="0" showRuler="0" zoomScaleNormal="100" zoomScaleSheetLayoutView="40" zoomScalePageLayoutView="60" workbookViewId="0">
      <selection activeCell="M39" sqref="M39"/>
    </sheetView>
  </sheetViews>
  <sheetFormatPr defaultColWidth="8.85546875" defaultRowHeight="15"/>
  <cols>
    <col min="1" max="1" width="4" style="4" customWidth="1"/>
    <col min="2" max="2" width="18.7109375" style="4" customWidth="1"/>
    <col min="3" max="3" width="17.140625" style="4" customWidth="1"/>
    <col min="4" max="4" width="4.42578125" style="4" customWidth="1"/>
    <col min="5" max="5" width="16" style="4" customWidth="1"/>
    <col min="6" max="6" width="5.42578125" style="4" customWidth="1"/>
    <col min="7" max="7" width="14.42578125" style="4" customWidth="1"/>
    <col min="8" max="8" width="4" style="4" customWidth="1"/>
    <col min="9" max="9" width="18.5703125" style="4" customWidth="1"/>
    <col min="10" max="10" width="4.5703125" style="4" customWidth="1"/>
    <col min="11" max="11" width="16.28515625" style="4" customWidth="1"/>
    <col min="12" max="12" width="4.5703125" style="4" customWidth="1"/>
    <col min="13" max="13" width="19.5703125" style="4" customWidth="1"/>
    <col min="14" max="14" width="17.5703125" style="4" customWidth="1"/>
    <col min="15" max="15" width="11.5703125" style="4" customWidth="1"/>
    <col min="16" max="16" width="1.42578125" style="4" customWidth="1"/>
    <col min="17" max="21" width="8.85546875" style="4"/>
    <col min="22" max="22" width="10.7109375" style="4" bestFit="1" customWidth="1"/>
    <col min="23" max="23" width="8.85546875" style="4"/>
    <col min="24" max="24" width="8.85546875" style="4" customWidth="1"/>
    <col min="25" max="16384" width="8.85546875" style="4"/>
  </cols>
  <sheetData>
    <row r="1" spans="1:16" ht="35.25" customHeight="1">
      <c r="A1" s="358"/>
      <c r="B1" s="359"/>
      <c r="C1" s="359"/>
      <c r="D1" s="359"/>
      <c r="E1" s="359"/>
      <c r="F1" s="359"/>
      <c r="G1" s="359"/>
      <c r="H1" s="359"/>
      <c r="I1" s="168" t="s">
        <v>74</v>
      </c>
      <c r="J1" s="359"/>
      <c r="K1" s="359"/>
      <c r="L1" s="359"/>
      <c r="M1" s="359"/>
      <c r="N1" s="359"/>
      <c r="O1" s="359"/>
      <c r="P1" s="360"/>
    </row>
    <row r="2" spans="1:16" ht="21.75" customHeight="1">
      <c r="A2" s="362"/>
      <c r="B2" s="126"/>
      <c r="C2" s="126"/>
      <c r="D2" s="126"/>
      <c r="E2" s="126"/>
      <c r="F2" s="126"/>
      <c r="G2" s="126"/>
      <c r="H2" s="126"/>
      <c r="I2" s="298" t="s">
        <v>168</v>
      </c>
      <c r="J2" s="126"/>
      <c r="K2" s="126"/>
      <c r="L2" s="126"/>
      <c r="M2" s="126"/>
      <c r="N2" s="126"/>
      <c r="O2" s="126"/>
      <c r="P2" s="363"/>
    </row>
    <row r="3" spans="1:16" ht="5.25" customHeight="1">
      <c r="A3" s="103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104"/>
    </row>
    <row r="4" spans="1:16" ht="15.75" customHeight="1">
      <c r="A4" s="103" t="s">
        <v>169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300" t="s">
        <v>170</v>
      </c>
      <c r="O4" s="301" t="str">
        <f>IF('Client Information'!B10="","",'Client Information'!B10)</f>
        <v/>
      </c>
      <c r="P4" s="104"/>
    </row>
    <row r="5" spans="1:16" ht="6.75" customHeight="1">
      <c r="A5" s="105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104"/>
    </row>
    <row r="6" spans="1:16" ht="15.75" customHeight="1">
      <c r="A6" s="247"/>
      <c r="B6" s="302" t="s">
        <v>171</v>
      </c>
      <c r="C6" s="303" t="str">
        <f>IF('Client Information'!B8&gt;0,'Client Information'!B8,"")</f>
        <v/>
      </c>
      <c r="D6" s="303"/>
      <c r="E6" s="299"/>
      <c r="F6" s="299"/>
      <c r="G6" s="299"/>
      <c r="H6" s="299"/>
      <c r="I6" s="300"/>
      <c r="J6" s="299"/>
      <c r="K6" s="299"/>
      <c r="L6" s="299"/>
      <c r="M6" s="299"/>
      <c r="N6" s="300" t="s">
        <v>172</v>
      </c>
      <c r="O6" s="301" t="str">
        <f>IF('Client Information'!B11="","",'Client Information'!B11)</f>
        <v/>
      </c>
      <c r="P6" s="104"/>
    </row>
    <row r="7" spans="1:16" ht="4.5" customHeight="1">
      <c r="A7" s="105"/>
      <c r="B7" s="299"/>
      <c r="C7" s="299"/>
      <c r="D7" s="106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104"/>
    </row>
    <row r="8" spans="1:16">
      <c r="A8" s="389"/>
      <c r="B8" s="107" t="s">
        <v>173</v>
      </c>
      <c r="C8" s="447" t="str">
        <f>IF('Client Information'!B15&gt;0,'Client Information'!B15,"")</f>
        <v/>
      </c>
      <c r="D8" s="447"/>
      <c r="E8" s="108" t="s">
        <v>174</v>
      </c>
      <c r="F8" s="448" t="str">
        <f>IF('Client Information'!B16&gt;0,'Client Information'!B16,"")</f>
        <v/>
      </c>
      <c r="G8" s="109"/>
      <c r="H8" s="108" t="s">
        <v>175</v>
      </c>
      <c r="I8" s="449" t="str">
        <f>IF('Client Information'!B14&gt;0,'Client Information'!B14,"")</f>
        <v/>
      </c>
      <c r="J8" s="449"/>
      <c r="K8" s="447"/>
      <c r="L8" s="447"/>
      <c r="M8" s="108" t="s">
        <v>176</v>
      </c>
      <c r="N8" s="354" t="str">
        <f>IF('Client Information'!B22&gt;0,'Client Information'!B22,"")</f>
        <v/>
      </c>
      <c r="O8" s="450"/>
      <c r="P8" s="407"/>
    </row>
    <row r="9" spans="1:16">
      <c r="A9" s="362"/>
      <c r="B9" s="107" t="s">
        <v>177</v>
      </c>
      <c r="C9" s="449" t="str">
        <f>IF('Client Information'!B18&gt;0,'Client Information'!B18,"")</f>
        <v/>
      </c>
      <c r="D9" s="447"/>
      <c r="E9" s="447"/>
      <c r="F9" s="447"/>
      <c r="G9" s="447"/>
      <c r="H9" s="108" t="s">
        <v>178</v>
      </c>
      <c r="I9" s="447" t="str">
        <f>IF('Client Information'!B19&gt;0,'Client Information'!B19,"")</f>
        <v/>
      </c>
      <c r="J9" s="447"/>
      <c r="K9" s="108" t="s">
        <v>179</v>
      </c>
      <c r="L9" s="447"/>
      <c r="M9" s="449" t="str">
        <f>IF('Client Information'!B20&gt;0,'Client Information'!B20,"")</f>
        <v/>
      </c>
      <c r="N9" s="108" t="s">
        <v>180</v>
      </c>
      <c r="O9" s="448" t="str">
        <f>IF('Client Information'!B21="","",'Client Information'!B21)</f>
        <v/>
      </c>
      <c r="P9" s="363"/>
    </row>
    <row r="10" spans="1:16" ht="60">
      <c r="A10" s="362"/>
      <c r="B10" s="304" t="s">
        <v>181</v>
      </c>
      <c r="C10" s="304"/>
      <c r="D10" s="304"/>
      <c r="E10" s="304" t="s">
        <v>182</v>
      </c>
      <c r="F10" s="304"/>
      <c r="G10" s="304" t="s">
        <v>183</v>
      </c>
      <c r="H10" s="304"/>
      <c r="I10" s="304" t="s">
        <v>184</v>
      </c>
      <c r="J10" s="304"/>
      <c r="K10" s="304" t="s">
        <v>185</v>
      </c>
      <c r="L10" s="304"/>
      <c r="M10" s="304" t="s">
        <v>25</v>
      </c>
      <c r="N10" s="304"/>
      <c r="O10" s="126"/>
      <c r="P10" s="363"/>
    </row>
    <row r="11" spans="1:16">
      <c r="A11" s="333" t="s">
        <v>186</v>
      </c>
      <c r="B11" s="366" t="str">
        <f>IF(AND('Client Information'!B14&gt;0,'Client Information'!B15&gt;0),"APPLICANT","")</f>
        <v/>
      </c>
      <c r="C11" s="366"/>
      <c r="D11" s="126"/>
      <c r="E11" s="451" t="str">
        <f>IF(AND('Client Information'!B14&gt;0,'Client Information'!B15&gt;0),"APPLICANT","")</f>
        <v/>
      </c>
      <c r="F11" s="126"/>
      <c r="G11" s="452" t="str">
        <f>IF('Client Information'!B17&gt;0,'Client Information'!B17,"")</f>
        <v/>
      </c>
      <c r="H11" s="126"/>
      <c r="I11" s="451" t="str">
        <f>IF('Client Information'!B23&gt;0,'Client Information'!B23,"")</f>
        <v/>
      </c>
      <c r="J11" s="126"/>
      <c r="K11" s="451" t="str">
        <f>IF('Client Information'!B24&gt;0,'Client Information'!B24,"")</f>
        <v/>
      </c>
      <c r="L11" s="126"/>
      <c r="M11" s="451" t="str">
        <f>IF(AND('Client Information'!B14=0,'Client Information'!B15=0),"",CONCATENATE('Client Information'!D27,'Client Information'!D29,'Client Information'!D32,'Client Information'!D33,'Client Information'!D37,'Client Information'!D38))</f>
        <v/>
      </c>
      <c r="N11" s="126"/>
      <c r="O11" s="126"/>
      <c r="P11" s="363"/>
    </row>
    <row r="12" spans="1:16">
      <c r="A12" s="333" t="s">
        <v>187</v>
      </c>
      <c r="B12" s="366" t="str">
        <f>IF('Client Information'!B42=0,"",'Client Information'!B42)</f>
        <v/>
      </c>
      <c r="C12" s="366"/>
      <c r="D12" s="126"/>
      <c r="E12" s="451" t="str">
        <f>IF('Client Information'!D43=0,"",'Client Information'!D43)</f>
        <v/>
      </c>
      <c r="F12" s="126"/>
      <c r="G12" s="452" t="str">
        <f>IF('Client Information'!B44=0,"",'Client Information'!B44)</f>
        <v/>
      </c>
      <c r="H12" s="126"/>
      <c r="I12" s="451" t="str">
        <f>IF('Client Information'!B45=0,"",'Client Information'!B45)</f>
        <v/>
      </c>
      <c r="J12" s="126"/>
      <c r="K12" s="451" t="str">
        <f>IF('Client Information'!B46&gt;0,'Client Information'!B46,"")</f>
        <v/>
      </c>
      <c r="L12" s="126"/>
      <c r="M12" s="451" t="str">
        <f>IF('Client Information'!B42=0,"",CONCATENATE('Client Information'!D49,'Client Information'!D51,'Client Information'!D54,'Client Information'!D55,'Client Information'!D59,'Client Information'!D60))</f>
        <v/>
      </c>
      <c r="N12" s="126"/>
      <c r="O12" s="126"/>
      <c r="P12" s="363"/>
    </row>
    <row r="13" spans="1:16">
      <c r="A13" s="333" t="s">
        <v>188</v>
      </c>
      <c r="B13" s="366" t="str">
        <f>IF('Client Information'!B64=0,"",'Client Information'!B64)</f>
        <v/>
      </c>
      <c r="C13" s="366"/>
      <c r="D13" s="126"/>
      <c r="E13" s="451" t="str">
        <f>IF('Client Information'!D65=0,0,'Client Information'!D65)</f>
        <v/>
      </c>
      <c r="F13" s="126"/>
      <c r="G13" s="452" t="str">
        <f>IF('Client Information'!B66=0,"",'Client Information'!B66)</f>
        <v/>
      </c>
      <c r="H13" s="126"/>
      <c r="I13" s="451" t="str">
        <f>IF('Client Information'!B67=0,"",'Client Information'!B67)</f>
        <v/>
      </c>
      <c r="J13" s="126"/>
      <c r="K13" s="451" t="str">
        <f>IF('Client Information'!B68&gt;0,'Client Information'!B68,"")</f>
        <v/>
      </c>
      <c r="L13" s="126"/>
      <c r="M13" s="451" t="str">
        <f>IF('Client Information'!B64=0,"",CONCATENATE('Client Information'!D71,'Client Information'!D73,'Client Information'!D76,'Client Information'!D77,'Client Information'!D81,'Client Information'!D82))</f>
        <v/>
      </c>
      <c r="N13" s="126"/>
      <c r="O13" s="126"/>
      <c r="P13" s="363"/>
    </row>
    <row r="14" spans="1:16">
      <c r="A14" s="333" t="s">
        <v>189</v>
      </c>
      <c r="B14" s="366" t="str">
        <f>IF('Client Information'!B86=0,"",'Client Information'!B86)</f>
        <v/>
      </c>
      <c r="C14" s="366"/>
      <c r="D14" s="126"/>
      <c r="E14" s="451" t="str">
        <f>IF('Client Information'!D87=0,0,'Client Information'!D87)</f>
        <v/>
      </c>
      <c r="F14" s="126"/>
      <c r="G14" s="452" t="str">
        <f>IF('Client Information'!B88=0,"",'Client Information'!B88)</f>
        <v/>
      </c>
      <c r="H14" s="126"/>
      <c r="I14" s="451" t="str">
        <f>IF('Client Information'!B89=0,"",'Client Information'!B89)</f>
        <v/>
      </c>
      <c r="J14" s="126"/>
      <c r="K14" s="451" t="str">
        <f>IF('Client Information'!B90&gt;0,'Client Information'!B90,"")</f>
        <v/>
      </c>
      <c r="L14" s="126"/>
      <c r="M14" s="451" t="str">
        <f>IF('Client Information'!B86=0,"",CONCATENATE('Client Information'!D93,'Client Information'!D95,'Client Information'!D98,'Client Information'!D99,'Client Information'!D101,'Client Information'!D103,'Client Information'!D104))</f>
        <v/>
      </c>
      <c r="N14" s="126"/>
      <c r="O14" s="126"/>
      <c r="P14" s="363"/>
    </row>
    <row r="15" spans="1:16">
      <c r="A15" s="333" t="s">
        <v>190</v>
      </c>
      <c r="B15" s="366" t="str">
        <f>IF('Client Information'!B108=0,"",'Client Information'!B108)</f>
        <v/>
      </c>
      <c r="C15" s="366"/>
      <c r="D15" s="126"/>
      <c r="E15" s="451" t="str">
        <f>IF('Client Information'!D109=0,0,'Client Information'!D109)</f>
        <v/>
      </c>
      <c r="F15" s="126"/>
      <c r="G15" s="452" t="str">
        <f>IF('Client Information'!B110=0,"",'Client Information'!B110)</f>
        <v/>
      </c>
      <c r="H15" s="126"/>
      <c r="I15" s="451" t="str">
        <f>IF('Client Information'!B111=0,"",'Client Information'!B111)</f>
        <v/>
      </c>
      <c r="J15" s="126"/>
      <c r="K15" s="451" t="str">
        <f>IF('Client Information'!B112&gt;0,'Client Information'!B112,"")</f>
        <v/>
      </c>
      <c r="L15" s="126"/>
      <c r="M15" s="451" t="str">
        <f>IF('Client Information'!B108=0,"",CONCATENATE('Client Information'!D115,'Client Information'!D117,'Client Information'!D120,'Client Information'!D121,'Client Information'!D125,'Client Information'!D126))</f>
        <v/>
      </c>
      <c r="N15" s="126"/>
      <c r="O15" s="126"/>
      <c r="P15" s="363"/>
    </row>
    <row r="16" spans="1:16">
      <c r="A16" s="333" t="s">
        <v>191</v>
      </c>
      <c r="B16" s="366" t="str">
        <f>IF('Client Information'!B130=0,"",'Client Information'!B130)</f>
        <v/>
      </c>
      <c r="C16" s="366"/>
      <c r="D16" s="126"/>
      <c r="E16" s="451" t="str">
        <f>IF('Client Information'!D131=0,0,'Client Information'!D131)</f>
        <v/>
      </c>
      <c r="F16" s="126"/>
      <c r="G16" s="452" t="str">
        <f>IF('Client Information'!B132=0,"",'Client Information'!B132)</f>
        <v/>
      </c>
      <c r="H16" s="126"/>
      <c r="I16" s="451" t="str">
        <f>IF('Client Information'!B133=0,"",'Client Information'!B133)</f>
        <v/>
      </c>
      <c r="J16" s="126"/>
      <c r="K16" s="451" t="str">
        <f>IF('Client Information'!B134&gt;0,'Client Information'!B134,"")</f>
        <v/>
      </c>
      <c r="L16" s="126"/>
      <c r="M16" s="448" t="str">
        <f>IF('Client Information'!B130=0,"",CONCATENATE('Client Information'!D137,'Client Information'!D139,'Client Information'!D142,'Client Information'!D143,'Client Information'!D147,'Client Information'!D148))</f>
        <v/>
      </c>
      <c r="N16" s="126"/>
      <c r="O16" s="126"/>
      <c r="P16" s="363"/>
    </row>
    <row r="17" spans="1:18">
      <c r="A17" s="333" t="s">
        <v>192</v>
      </c>
      <c r="B17" s="366" t="str">
        <f>IF('Client Information'!B152=0,"",'Client Information'!B152)</f>
        <v/>
      </c>
      <c r="C17" s="366"/>
      <c r="D17" s="126"/>
      <c r="E17" s="451" t="str">
        <f>IF('Client Information'!D153=0,0,'Client Information'!D153)</f>
        <v/>
      </c>
      <c r="F17" s="126"/>
      <c r="G17" s="452" t="str">
        <f>IF('Client Information'!B154=0,"",'Client Information'!B154)</f>
        <v/>
      </c>
      <c r="H17" s="126"/>
      <c r="I17" s="451" t="str">
        <f>IF('Client Information'!B155=0,"",'Client Information'!B155)</f>
        <v/>
      </c>
      <c r="J17" s="126"/>
      <c r="K17" s="451" t="str">
        <f>IF('Client Information'!B156&gt;0,'Client Information'!B156,"")</f>
        <v/>
      </c>
      <c r="L17" s="126"/>
      <c r="M17" s="451" t="str">
        <f>IF('Client Information'!B152=0,"",CONCATENATE('Client Information'!D159,'Client Information'!D161,'Client Information'!D164,'Client Information'!D165,'Client Information'!D169,'Client Information'!D170))</f>
        <v/>
      </c>
      <c r="N17" s="126"/>
      <c r="O17" s="126"/>
      <c r="P17" s="363"/>
      <c r="Q17" s="126"/>
      <c r="R17" s="126"/>
    </row>
    <row r="18" spans="1:18">
      <c r="A18" s="333" t="s">
        <v>193</v>
      </c>
      <c r="B18" s="366" t="str">
        <f>IF('Client Information'!B174=0,"",'Client Information'!B174)</f>
        <v/>
      </c>
      <c r="C18" s="366"/>
      <c r="D18" s="126"/>
      <c r="E18" s="451" t="str">
        <f>IF('Client Information'!D175=0,0,'Client Information'!D175)</f>
        <v/>
      </c>
      <c r="F18" s="126"/>
      <c r="G18" s="452" t="str">
        <f>IF('Client Information'!B176=0,"",'Client Information'!B176)</f>
        <v/>
      </c>
      <c r="H18" s="126"/>
      <c r="I18" s="451" t="str">
        <f>IF('Client Information'!B177=0,"",'Client Information'!B177)</f>
        <v/>
      </c>
      <c r="J18" s="126"/>
      <c r="K18" s="451" t="str">
        <f>IF('Client Information'!B178&gt;0,'Client Information'!B178,"")</f>
        <v/>
      </c>
      <c r="L18" s="126"/>
      <c r="M18" s="451" t="str">
        <f>IF('Client Information'!B174=0,"",CONCATENATE('Client Information'!D181,'Client Information'!D183,'Client Information'!D186,'Client Information'!D187,'Client Information'!D191,'Client Information'!D192))</f>
        <v/>
      </c>
      <c r="N18" s="126"/>
      <c r="O18" s="126"/>
      <c r="P18" s="363"/>
      <c r="Q18" s="126"/>
      <c r="R18" s="126"/>
    </row>
    <row r="19" spans="1:18">
      <c r="A19" s="333" t="s">
        <v>194</v>
      </c>
      <c r="B19" s="366" t="str">
        <f>IF('Client Information'!B196=0,"",'Client Information'!B196)</f>
        <v/>
      </c>
      <c r="C19" s="366"/>
      <c r="D19" s="126"/>
      <c r="E19" s="451" t="str">
        <f>IF('Client Information'!D197=0,0,'Client Information'!D197)</f>
        <v/>
      </c>
      <c r="F19" s="126"/>
      <c r="G19" s="452" t="str">
        <f>IF('Client Information'!B198=0,"",'Client Information'!B198)</f>
        <v/>
      </c>
      <c r="H19" s="126"/>
      <c r="I19" s="451" t="str">
        <f>IF('Client Information'!B199=0,"",'Client Information'!B199)</f>
        <v/>
      </c>
      <c r="J19" s="126"/>
      <c r="K19" s="451" t="str">
        <f>IF('Client Information'!B200&gt;0,'Client Information'!B200,"")</f>
        <v/>
      </c>
      <c r="L19" s="126"/>
      <c r="M19" s="451" t="str">
        <f>IF('Client Information'!B196=0,"",CONCATENATE('Client Information'!D203,'Client Information'!D205,'Client Information'!D208,'Client Information'!D209,'Client Information'!D213,'Client Information'!D214))</f>
        <v/>
      </c>
      <c r="N19" s="126"/>
      <c r="O19" s="126"/>
      <c r="P19" s="363"/>
      <c r="Q19" s="126"/>
      <c r="R19" s="126"/>
    </row>
    <row r="20" spans="1:18">
      <c r="A20" s="333" t="s">
        <v>195</v>
      </c>
      <c r="B20" s="366" t="str">
        <f>IF('Client Information'!B218=0,"",'Client Information'!B218)</f>
        <v/>
      </c>
      <c r="C20" s="366"/>
      <c r="D20" s="126"/>
      <c r="E20" s="451" t="str">
        <f>IF('Client Information'!D219=0,0,'Client Information'!D219)</f>
        <v/>
      </c>
      <c r="F20" s="126"/>
      <c r="G20" s="452" t="str">
        <f>IF('Client Information'!B220=0,"",'Client Information'!B220)</f>
        <v/>
      </c>
      <c r="H20" s="126"/>
      <c r="I20" s="451" t="str">
        <f>IF('Client Information'!B221=0,"",'Client Information'!B221)</f>
        <v/>
      </c>
      <c r="J20" s="126"/>
      <c r="K20" s="451" t="str">
        <f>IF('Client Information'!B222&gt;0,'Client Information'!B222,"")</f>
        <v/>
      </c>
      <c r="L20" s="126"/>
      <c r="M20" s="451" t="str">
        <f>IF('Client Information'!B218=0,"",CONCATENATE('Client Information'!D225,'Client Information'!D227,'Client Information'!D230,'Client Information'!D231,'Client Information'!D235,'Client Information'!D236))</f>
        <v/>
      </c>
      <c r="N20" s="126"/>
      <c r="O20" s="126"/>
      <c r="P20" s="363"/>
      <c r="Q20" s="126"/>
      <c r="R20" s="126"/>
    </row>
    <row r="21" spans="1:18">
      <c r="A21" s="333" t="s">
        <v>196</v>
      </c>
      <c r="B21" s="366" t="str">
        <f>IF('Client Information'!B240=0,"",'Client Information'!B240)</f>
        <v/>
      </c>
      <c r="C21" s="366"/>
      <c r="D21" s="126"/>
      <c r="E21" s="451" t="str">
        <f>IF('Client Information'!D241=0,0,'Client Information'!D241)</f>
        <v/>
      </c>
      <c r="F21" s="126"/>
      <c r="G21" s="452" t="str">
        <f>IF('Client Information'!D242=0,"",'Client Information'!D242)</f>
        <v/>
      </c>
      <c r="H21" s="126"/>
      <c r="I21" s="451" t="str">
        <f>IF('Client Information'!D243=0,"",'Client Information'!D243)</f>
        <v/>
      </c>
      <c r="J21" s="126"/>
      <c r="K21" s="451" t="str">
        <f>IF('Client Information'!B244&gt;0,'Client Information'!B244,"")</f>
        <v/>
      </c>
      <c r="L21" s="126"/>
      <c r="M21" s="451" t="str">
        <f>IF('Client Information'!B240=0,"",CONCATENATE('Client Information'!D247,'Client Information'!D249,'Client Information'!D252,'Client Information'!D253,'Client Information'!D257,'Client Information'!D258))</f>
        <v/>
      </c>
      <c r="N21" s="126"/>
      <c r="O21" s="126"/>
      <c r="P21" s="363"/>
      <c r="Q21" s="126"/>
      <c r="R21" s="126"/>
    </row>
    <row r="22" spans="1:18">
      <c r="A22" s="333" t="s">
        <v>197</v>
      </c>
      <c r="B22" s="366" t="str">
        <f>IF('Client Information'!B262=0,"",'Client Information'!B262)</f>
        <v/>
      </c>
      <c r="C22" s="366"/>
      <c r="D22" s="126"/>
      <c r="E22" s="451" t="str">
        <f>IF('Client Information'!D263=0,0,'Client Information'!D263)</f>
        <v/>
      </c>
      <c r="F22" s="126"/>
      <c r="G22" s="452" t="str">
        <f>IF('Client Information'!D264=0,"",'Client Information'!D264)</f>
        <v/>
      </c>
      <c r="H22" s="126"/>
      <c r="I22" s="451" t="str">
        <f>IF('Client Information'!D265=0,"",'Client Information'!D265)</f>
        <v/>
      </c>
      <c r="J22" s="126"/>
      <c r="K22" s="451" t="str">
        <f>IF('Client Information'!B266&gt;0,'Client Information'!B266,"")</f>
        <v/>
      </c>
      <c r="L22" s="126"/>
      <c r="M22" s="451" t="str">
        <f>IF('Client Information'!B262=0,"",CONCATENATE('Client Information'!D269,'Client Information'!D271,'Client Information'!D274,'Client Information'!D275,'Client Information'!D279,'Client Information'!D280))</f>
        <v/>
      </c>
      <c r="N22" s="126"/>
      <c r="O22" s="126"/>
      <c r="P22" s="363"/>
      <c r="Q22" s="126"/>
      <c r="R22" s="126"/>
    </row>
    <row r="23" spans="1:18">
      <c r="A23" s="333" t="s">
        <v>198</v>
      </c>
      <c r="B23" s="366" t="str">
        <f>IF('Client Information'!B284=0,"",'Client Information'!B284)</f>
        <v/>
      </c>
      <c r="C23" s="366"/>
      <c r="D23" s="126"/>
      <c r="E23" s="451" t="str">
        <f>IF('Client Information'!D285=0,0,'Client Information'!D285)</f>
        <v/>
      </c>
      <c r="F23" s="126"/>
      <c r="G23" s="452" t="str">
        <f>IF('Client Information'!D286=0,"",'Client Information'!D286)</f>
        <v/>
      </c>
      <c r="H23" s="126"/>
      <c r="I23" s="451" t="str">
        <f>IF('Client Information'!D287=0,"",'Client Information'!D287)</f>
        <v/>
      </c>
      <c r="J23" s="126"/>
      <c r="K23" s="451" t="str">
        <f>IF('Client Information'!B288&gt;0,'Client Information'!B288,"")</f>
        <v/>
      </c>
      <c r="L23" s="126"/>
      <c r="M23" s="451" t="str">
        <f>IF('Client Information'!B284=0,"",CONCATENATE('Client Information'!D291,'Client Information'!D293,'Client Information'!D296,'Client Information'!D297,'Client Information'!D301,'Client Information'!D302))</f>
        <v/>
      </c>
      <c r="N23" s="126"/>
      <c r="O23" s="126"/>
      <c r="P23" s="363"/>
      <c r="Q23" s="126"/>
      <c r="R23" s="126"/>
    </row>
    <row r="24" spans="1:18">
      <c r="A24" s="333" t="s">
        <v>199</v>
      </c>
      <c r="B24" s="366" t="str">
        <f>IF('Client Information'!B306=0,"",'Client Information'!B306)</f>
        <v/>
      </c>
      <c r="C24" s="366"/>
      <c r="D24" s="126"/>
      <c r="E24" s="451" t="str">
        <f>IF('Client Information'!D307=0,0,'Client Information'!D307)</f>
        <v/>
      </c>
      <c r="F24" s="126"/>
      <c r="G24" s="452" t="str">
        <f>IF('Client Information'!D308=0,"",'Client Information'!D308)</f>
        <v/>
      </c>
      <c r="H24" s="126"/>
      <c r="I24" s="451" t="str">
        <f>IF('Client Information'!D309=0,"",'Client Information'!D309)</f>
        <v/>
      </c>
      <c r="J24" s="126"/>
      <c r="K24" s="451" t="str">
        <f>IF('Client Information'!B310&gt;0,'Client Information'!B310,"")</f>
        <v/>
      </c>
      <c r="L24" s="126"/>
      <c r="M24" s="451" t="str">
        <f>IF('Client Information'!B306=0,"",CONCATENATE('Client Information'!D313,'Client Information'!D315,'Client Information'!D318,'Client Information'!D319,'Client Information'!D323,'Client Information'!D324))</f>
        <v/>
      </c>
      <c r="N24" s="126"/>
      <c r="O24" s="126"/>
      <c r="P24" s="363"/>
      <c r="Q24" s="126"/>
      <c r="R24" s="126"/>
    </row>
    <row r="25" spans="1:18">
      <c r="A25" s="333" t="s">
        <v>200</v>
      </c>
      <c r="B25" s="366" t="str">
        <f>IF('Client Information'!B328=0,"",'Client Information'!B328)</f>
        <v/>
      </c>
      <c r="C25" s="366"/>
      <c r="D25" s="126"/>
      <c r="E25" s="451" t="str">
        <f>IF('Client Information'!D329=0,0,'Client Information'!D329)</f>
        <v/>
      </c>
      <c r="F25" s="126"/>
      <c r="G25" s="452" t="str">
        <f>IF('Client Information'!D330=0,"",'Client Information'!D330)</f>
        <v/>
      </c>
      <c r="H25" s="126"/>
      <c r="I25" s="451" t="str">
        <f>IF('Client Information'!D331=0,"",'Client Information'!D331)</f>
        <v/>
      </c>
      <c r="J25" s="126"/>
      <c r="K25" s="451" t="str">
        <f>IF('Client Information'!B332&gt;0,'Client Information'!B332,"")</f>
        <v/>
      </c>
      <c r="L25" s="126"/>
      <c r="M25" s="451" t="str">
        <f>IF('Client Information'!B328=0,"",CONCATENATE('Client Information'!D335,'Client Information'!D337,'Client Information'!D340,'Client Information'!D341,'Client Information'!D345,'Client Information'!D346))</f>
        <v/>
      </c>
      <c r="N25" s="126"/>
      <c r="O25" s="126"/>
      <c r="P25" s="363"/>
      <c r="Q25" s="126"/>
      <c r="R25" s="126"/>
    </row>
    <row r="26" spans="1:18" ht="9.75" customHeight="1">
      <c r="A26" s="453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454"/>
      <c r="Q26" s="126"/>
      <c r="R26" s="126"/>
    </row>
    <row r="27" spans="1:18" ht="18" customHeight="1" thickBot="1">
      <c r="A27" s="110" t="s">
        <v>201</v>
      </c>
      <c r="B27" s="305"/>
      <c r="C27" s="305"/>
      <c r="D27" s="305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104"/>
      <c r="Q27" s="126"/>
      <c r="R27" s="126"/>
    </row>
    <row r="28" spans="1:18" ht="16.5" customHeight="1">
      <c r="A28" s="241"/>
      <c r="B28" s="239"/>
      <c r="C28" s="243" t="s">
        <v>202</v>
      </c>
      <c r="D28" s="239"/>
      <c r="E28" s="242"/>
      <c r="F28" s="238"/>
      <c r="G28" s="239"/>
      <c r="H28" s="239" t="s">
        <v>80</v>
      </c>
      <c r="I28" s="239"/>
      <c r="J28" s="239"/>
      <c r="K28" s="242"/>
      <c r="L28" s="238"/>
      <c r="M28" s="239"/>
      <c r="N28" s="243" t="s">
        <v>203</v>
      </c>
      <c r="O28" s="239"/>
      <c r="P28" s="240"/>
      <c r="Q28" s="126"/>
      <c r="R28" s="126"/>
    </row>
    <row r="29" spans="1:18" ht="25.5" customHeight="1">
      <c r="A29" s="362"/>
      <c r="B29" s="455" t="s">
        <v>204</v>
      </c>
      <c r="C29" s="455"/>
      <c r="D29" s="455"/>
      <c r="E29" s="456"/>
      <c r="F29" s="126"/>
      <c r="G29" s="237"/>
      <c r="H29" s="237"/>
      <c r="I29" s="245">
        <f>'Worksheet 1'!B10</f>
        <v>0</v>
      </c>
      <c r="J29" s="237"/>
      <c r="K29" s="399"/>
      <c r="L29" s="457"/>
      <c r="M29" s="237">
        <f>'Worksheet 1'!E10</f>
        <v>0</v>
      </c>
      <c r="N29" s="172"/>
      <c r="O29" s="244"/>
      <c r="P29" s="458"/>
      <c r="Q29" s="455"/>
      <c r="R29" s="455"/>
    </row>
    <row r="30" spans="1:18" ht="21.75" customHeight="1">
      <c r="A30" s="362"/>
      <c r="B30" s="455" t="s">
        <v>205</v>
      </c>
      <c r="C30" s="455"/>
      <c r="D30" s="455"/>
      <c r="E30" s="456"/>
      <c r="F30" s="126"/>
      <c r="G30" s="236"/>
      <c r="H30" s="236"/>
      <c r="I30" s="246">
        <f>SUM('Worksheet 1'!B12:B24)+SUM('Worksheet 1'!B27:B34)/12</f>
        <v>0</v>
      </c>
      <c r="J30" s="236"/>
      <c r="K30" s="399"/>
      <c r="L30" s="457"/>
      <c r="M30" s="236">
        <f>'Worksheet 1'!E36</f>
        <v>0</v>
      </c>
      <c r="N30" s="171"/>
      <c r="O30" s="244"/>
      <c r="P30" s="458"/>
      <c r="Q30" s="126"/>
      <c r="R30" s="126"/>
    </row>
    <row r="31" spans="1:18" ht="22.5" customHeight="1">
      <c r="A31" s="362"/>
      <c r="B31" s="455" t="s">
        <v>206</v>
      </c>
      <c r="C31" s="455"/>
      <c r="D31" s="455"/>
      <c r="E31" s="456"/>
      <c r="F31" s="126"/>
      <c r="G31" s="236"/>
      <c r="H31" s="236"/>
      <c r="I31" s="246">
        <f>'Worksheet 2'!D41</f>
        <v>0</v>
      </c>
      <c r="J31" s="236"/>
      <c r="K31" s="399"/>
      <c r="L31" s="457"/>
      <c r="M31" s="236">
        <f>'Worksheet 2'!E41</f>
        <v>0</v>
      </c>
      <c r="N31" s="171"/>
      <c r="O31" s="244"/>
      <c r="P31" s="458"/>
      <c r="Q31" s="126"/>
      <c r="R31" s="126"/>
    </row>
    <row r="32" spans="1:18" ht="8.25" customHeight="1">
      <c r="A32" s="453"/>
      <c r="B32" s="444"/>
      <c r="C32" s="444"/>
      <c r="D32" s="444"/>
      <c r="E32" s="459"/>
      <c r="F32" s="366"/>
      <c r="G32" s="111"/>
      <c r="H32" s="111"/>
      <c r="I32" s="111"/>
      <c r="J32" s="111"/>
      <c r="K32" s="366"/>
      <c r="L32" s="460"/>
      <c r="M32" s="111"/>
      <c r="N32" s="111"/>
      <c r="O32" s="111"/>
      <c r="P32" s="454"/>
      <c r="Q32" s="126"/>
      <c r="R32" s="126"/>
    </row>
    <row r="33" spans="1:22" ht="23.25" customHeight="1">
      <c r="A33" s="362"/>
      <c r="B33" s="306" t="s">
        <v>207</v>
      </c>
      <c r="C33" s="306"/>
      <c r="D33" s="306"/>
      <c r="E33" s="456"/>
      <c r="F33" s="461"/>
      <c r="G33" s="237"/>
      <c r="H33" s="237"/>
      <c r="I33" s="245">
        <f>SUM(I29:I31)</f>
        <v>0</v>
      </c>
      <c r="J33" s="237"/>
      <c r="K33" s="399"/>
      <c r="L33" s="461"/>
      <c r="M33" s="237">
        <f>ROUND(SUM(M29:M31),2)</f>
        <v>0</v>
      </c>
      <c r="N33" s="237"/>
      <c r="O33" s="244"/>
      <c r="P33" s="363"/>
      <c r="Q33" s="126"/>
      <c r="R33" s="126"/>
      <c r="S33" s="126"/>
      <c r="T33" s="126"/>
      <c r="U33" s="126"/>
      <c r="V33" s="126"/>
    </row>
    <row r="34" spans="1:22" ht="9.75" customHeight="1">
      <c r="A34" s="453"/>
      <c r="B34" s="112"/>
      <c r="C34" s="112"/>
      <c r="D34" s="366"/>
      <c r="E34" s="459"/>
      <c r="F34" s="460"/>
      <c r="G34" s="366"/>
      <c r="H34" s="447"/>
      <c r="I34" s="366"/>
      <c r="J34" s="366"/>
      <c r="K34" s="366"/>
      <c r="L34" s="460"/>
      <c r="M34" s="366"/>
      <c r="N34" s="366"/>
      <c r="O34" s="366"/>
      <c r="P34" s="454"/>
      <c r="Q34" s="126"/>
      <c r="R34" s="126"/>
      <c r="S34" s="126"/>
      <c r="T34" s="126"/>
      <c r="U34" s="126"/>
      <c r="V34" s="126"/>
    </row>
    <row r="35" spans="1:22" s="119" customFormat="1" ht="23.25" customHeight="1">
      <c r="A35" s="389"/>
      <c r="B35" s="462" t="s">
        <v>208</v>
      </c>
      <c r="C35" s="462"/>
      <c r="D35" s="284"/>
      <c r="E35" s="284"/>
      <c r="F35" s="236"/>
      <c r="G35" s="236"/>
      <c r="H35" s="236"/>
      <c r="I35" s="236"/>
      <c r="J35" s="236"/>
      <c r="K35" s="171">
        <f>ROUND(IF('Worksheet 3'!H29="",0,'Worksheet 3'!H29),2)</f>
        <v>0</v>
      </c>
      <c r="L35" s="236"/>
      <c r="M35" s="236"/>
      <c r="N35" s="236"/>
      <c r="O35" s="236"/>
      <c r="P35" s="407"/>
      <c r="Q35" s="126"/>
      <c r="R35" s="126"/>
      <c r="S35" s="126"/>
      <c r="T35" s="126"/>
      <c r="U35" s="126"/>
      <c r="V35" s="126"/>
    </row>
    <row r="36" spans="1:22" ht="24.75" customHeight="1">
      <c r="A36" s="362"/>
      <c r="B36" s="455" t="s">
        <v>209</v>
      </c>
      <c r="C36" s="455"/>
      <c r="D36" s="126"/>
      <c r="E36" s="126"/>
      <c r="F36" s="237"/>
      <c r="G36" s="237"/>
      <c r="H36" s="237"/>
      <c r="I36" s="237"/>
      <c r="J36" s="237"/>
      <c r="K36" s="172">
        <f>IF(M33-K35&lt;0,0,M33-K35)</f>
        <v>0</v>
      </c>
      <c r="L36" s="237"/>
      <c r="M36" s="237"/>
      <c r="N36" s="237"/>
      <c r="O36" s="237"/>
      <c r="P36" s="363"/>
      <c r="Q36" s="312"/>
      <c r="R36" s="126"/>
      <c r="S36" s="126"/>
      <c r="T36" s="126"/>
      <c r="U36" s="126"/>
      <c r="V36" s="126"/>
    </row>
    <row r="37" spans="1:22" ht="11.25" customHeight="1">
      <c r="A37" s="453"/>
      <c r="B37" s="366"/>
      <c r="C37" s="366"/>
      <c r="D37" s="366"/>
      <c r="E37" s="366"/>
      <c r="F37" s="366"/>
      <c r="G37" s="366"/>
      <c r="H37" s="366"/>
      <c r="I37" s="366"/>
      <c r="J37" s="447"/>
      <c r="K37" s="447"/>
      <c r="L37" s="366"/>
      <c r="M37" s="366"/>
      <c r="N37" s="366"/>
      <c r="O37" s="366"/>
      <c r="P37" s="454"/>
      <c r="Q37" s="126"/>
      <c r="R37" s="126"/>
      <c r="S37" s="126"/>
      <c r="T37" s="126"/>
      <c r="U37" s="126"/>
      <c r="V37" s="126"/>
    </row>
    <row r="38" spans="1:22" ht="28.5" customHeight="1" thickBot="1">
      <c r="A38" s="389"/>
      <c r="B38" s="284"/>
      <c r="C38" s="284"/>
      <c r="D38" s="126"/>
      <c r="E38" s="126"/>
      <c r="F38" s="126"/>
      <c r="G38" s="284"/>
      <c r="H38" s="284"/>
      <c r="I38" s="46" t="s">
        <v>210</v>
      </c>
      <c r="J38" s="234"/>
      <c r="K38" s="235">
        <f>IF('CICP Application'!K36/CHOOSE('CICP Application'!N38,'Background Info'!G7,'Background Info'!G8,'Background Info'!G9,'Background Info'!G10,'Background Info'!G11,'Background Info'!G12,'Background Info'!G13,'Background Info'!G14,'Background Info'!G15,'Background Info'!G16,'Background Info'!G17,'Background Info'!G18,'Background Info'!G19,'Background Info'!G20,'Background Info'!G21)&gt;2.5,"Denied",ROUNDUP('CICP Application'!K36/CHOOSE('CICP Application'!N38,'Background Info'!G7,'Background Info'!G8,'Background Info'!G9,'Background Info'!G10,'Background Info'!G11,'Background Info'!G12,'Background Info'!G13,'Background Info'!G14,'Background Info'!G15,'Background Info'!G16,'Background Info'!G17,'Background Info'!G18,'Background Info'!G19,'Background Info'!G20,'Background Info'!G21)*100,0))</f>
        <v>0</v>
      </c>
      <c r="L38" s="126"/>
      <c r="M38" s="125" t="s">
        <v>211</v>
      </c>
      <c r="N38" s="113">
        <f>COUNTA('Client Information'!B42,'Client Information'!B64,'Client Information'!B86,'Client Information'!B108,'Client Information'!B130,'Client Information'!B152,'Client Information'!B174,'Client Information'!B196,'Client Information'!B218)+1</f>
        <v>1</v>
      </c>
      <c r="O38" s="284"/>
      <c r="P38" s="407"/>
      <c r="Q38" s="126"/>
      <c r="R38" s="126"/>
      <c r="S38" s="126"/>
      <c r="T38" s="126"/>
      <c r="U38" s="126"/>
      <c r="V38" s="126"/>
    </row>
    <row r="39" spans="1:22" ht="32.25" customHeight="1" thickBot="1">
      <c r="A39" s="362"/>
      <c r="B39" s="126"/>
      <c r="C39" s="126"/>
      <c r="D39" s="126"/>
      <c r="E39" s="126"/>
      <c r="F39" s="126"/>
      <c r="G39" s="126"/>
      <c r="H39" s="126"/>
      <c r="I39" s="101" t="s">
        <v>212</v>
      </c>
      <c r="J39" s="232"/>
      <c r="K39" s="233">
        <f>IF(AND(K38&lt;=40,O4="Yes"),0,IF(AND(K38&lt;=40,ROUNDDOWN(K36*M39,0)&gt;120),120,ROUNDDOWN(K36*M39,0)))</f>
        <v>0</v>
      </c>
      <c r="L39" s="307"/>
      <c r="M39" s="308">
        <v>0.1</v>
      </c>
      <c r="N39" s="307"/>
      <c r="O39" s="307"/>
      <c r="P39" s="363"/>
      <c r="Q39" s="463"/>
      <c r="R39" s="134"/>
      <c r="S39" s="134"/>
      <c r="T39" s="134"/>
      <c r="U39" s="134"/>
      <c r="V39" s="464"/>
    </row>
    <row r="40" spans="1:22" ht="9.75" customHeight="1" thickBot="1">
      <c r="A40" s="392"/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31"/>
      <c r="Q40" s="126"/>
      <c r="R40" s="126"/>
      <c r="S40" s="126"/>
      <c r="T40" s="126"/>
      <c r="U40" s="126"/>
      <c r="V40" s="126"/>
    </row>
    <row r="41" spans="1:22" ht="24.75" customHeight="1">
      <c r="A41" s="287"/>
      <c r="B41" s="288"/>
      <c r="C41" s="288"/>
      <c r="D41" s="288"/>
      <c r="E41" s="288"/>
      <c r="F41" s="288"/>
      <c r="G41" s="288"/>
      <c r="H41" s="288"/>
      <c r="I41" s="289" t="s">
        <v>213</v>
      </c>
      <c r="J41" s="288"/>
      <c r="K41" s="288"/>
      <c r="L41" s="288"/>
      <c r="M41" s="288"/>
      <c r="N41" s="288"/>
      <c r="O41" s="288"/>
      <c r="P41" s="290"/>
      <c r="Q41" s="126"/>
      <c r="R41" s="126"/>
      <c r="S41" s="126"/>
      <c r="T41" s="126"/>
      <c r="U41" s="126"/>
      <c r="V41" s="126"/>
    </row>
    <row r="42" spans="1:22" ht="15" customHeight="1">
      <c r="A42" s="266"/>
      <c r="B42" s="291"/>
      <c r="C42" s="291"/>
      <c r="D42" s="291"/>
      <c r="E42" s="291"/>
      <c r="F42" s="291"/>
      <c r="G42" s="291"/>
      <c r="H42" s="291"/>
      <c r="I42" s="340" t="s">
        <v>214</v>
      </c>
      <c r="J42" s="291"/>
      <c r="K42" s="291"/>
      <c r="L42" s="291"/>
      <c r="M42" s="291"/>
      <c r="N42" s="291"/>
      <c r="O42" s="291"/>
      <c r="P42" s="267"/>
      <c r="Q42" s="126"/>
      <c r="R42" s="126"/>
      <c r="S42" s="126"/>
      <c r="T42" s="126"/>
      <c r="U42" s="126"/>
      <c r="V42" s="126"/>
    </row>
    <row r="43" spans="1:22" ht="15" customHeight="1">
      <c r="A43" s="362"/>
      <c r="B43" s="265"/>
      <c r="C43" s="265"/>
      <c r="D43" s="265"/>
      <c r="E43" s="265"/>
      <c r="F43" s="265"/>
      <c r="G43" s="265"/>
      <c r="H43" s="265"/>
      <c r="I43" s="341" t="s">
        <v>215</v>
      </c>
      <c r="J43" s="265"/>
      <c r="K43" s="265"/>
      <c r="L43" s="265"/>
      <c r="M43" s="265"/>
      <c r="N43" s="265"/>
      <c r="O43" s="265"/>
      <c r="P43" s="178"/>
      <c r="Q43" s="126"/>
      <c r="R43" s="126"/>
      <c r="S43" s="126"/>
      <c r="T43" s="126"/>
      <c r="U43" s="126"/>
      <c r="V43" s="126"/>
    </row>
    <row r="44" spans="1:22" ht="22.5" customHeight="1">
      <c r="A44" s="362"/>
      <c r="B44" s="265"/>
      <c r="C44" s="265"/>
      <c r="D44" s="265"/>
      <c r="E44" s="265"/>
      <c r="F44" s="265"/>
      <c r="G44" s="265"/>
      <c r="H44" s="265"/>
      <c r="I44" s="341" t="s">
        <v>216</v>
      </c>
      <c r="J44" s="265"/>
      <c r="K44" s="265"/>
      <c r="L44" s="265"/>
      <c r="M44" s="265"/>
      <c r="N44" s="265"/>
      <c r="O44" s="265"/>
      <c r="P44" s="178"/>
      <c r="Q44" s="126"/>
      <c r="R44" s="126"/>
      <c r="S44" s="126"/>
      <c r="T44" s="126"/>
      <c r="U44" s="126"/>
      <c r="V44" s="126"/>
    </row>
    <row r="45" spans="1:22" ht="15" customHeight="1">
      <c r="A45" s="362"/>
      <c r="B45" s="292"/>
      <c r="C45" s="292"/>
      <c r="D45" s="292"/>
      <c r="E45" s="292"/>
      <c r="F45" s="292"/>
      <c r="G45" s="292"/>
      <c r="H45" s="292"/>
      <c r="I45" s="342" t="s">
        <v>217</v>
      </c>
      <c r="J45" s="292"/>
      <c r="K45" s="292"/>
      <c r="L45" s="292"/>
      <c r="M45" s="292"/>
      <c r="N45" s="292"/>
      <c r="O45" s="292"/>
      <c r="P45" s="262"/>
      <c r="Q45" s="126"/>
      <c r="R45" s="126"/>
      <c r="S45" s="126"/>
      <c r="T45" s="126"/>
      <c r="U45" s="126"/>
      <c r="V45" s="126"/>
    </row>
    <row r="46" spans="1:22" ht="22.5" customHeight="1">
      <c r="A46" s="362"/>
      <c r="B46" s="293"/>
      <c r="C46" s="293"/>
      <c r="D46" s="293"/>
      <c r="E46" s="293"/>
      <c r="F46" s="293"/>
      <c r="G46" s="293"/>
      <c r="H46" s="293"/>
      <c r="I46" s="264" t="s">
        <v>218</v>
      </c>
      <c r="J46" s="293"/>
      <c r="K46" s="293"/>
      <c r="L46" s="293"/>
      <c r="M46" s="293"/>
      <c r="N46" s="293"/>
      <c r="O46" s="293"/>
      <c r="P46" s="263"/>
      <c r="Q46" s="126"/>
      <c r="R46" s="126"/>
      <c r="S46" s="126"/>
      <c r="T46" s="126"/>
      <c r="U46" s="126"/>
      <c r="V46" s="126"/>
    </row>
    <row r="47" spans="1:22">
      <c r="A47" s="362"/>
      <c r="B47" s="294"/>
      <c r="C47" s="294"/>
      <c r="D47" s="294"/>
      <c r="E47" s="294"/>
      <c r="F47" s="294"/>
      <c r="G47" s="294"/>
      <c r="H47" s="294"/>
      <c r="I47" s="343" t="s">
        <v>219</v>
      </c>
      <c r="J47" s="294"/>
      <c r="K47" s="294"/>
      <c r="L47" s="294"/>
      <c r="M47" s="294"/>
      <c r="N47" s="294"/>
      <c r="O47" s="294"/>
      <c r="P47" s="177"/>
      <c r="Q47" s="126"/>
      <c r="R47" s="126"/>
      <c r="S47" s="126"/>
      <c r="T47" s="126"/>
      <c r="U47" s="126"/>
      <c r="V47" s="126"/>
    </row>
    <row r="48" spans="1:22" ht="16.5" customHeight="1">
      <c r="A48" s="362"/>
      <c r="B48" s="292"/>
      <c r="C48" s="292"/>
      <c r="D48" s="292"/>
      <c r="E48" s="292"/>
      <c r="F48" s="292"/>
      <c r="G48" s="292"/>
      <c r="H48" s="292"/>
      <c r="I48" s="344" t="s">
        <v>220</v>
      </c>
      <c r="J48" s="292"/>
      <c r="K48" s="292"/>
      <c r="L48" s="292"/>
      <c r="M48" s="292"/>
      <c r="N48" s="292"/>
      <c r="O48" s="292"/>
      <c r="P48" s="262"/>
      <c r="Q48" s="126"/>
      <c r="R48" s="126"/>
      <c r="S48" s="126"/>
      <c r="T48" s="126"/>
      <c r="U48" s="126"/>
      <c r="V48" s="126"/>
    </row>
    <row r="49" spans="1:16" ht="7.5" customHeight="1" thickBot="1">
      <c r="A49" s="392"/>
      <c r="B49" s="295"/>
      <c r="C49" s="295"/>
      <c r="D49" s="295"/>
      <c r="E49" s="295"/>
      <c r="F49" s="295"/>
      <c r="G49" s="295"/>
      <c r="H49" s="402"/>
      <c r="I49" s="296"/>
      <c r="J49" s="295"/>
      <c r="K49" s="295"/>
      <c r="L49" s="295"/>
      <c r="M49" s="295"/>
      <c r="N49" s="295"/>
      <c r="O49" s="295"/>
      <c r="P49" s="297"/>
    </row>
    <row r="50" spans="1:16" ht="16.5" customHeight="1">
      <c r="A50" s="248"/>
      <c r="B50" s="249"/>
      <c r="C50" s="249"/>
      <c r="D50" s="249"/>
      <c r="E50" s="249"/>
      <c r="F50" s="249"/>
      <c r="G50" s="249"/>
      <c r="H50" s="249"/>
      <c r="I50" s="173" t="s">
        <v>221</v>
      </c>
      <c r="J50" s="249"/>
      <c r="K50" s="249"/>
      <c r="L50" s="249"/>
      <c r="M50" s="249"/>
      <c r="N50" s="249"/>
      <c r="O50" s="249"/>
      <c r="P50" s="250"/>
    </row>
    <row r="51" spans="1:16" ht="16.5" customHeight="1" thickBot="1">
      <c r="A51" s="251"/>
      <c r="B51" s="252"/>
      <c r="C51" s="252"/>
      <c r="D51" s="252"/>
      <c r="E51" s="252"/>
      <c r="F51" s="252"/>
      <c r="G51" s="252"/>
      <c r="H51" s="252"/>
      <c r="I51" s="176" t="s">
        <v>222</v>
      </c>
      <c r="J51" s="252"/>
      <c r="K51" s="252"/>
      <c r="L51" s="252"/>
      <c r="M51" s="252"/>
      <c r="N51" s="252"/>
      <c r="O51" s="252"/>
      <c r="P51" s="253"/>
    </row>
    <row r="52" spans="1:16" ht="39.950000000000003" customHeight="1">
      <c r="A52" s="254"/>
      <c r="B52" s="255"/>
      <c r="C52" s="345" t="str">
        <f>IF(AND('Client Information'!B14&gt;0,'Client Information'!B15&gt;0),CONCATENATE('Client Information'!B15," ",'Client Information'!B14),"")</f>
        <v/>
      </c>
      <c r="D52" s="255"/>
      <c r="E52" s="255"/>
      <c r="F52" s="255"/>
      <c r="G52" s="255"/>
      <c r="H52" s="126"/>
      <c r="I52" s="126"/>
      <c r="J52" s="465"/>
      <c r="K52" s="465"/>
      <c r="L52" s="465"/>
      <c r="M52" s="465"/>
      <c r="N52" s="465"/>
      <c r="O52" s="149"/>
      <c r="P52" s="36"/>
    </row>
    <row r="53" spans="1:16">
      <c r="A53" s="37" t="s">
        <v>223</v>
      </c>
      <c r="B53" s="38"/>
      <c r="C53" s="38"/>
      <c r="D53" s="38"/>
      <c r="E53" s="38"/>
      <c r="F53" s="38"/>
      <c r="G53" s="38"/>
      <c r="H53" s="126"/>
      <c r="I53" s="126"/>
      <c r="J53" s="44" t="s">
        <v>224</v>
      </c>
      <c r="K53" s="126"/>
      <c r="L53" s="39"/>
      <c r="M53" s="39"/>
      <c r="N53" s="39"/>
      <c r="O53" s="39"/>
      <c r="P53" s="363"/>
    </row>
    <row r="54" spans="1:16">
      <c r="A54" s="256"/>
      <c r="B54" s="42"/>
      <c r="C54" s="42"/>
      <c r="D54" s="42"/>
      <c r="E54" s="42"/>
      <c r="F54" s="42"/>
      <c r="G54" s="42"/>
      <c r="H54" s="126"/>
      <c r="I54" s="126"/>
      <c r="J54" s="44"/>
      <c r="K54" s="126"/>
      <c r="L54" s="44"/>
      <c r="M54" s="44"/>
      <c r="N54" s="44"/>
      <c r="O54" s="44"/>
      <c r="P54" s="363"/>
    </row>
    <row r="55" spans="1:16">
      <c r="A55" s="346"/>
      <c r="B55" s="347"/>
      <c r="C55" s="347"/>
      <c r="D55" s="347"/>
      <c r="E55" s="347"/>
      <c r="F55" s="347"/>
      <c r="G55" s="350" t="s">
        <v>225</v>
      </c>
      <c r="H55" s="348"/>
      <c r="I55" s="348"/>
      <c r="J55" s="349" t="s">
        <v>226</v>
      </c>
      <c r="K55" s="126"/>
      <c r="L55" s="349"/>
      <c r="M55" s="349"/>
      <c r="N55" s="349"/>
      <c r="O55" s="349"/>
      <c r="P55" s="363"/>
    </row>
    <row r="56" spans="1:16" ht="39.950000000000003" customHeight="1">
      <c r="A56" s="256"/>
      <c r="B56" s="42"/>
      <c r="C56" s="174" t="str">
        <f>IF('Client Information'!B5&gt;0,'Client Information'!B5,"")</f>
        <v/>
      </c>
      <c r="D56" s="42"/>
      <c r="E56" s="42"/>
      <c r="F56" s="42"/>
      <c r="G56" s="42"/>
      <c r="H56" s="126"/>
      <c r="I56" s="126"/>
      <c r="J56" s="366"/>
      <c r="K56" s="366"/>
      <c r="L56" s="366"/>
      <c r="M56" s="366"/>
      <c r="N56" s="366"/>
      <c r="O56" s="149"/>
      <c r="P56" s="363"/>
    </row>
    <row r="57" spans="1:16">
      <c r="A57" s="37" t="s">
        <v>227</v>
      </c>
      <c r="B57" s="38"/>
      <c r="C57" s="38"/>
      <c r="D57" s="38"/>
      <c r="E57" s="38"/>
      <c r="F57" s="38"/>
      <c r="G57" s="38"/>
      <c r="H57" s="126"/>
      <c r="I57" s="126"/>
      <c r="J57" s="44" t="s">
        <v>228</v>
      </c>
      <c r="K57" s="126"/>
      <c r="L57" s="39"/>
      <c r="M57" s="39"/>
      <c r="N57" s="39"/>
      <c r="O57" s="39"/>
      <c r="P57" s="40"/>
    </row>
    <row r="58" spans="1:16" ht="39.950000000000003" customHeight="1">
      <c r="A58" s="257"/>
      <c r="B58" s="258"/>
      <c r="C58" s="175" t="str">
        <f>IF('Client Information'!B6&gt;0,'Client Information'!B6,"")</f>
        <v/>
      </c>
      <c r="D58" s="258"/>
      <c r="E58" s="258"/>
      <c r="F58" s="258"/>
      <c r="G58" s="258"/>
      <c r="H58" s="126"/>
      <c r="I58" s="126"/>
      <c r="J58" s="259"/>
      <c r="K58" s="259"/>
      <c r="L58" s="259"/>
      <c r="M58" s="259" t="str">
        <f>IF('Client Information'!B7="","",'Client Information'!B7)</f>
        <v/>
      </c>
      <c r="N58" s="259"/>
      <c r="O58" s="259"/>
      <c r="P58" s="260"/>
    </row>
    <row r="59" spans="1:16">
      <c r="A59" s="41" t="s">
        <v>229</v>
      </c>
      <c r="B59" s="38"/>
      <c r="C59" s="38"/>
      <c r="D59" s="38"/>
      <c r="E59" s="38"/>
      <c r="F59" s="38"/>
      <c r="G59" s="42"/>
      <c r="H59" s="126"/>
      <c r="I59" s="126"/>
      <c r="J59" s="43" t="s">
        <v>230</v>
      </c>
      <c r="K59" s="126"/>
      <c r="L59" s="39"/>
      <c r="M59" s="39"/>
      <c r="N59" s="39"/>
      <c r="O59" s="39"/>
      <c r="P59" s="363"/>
    </row>
    <row r="60" spans="1:16" ht="19.5" customHeight="1">
      <c r="A60" s="35"/>
      <c r="B60" s="42"/>
      <c r="C60" s="42"/>
      <c r="D60" s="42"/>
      <c r="E60" s="42"/>
      <c r="F60" s="42"/>
      <c r="G60" s="42"/>
      <c r="H60" s="126"/>
      <c r="I60" s="126"/>
      <c r="J60" s="126"/>
      <c r="K60" s="44"/>
      <c r="L60" s="44"/>
      <c r="M60" s="44"/>
      <c r="N60" s="122"/>
      <c r="O60" s="122"/>
      <c r="P60" s="261"/>
    </row>
    <row r="61" spans="1:16" ht="13.5" customHeight="1" thickBot="1">
      <c r="A61" s="6" t="str">
        <f>"Version" &amp;" " &amp;'Background Info'!$B$1</f>
        <v>Version 12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123"/>
      <c r="O61" s="123"/>
      <c r="P61" s="197"/>
    </row>
    <row r="62" spans="1:16" ht="15.75" thickBot="1">
      <c r="A62" s="271"/>
      <c r="B62" s="272"/>
      <c r="C62" s="272"/>
      <c r="D62" s="272"/>
      <c r="E62" s="272"/>
      <c r="F62" s="272"/>
      <c r="G62" s="272"/>
      <c r="H62" s="272"/>
      <c r="I62" s="274" t="s">
        <v>231</v>
      </c>
      <c r="J62" s="272"/>
      <c r="K62" s="272"/>
      <c r="L62" s="272"/>
      <c r="M62" s="272"/>
      <c r="N62" s="272"/>
      <c r="O62" s="272"/>
      <c r="P62" s="273"/>
    </row>
    <row r="63" spans="1:16" ht="14.45" customHeight="1">
      <c r="A63" s="268" t="str">
        <f>IF(AND('Client Information'!B38="",'Client Information'!B60="",'Client Information'!B82="",'Client Information'!B104="",'Client Information'!B126="",'Client Information'!B148="",'Client Information'!B170=""),"",CONCATENATE("Ineligibility Code F Reason: ",IF('Client Information'!B38="","",CONCATENATE('Client Information'!B15,": ",'Client Information'!B38,", ")),IF('Client Information'!B60="","",CONCATENATE('Client Information'!B42,": ",'Client Information'!B60,", ")),IF('Client Information'!B82="","",CONCATENATE('Client Information'!B64,": ",'Client Information'!B82,", ")),IF('Client Information'!B104="","",CONCATENATE('Client Information'!B86,": ",'Client Information'!B104,", ")),IF('Client Information'!B126="","",CONCATENATE('Client Information'!B108,": ",'Client Information'!B126,", ")),IF('Client Information'!B148="","",CONCATENATE('Client Information'!B130,": ",'Client Information'!B148,", ")),IF('Client Information'!B170="","",CONCATENATE('Client Information'!B152,": ",'Client Information'!B170))))</f>
        <v/>
      </c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70"/>
    </row>
    <row r="64" spans="1:16">
      <c r="A64" s="466"/>
      <c r="B64" s="467"/>
      <c r="C64" s="467"/>
      <c r="D64" s="467"/>
      <c r="E64" s="467"/>
      <c r="F64" s="467"/>
      <c r="G64" s="467"/>
      <c r="H64" s="467"/>
      <c r="I64" s="467"/>
      <c r="J64" s="467"/>
      <c r="K64" s="467"/>
      <c r="L64" s="467"/>
      <c r="M64" s="467"/>
      <c r="N64" s="467"/>
      <c r="O64" s="467"/>
      <c r="P64" s="468"/>
    </row>
    <row r="65" spans="1:16">
      <c r="A65" s="466"/>
      <c r="B65" s="467"/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8"/>
    </row>
    <row r="66" spans="1:16">
      <c r="A66" s="466"/>
      <c r="B66" s="467"/>
      <c r="C66" s="467"/>
      <c r="D66" s="467"/>
      <c r="E66" s="467"/>
      <c r="F66" s="467"/>
      <c r="G66" s="467"/>
      <c r="H66" s="467"/>
      <c r="I66" s="467"/>
      <c r="J66" s="467"/>
      <c r="K66" s="467"/>
      <c r="L66" s="467"/>
      <c r="M66" s="467"/>
      <c r="N66" s="467"/>
      <c r="O66" s="467"/>
      <c r="P66" s="468"/>
    </row>
    <row r="67" spans="1:16">
      <c r="A67" s="466"/>
      <c r="B67" s="467"/>
      <c r="C67" s="467"/>
      <c r="D67" s="467"/>
      <c r="E67" s="467"/>
      <c r="F67" s="467"/>
      <c r="G67" s="467"/>
      <c r="H67" s="467"/>
      <c r="I67" s="467"/>
      <c r="J67" s="467"/>
      <c r="K67" s="467"/>
      <c r="L67" s="467"/>
      <c r="M67" s="467"/>
      <c r="N67" s="467"/>
      <c r="O67" s="467"/>
      <c r="P67" s="468"/>
    </row>
    <row r="68" spans="1:16">
      <c r="A68" s="466"/>
      <c r="B68" s="467"/>
      <c r="C68" s="467"/>
      <c r="D68" s="467"/>
      <c r="E68" s="467"/>
      <c r="F68" s="467"/>
      <c r="G68" s="467"/>
      <c r="H68" s="467"/>
      <c r="I68" s="467"/>
      <c r="J68" s="467"/>
      <c r="K68" s="467"/>
      <c r="L68" s="467"/>
      <c r="M68" s="467"/>
      <c r="N68" s="467"/>
      <c r="O68" s="467"/>
      <c r="P68" s="468"/>
    </row>
    <row r="69" spans="1:16">
      <c r="A69" s="466"/>
      <c r="B69" s="467"/>
      <c r="C69" s="467"/>
      <c r="D69" s="467"/>
      <c r="E69" s="467"/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8"/>
    </row>
    <row r="70" spans="1:16">
      <c r="A70" s="466"/>
      <c r="B70" s="467"/>
      <c r="C70" s="467"/>
      <c r="D70" s="467"/>
      <c r="E70" s="467"/>
      <c r="F70" s="467"/>
      <c r="G70" s="467"/>
      <c r="H70" s="467"/>
      <c r="I70" s="467"/>
      <c r="J70" s="467"/>
      <c r="K70" s="467"/>
      <c r="L70" s="467"/>
      <c r="M70" s="467"/>
      <c r="N70" s="467"/>
      <c r="O70" s="467"/>
      <c r="P70" s="468"/>
    </row>
    <row r="71" spans="1:16">
      <c r="A71" s="466"/>
      <c r="B71" s="467"/>
      <c r="C71" s="467"/>
      <c r="D71" s="467"/>
      <c r="E71" s="467"/>
      <c r="F71" s="467"/>
      <c r="G71" s="467"/>
      <c r="H71" s="467"/>
      <c r="I71" s="467"/>
      <c r="J71" s="467"/>
      <c r="K71" s="467"/>
      <c r="L71" s="467"/>
      <c r="M71" s="467"/>
      <c r="N71" s="467"/>
      <c r="O71" s="467"/>
      <c r="P71" s="468"/>
    </row>
    <row r="72" spans="1:16">
      <c r="A72" s="466"/>
      <c r="B72" s="467"/>
      <c r="C72" s="467"/>
      <c r="D72" s="467"/>
      <c r="E72" s="467"/>
      <c r="F72" s="467"/>
      <c r="G72" s="467"/>
      <c r="H72" s="467"/>
      <c r="I72" s="467"/>
      <c r="J72" s="467"/>
      <c r="K72" s="467"/>
      <c r="L72" s="467"/>
      <c r="M72" s="467"/>
      <c r="N72" s="467"/>
      <c r="O72" s="467"/>
      <c r="P72" s="468"/>
    </row>
    <row r="73" spans="1:16">
      <c r="A73" s="466"/>
      <c r="B73" s="467"/>
      <c r="C73" s="467"/>
      <c r="D73" s="467"/>
      <c r="E73" s="467"/>
      <c r="F73" s="467"/>
      <c r="G73" s="467"/>
      <c r="H73" s="467"/>
      <c r="I73" s="467"/>
      <c r="J73" s="467"/>
      <c r="K73" s="467"/>
      <c r="L73" s="467"/>
      <c r="M73" s="467"/>
      <c r="N73" s="467"/>
      <c r="O73" s="467"/>
      <c r="P73" s="468"/>
    </row>
    <row r="74" spans="1:16">
      <c r="A74" s="466"/>
      <c r="B74" s="467"/>
      <c r="C74" s="467"/>
      <c r="D74" s="467"/>
      <c r="E74" s="467"/>
      <c r="F74" s="467"/>
      <c r="G74" s="467"/>
      <c r="H74" s="467"/>
      <c r="I74" s="467"/>
      <c r="J74" s="467"/>
      <c r="K74" s="467"/>
      <c r="L74" s="467"/>
      <c r="M74" s="467"/>
      <c r="N74" s="467"/>
      <c r="O74" s="467"/>
      <c r="P74" s="468"/>
    </row>
    <row r="75" spans="1:16">
      <c r="A75" s="466"/>
      <c r="B75" s="467"/>
      <c r="C75" s="467"/>
      <c r="D75" s="467"/>
      <c r="E75" s="467"/>
      <c r="F75" s="467"/>
      <c r="G75" s="467"/>
      <c r="H75" s="467"/>
      <c r="I75" s="467"/>
      <c r="J75" s="467"/>
      <c r="K75" s="467"/>
      <c r="L75" s="467"/>
      <c r="M75" s="467"/>
      <c r="N75" s="467"/>
      <c r="O75" s="467"/>
      <c r="P75" s="468"/>
    </row>
    <row r="76" spans="1:16">
      <c r="A76" s="466"/>
      <c r="B76" s="467"/>
      <c r="C76" s="467"/>
      <c r="D76" s="467"/>
      <c r="E76" s="467"/>
      <c r="F76" s="467"/>
      <c r="G76" s="467"/>
      <c r="H76" s="467"/>
      <c r="I76" s="467"/>
      <c r="J76" s="467"/>
      <c r="K76" s="467"/>
      <c r="L76" s="467"/>
      <c r="M76" s="467"/>
      <c r="N76" s="467"/>
      <c r="O76" s="467"/>
      <c r="P76" s="468"/>
    </row>
    <row r="77" spans="1:16">
      <c r="A77" s="466"/>
      <c r="B77" s="467"/>
      <c r="C77" s="467"/>
      <c r="D77" s="467"/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468"/>
    </row>
    <row r="78" spans="1:16">
      <c r="A78" s="466"/>
      <c r="B78" s="467"/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467"/>
      <c r="P78" s="468"/>
    </row>
    <row r="79" spans="1:16">
      <c r="A79" s="466"/>
      <c r="B79" s="467"/>
      <c r="C79" s="467"/>
      <c r="D79" s="467"/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8"/>
    </row>
    <row r="80" spans="1:16">
      <c r="A80" s="466"/>
      <c r="B80" s="467"/>
      <c r="C80" s="467"/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7"/>
      <c r="P80" s="468"/>
    </row>
    <row r="81" spans="1:16">
      <c r="A81" s="466"/>
      <c r="B81" s="467"/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8"/>
    </row>
    <row r="82" spans="1:16" ht="15.75" thickBot="1">
      <c r="A82" s="469"/>
      <c r="B82" s="470"/>
      <c r="C82" s="470"/>
      <c r="D82" s="470"/>
      <c r="E82" s="470"/>
      <c r="F82" s="470"/>
      <c r="G82" s="470"/>
      <c r="H82" s="470"/>
      <c r="I82" s="470"/>
      <c r="J82" s="470"/>
      <c r="K82" s="470"/>
      <c r="L82" s="470"/>
      <c r="M82" s="470"/>
      <c r="N82" s="470"/>
      <c r="O82" s="470"/>
      <c r="P82" s="471"/>
    </row>
    <row r="83" spans="1:16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</row>
  </sheetData>
  <sheetProtection algorithmName="SHA-512" hashValue="1WAVh1jnbrESfDXy92y4TzZm7/M6ZG9Q//76forNZfPvRNvU93UPELj5tD3tgucpTtcgM9CExoeMwY4P/mUqlQ==" saltValue="RlDo4KPCoEstEWn3QVhlpg==" spinCount="100000" sheet="1" formatColumns="0" formatRows="0" selectLockedCells="1"/>
  <printOptions horizontalCentered="1"/>
  <pageMargins left="0.3" right="0.3" top="0.3" bottom="0.3" header="0.3" footer="0.3"/>
  <pageSetup scale="74" fitToHeight="0" orientation="landscape" r:id="rId1"/>
  <rowBreaks count="2" manualBreakCount="2">
    <brk id="40" max="15" man="1"/>
    <brk id="82" max="15" man="1"/>
  </rowBreaks>
  <ignoredErrors>
    <ignoredError sqref="A11:A19 A20:A25" numberStoredAsText="1"/>
    <ignoredError sqref="G36:J36 L36:O36" evalError="1"/>
    <ignoredError sqref="A6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>
                  <from>
                    <xdr:col>4</xdr:col>
                    <xdr:colOff>381000</xdr:colOff>
                    <xdr:row>54</xdr:row>
                    <xdr:rowOff>0</xdr:rowOff>
                  </from>
                  <to>
                    <xdr:col>4</xdr:col>
                    <xdr:colOff>600075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>
                  <from>
                    <xdr:col>5</xdr:col>
                    <xdr:colOff>19050</xdr:colOff>
                    <xdr:row>54</xdr:row>
                    <xdr:rowOff>0</xdr:rowOff>
                  </from>
                  <to>
                    <xdr:col>5</xdr:col>
                    <xdr:colOff>238125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>
                  <from>
                    <xdr:col>6</xdr:col>
                    <xdr:colOff>304800</xdr:colOff>
                    <xdr:row>54</xdr:row>
                    <xdr:rowOff>0</xdr:rowOff>
                  </from>
                  <to>
                    <xdr:col>6</xdr:col>
                    <xdr:colOff>523875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>
                  <from>
                    <xdr:col>1</xdr:col>
                    <xdr:colOff>1104900</xdr:colOff>
                    <xdr:row>53</xdr:row>
                    <xdr:rowOff>180975</xdr:rowOff>
                  </from>
                  <to>
                    <xdr:col>2</xdr:col>
                    <xdr:colOff>76200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51" yWindow="629" count="1">
        <x14:dataValidation type="list" allowBlank="1" showInputMessage="1" showErrorMessage="1" xr:uid="{00000000-0002-0000-0600-000000000000}">
          <x14:formula1>
            <xm:f>'Background Info'!$J$4:$J$13</xm:f>
          </x14:formula1>
          <xm:sqref>M39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B2:M30"/>
  <sheetViews>
    <sheetView showGridLines="0" showRowColHeaders="0" zoomScaleNormal="100" workbookViewId="0">
      <selection activeCell="D11" sqref="D11:E11"/>
    </sheetView>
  </sheetViews>
  <sheetFormatPr defaultColWidth="9.140625" defaultRowHeight="14.25"/>
  <cols>
    <col min="1" max="1" width="8.85546875" style="79" customWidth="1"/>
    <col min="2" max="2" width="7.140625" style="79" customWidth="1"/>
    <col min="3" max="3" width="6.85546875" style="79" customWidth="1"/>
    <col min="4" max="4" width="5.7109375" style="79" customWidth="1"/>
    <col min="5" max="5" width="4.85546875" style="79" customWidth="1"/>
    <col min="6" max="6" width="9.7109375" style="79" customWidth="1"/>
    <col min="7" max="7" width="10.7109375" style="79" customWidth="1"/>
    <col min="8" max="8" width="0.85546875" style="79" customWidth="1"/>
    <col min="9" max="9" width="6.5703125" style="79" customWidth="1"/>
    <col min="10" max="10" width="9.140625" style="79"/>
    <col min="11" max="11" width="11.140625" style="79" customWidth="1"/>
    <col min="12" max="12" width="4.85546875" style="79" customWidth="1"/>
    <col min="13" max="13" width="13.28515625" style="79" customWidth="1"/>
    <col min="14" max="14" width="2.140625" style="79" customWidth="1"/>
    <col min="15" max="16" width="9.140625" style="79"/>
    <col min="17" max="17" width="9.140625" style="79" customWidth="1"/>
    <col min="18" max="16384" width="9.140625" style="79"/>
  </cols>
  <sheetData>
    <row r="2" spans="2:13">
      <c r="B2" s="79" t="s">
        <v>232</v>
      </c>
    </row>
    <row r="3" spans="2:13">
      <c r="B3" s="351"/>
    </row>
    <row r="4" spans="2:13" ht="15" thickBot="1"/>
    <row r="5" spans="2:13" ht="22.5" customHeight="1">
      <c r="B5" s="152"/>
      <c r="C5" s="153"/>
      <c r="D5" s="153"/>
      <c r="E5" s="150" t="str">
        <f>IF('Client Information'!B6="","",'Client Information'!B6)</f>
        <v/>
      </c>
      <c r="F5" s="153"/>
      <c r="G5" s="154"/>
      <c r="I5" s="155" t="s">
        <v>233</v>
      </c>
      <c r="J5" s="334" t="str">
        <f>IF(COUNTBLANK('CICP Application'!M12)=0,'Client Information'!B42,IF(COUNTBLANK('CICP Application'!M13)=0,'Client Information'!B64,IF(COUNTBLANK('CICP Application'!M14)=0,'Client Information'!B86,IF(COUNTBLANK('CICP Application'!M15)=0,'Client Information'!B108,IF(COUNTBLANK('CICP Application'!M16)=0,'Client Information'!B130,IF(COUNTBLANK('CICP Application'!M17)=0,'Client Information'!B152,IF(COUNTBLANK('CICP Application'!M18)=0,'Client Information'!B174,IF(COUNTBLANK('CICP Application'!M19)=0,'Client Information'!B196,IF(COUNTBLANK('CICP Application'!M20)=0,'Client Information'!B218,IF(COUNTBLANK('CICP Application'!M21)=0,'Client Information'!B240,IF(COUNTBLANK('CICP Application'!M22)=0,'Client Information'!B262,IF(COUNTBLANK('CICP Application'!M23)=0,'Client Information'!B284,IF(COUNTBLANK('CICP Application'!M24)=0,'Client Information'!B306,IF(COUNTBLANK('CICP Application'!M25)=0,'Client Information'!B328,""))))))))))))))</f>
        <v/>
      </c>
      <c r="K5" s="335"/>
      <c r="L5" s="335"/>
      <c r="M5" s="336"/>
    </row>
    <row r="6" spans="2:13">
      <c r="B6" s="331" t="s">
        <v>234</v>
      </c>
      <c r="G6" s="81"/>
      <c r="I6" s="80" t="s">
        <v>233</v>
      </c>
      <c r="J6" s="84" t="str">
        <f>IF(COUNTBLANK('CICP Application'!M12:M13)=0,'Client Information'!B64,IF(COUNTBLANK('CICP Application'!M12:M14)=1,'Client Information'!B86,IF(COUNTBLANK('CICP Application'!M12:M15)=2,'Client Information'!B108,IF(COUNTBLANK('CICP Application'!M12:M16)=3,'Client Information'!B130,IF(COUNTBLANK('CICP Application'!M12:M17)=4,'Client Information'!B152,IF(COUNTBLANK('CICP Application'!M12:M18)=5,'Client Information'!B174,IF(COUNTBLANK('CICP Application'!M12:M19)=6,'Client Information'!B196,IF(COUNTBLANK('CICP Application'!M12:M20)=7,'Client Information'!B218,IF(COUNTBLANK('CICP Application'!M12:M21)=8,'Client Information'!B240,IF(COUNTBLANK('CICP Application'!M12:M22)=9,'Client Information'!B262,IF(COUNTBLANK('CICP Application'!M12:M23)=10,'Client Information'!B284,IF(COUNTBLANK('CICP Application'!M12:M24)=11,'Client Information'!B306,IF(COUNTBLANK('CICP Application'!M12:M25)=12,'Client Information'!B328,"")))))))))))))</f>
        <v/>
      </c>
      <c r="K6" s="84"/>
      <c r="L6" s="277"/>
      <c r="M6" s="82"/>
    </row>
    <row r="7" spans="2:13">
      <c r="B7" s="80"/>
      <c r="G7" s="81"/>
      <c r="I7" s="80" t="s">
        <v>233</v>
      </c>
      <c r="J7" s="84" t="str">
        <f>IF(COUNTBLANK('CICP Application'!M12:M14)=0,'Client Information'!B86,IF(COUNTBLANK('CICP Application'!M12:M15)=1,'Client Information'!B108,IF(COUNTBLANK('CICP Application'!M12:M16)=2,'Client Information'!B130,IF(COUNTBLANK('CICP Application'!M12:M17)=3,'Client Information'!B152,IF(COUNTBLANK('CICP Application'!M12:M18)=4,'Client Information'!B174,IF(COUNTBLANK('CICP Application'!M12:M19)=5,'Client Information'!B196,IF(COUNTBLANK('CICP Application'!M12:M20)=6,'Client Information'!B218,IF(COUNTBLANK('CICP Application'!M12:M21)=7,'Client Information'!B240,IF(COUNTBLANK('CICP Application'!M12:M22)=8,'Client Information'!B262,IF(COUNTBLANK('CICP Application'!M12:M23)=9,'Client Information'!B284,IF(COUNTBLANK('CICP Application'!M12:M24)=10,'Client Information'!B306,IF(COUNTBLANK('CICP Application'!M12:M25)=11,'Client Information'!B328,""))))))))))))</f>
        <v/>
      </c>
      <c r="K7" s="84"/>
      <c r="L7" s="277"/>
      <c r="M7" s="82"/>
    </row>
    <row r="8" spans="2:13">
      <c r="B8" s="115" t="s">
        <v>233</v>
      </c>
      <c r="C8" s="84" t="str">
        <f>CONCATENATE('Client Information'!B15," ",'Client Information'!B14)</f>
        <v xml:space="preserve"> </v>
      </c>
      <c r="D8" s="84"/>
      <c r="E8" s="84"/>
      <c r="F8" s="84"/>
      <c r="G8" s="275"/>
      <c r="I8" s="80" t="s">
        <v>233</v>
      </c>
      <c r="J8" s="84" t="str">
        <f>IF(COUNTBLANK('CICP Application'!M12:M15)=0,'Client Information'!B108,IF(COUNTBLANK('CICP Application'!M12:M16)=1,'Client Information'!B130,IF(COUNTBLANK('CICP Application'!M12:M17)=2,'Client Information'!B152,IF(COUNTBLANK('CICP Application'!M12:M18)=3,'Client Information'!B174,IF(COUNTBLANK('CICP Application'!M12:M19)=4,'Client Information'!B196,IF(COUNTBLANK('CICP Application'!M12:M20)=5,'Client Information'!B218,IF(COUNTBLANK('CICP Application'!M12:M25)=6,'Client Information'!B240,IF(COUNTBLANK('CICP Application'!M12:M22)=7,'Client Information'!B262,IF(COUNTBLANK('CICP Application'!M12:M23)=8,'Client Information'!B284,IF(COUNTBLANK('CICP Application'!M12:M24)=9,'Client Information'!B306,IF(COUNTBLANK('CICP Application'!M12:M25)=10,'Client Information'!B328,"")))))))))))</f>
        <v/>
      </c>
      <c r="K8" s="84"/>
      <c r="L8" s="277"/>
      <c r="M8" s="82"/>
    </row>
    <row r="9" spans="2:13" ht="15" customHeight="1">
      <c r="B9" s="115" t="s">
        <v>235</v>
      </c>
      <c r="C9" s="276">
        <f>IF(AND('CICP Application'!K38&lt;=40,'CICP Application'!O4="Yes"),CONCATENATE(ROUND('CICP Application'!K38,0)," H"),'CICP Application'!K38)</f>
        <v>0</v>
      </c>
      <c r="D9" s="276"/>
      <c r="F9" s="91" t="s">
        <v>236</v>
      </c>
      <c r="G9" s="332">
        <f>'CICP Application'!K39</f>
        <v>0</v>
      </c>
      <c r="I9" s="80" t="s">
        <v>233</v>
      </c>
      <c r="J9" s="84" t="str">
        <f>IF(COUNTBLANK('CICP Application'!M12:M16)=0,'Client Information'!B130,IF(COUNTBLANK('CICP Application'!M12:M17)=1,'Client Information'!B152,IF(COUNTBLANK('CICP Application'!M12:M18)=2,'Client Information'!B174,IF(COUNTBLANK('CICP Application'!M12:M19)=3,'Client Information'!B196,IF(COUNTBLANK('CICP Application'!M12:M20)=4,'Client Information'!B218,IF(COUNTBLANK('CICP Application'!M12:M21)=5,'Client Information'!B240,IF(COUNTBLANK('CICP Application'!M12:M22)=6,'Client Information'!B262,IF(COUNTBLANK('CICP Application'!M12:M23)=7,'Client Information'!B284,IF(COUNTBLANK('CICP Application'!M12:M24)=8,'Client Information'!B306,IF(COUNTBLANK('CICP Application'!M12:M25)=9,'Client Information'!B328,""))))))))))</f>
        <v/>
      </c>
      <c r="K9" s="84"/>
      <c r="L9" s="277"/>
      <c r="M9" s="82"/>
    </row>
    <row r="10" spans="2:13">
      <c r="B10" s="80" t="s">
        <v>237</v>
      </c>
      <c r="D10" s="116" t="str">
        <f>IFERROR(VLOOKUP('Client Information'!B21,'Background Info'!A4:B68,2,FALSE),"")</f>
        <v/>
      </c>
      <c r="F10" s="352"/>
      <c r="G10" s="160"/>
      <c r="I10" s="80" t="s">
        <v>233</v>
      </c>
      <c r="J10" s="277" t="str">
        <f>IF(COUNTBLANK('CICP Application'!M12:M17)=0,'Client Information'!B152,IF(COUNTBLANK('CICP Application'!M12:M18)=1,'Client Information'!B174,IF(COUNTBLANK('CICP Application'!M12:M19)=2,'Client Information'!B196,IF(COUNTBLANK('CICP Application'!M12:M20)=3,'Client Information'!B218,IF(COUNTBLANK('CICP Application'!M12:M21)=4,'Client Information'!B240,IF(COUNTBLANK('CICP Application'!M12:M22)=5,'Client Information'!B262,IF(COUNTBLANK('CICP Application'!M12:M23)=6,'Client Information'!B284,IF(COUNTBLANK('CICP Application'!M12:M24)=7,'Client Information'!B306,IF(COUNTBLANK('CICP Application'!M12:M25)=8,'Client Information'!B328,"")))))))))</f>
        <v/>
      </c>
      <c r="K10" s="277"/>
      <c r="L10" s="277"/>
      <c r="M10" s="85"/>
    </row>
    <row r="11" spans="2:13">
      <c r="B11" s="80" t="s">
        <v>238</v>
      </c>
      <c r="D11" s="355" t="str">
        <f>IF('Client Information'!B8="","",IF('Client Information'!B8&gt;'Client Information'!B9,'Client Information'!B9,'Client Information'!B8))</f>
        <v/>
      </c>
      <c r="E11" s="355"/>
      <c r="F11" s="79" t="s">
        <v>239</v>
      </c>
      <c r="G11" s="353" t="str">
        <f>IFERROR('CICP Card'!D11+365,"")</f>
        <v/>
      </c>
      <c r="I11" s="80" t="s">
        <v>233</v>
      </c>
      <c r="J11" s="277" t="str">
        <f>IF(COUNTBLANK('CICP Application'!M12:M18)=0,'Client Information'!B174,IF(COUNTBLANK('CICP Application'!M12:M19)=1,'Client Information'!B196,IF(COUNTBLANK('CICP Application'!M12:M20)=2,'Client Information'!B218,IF(COUNTBLANK('CICP Application'!M12:M21)=3,'Client Information'!B240,IF(COUNTBLANK('CICP Application'!M12:M22)=4,'Client Information'!B262,IF(COUNTBLANK('CICP Application'!M12:M23)=5,'Client Information'!B284,IF(COUNTBLANK('CICP Application'!M12:M24)=6,'Client Information'!B306,IF(COUNTBLANK('CICP Application'!M12:M25)=7,'Client Information'!B328,""))))))))</f>
        <v/>
      </c>
      <c r="K11" s="277"/>
      <c r="L11" s="277"/>
      <c r="M11" s="339"/>
    </row>
    <row r="12" spans="2:13">
      <c r="B12" s="80"/>
      <c r="F12" s="91"/>
      <c r="G12" s="114"/>
      <c r="I12" s="80" t="s">
        <v>233</v>
      </c>
      <c r="J12" s="277" t="str">
        <f>IF(COUNTBLANK('CICP Application'!M12:M19)=0,'Client Information'!B196,IF(COUNTBLANK('CICP Application'!M12:M20)=1,'Client Information'!B218,IF(COUNTBLANK('CICP Application'!M12:M21)=2,'Client Information'!B240,IF(COUNTBLANK('CICP Application'!M12:M22)=3,'Client Information'!B262,IF(COUNTBLANK('CICP Application'!M12:M23)=4,'Client Information'!B284,IF(COUNTBLANK('CICP Application'!M12:M24)=5,'Client Information'!B306,IF(COUNTBLANK('CICP Application'!M12:M25)=6,'Client Information'!B328,"")))))))</f>
        <v/>
      </c>
      <c r="K12" s="277"/>
      <c r="L12" s="277"/>
      <c r="M12" s="339"/>
    </row>
    <row r="13" spans="2:13">
      <c r="B13" s="83"/>
      <c r="C13" s="84"/>
      <c r="D13" s="84"/>
      <c r="E13" s="84"/>
      <c r="F13" s="356" t="str">
        <f>IF('Client Information'!B7="","",'Client Information'!B7)</f>
        <v/>
      </c>
      <c r="G13" s="357"/>
      <c r="I13" s="80" t="s">
        <v>233</v>
      </c>
      <c r="J13" s="277" t="str">
        <f>IF(COUNTBLANK('CICP Application'!M12:M20)=0,'Client Information'!B218,IF(COUNTBLANK('CICP Application'!M12:M21)=1,'Client Information'!B240,IF(COUNTBLANK('CICP Application'!M12:M22)=2,'Client Information'!B262,IF(COUNTBLANK('CICP Application'!M12:M23)=3,'Client Information'!B284,IF(COUNTBLANK('CICP Application'!M12:M24)=4,'Client Information'!B306,IF(COUNTBLANK('CICP Application'!M12:M25)=5,'Client Information'!B328,""))))))</f>
        <v/>
      </c>
      <c r="K13" s="277"/>
      <c r="L13" s="277"/>
      <c r="M13" s="339"/>
    </row>
    <row r="14" spans="2:13" ht="14.25" customHeight="1">
      <c r="B14" s="80" t="s">
        <v>240</v>
      </c>
      <c r="G14" s="81" t="s">
        <v>115</v>
      </c>
      <c r="I14" s="156"/>
      <c r="J14" s="337"/>
      <c r="K14" s="338" t="s">
        <v>241</v>
      </c>
      <c r="L14" s="337"/>
      <c r="M14" s="157"/>
    </row>
    <row r="15" spans="2:13" ht="7.5" customHeight="1" thickBot="1">
      <c r="B15" s="86"/>
      <c r="C15" s="87"/>
      <c r="D15" s="87"/>
      <c r="E15" s="87"/>
      <c r="F15" s="87"/>
      <c r="G15" s="88"/>
      <c r="I15" s="278"/>
      <c r="J15" s="279"/>
      <c r="K15" s="279"/>
      <c r="L15" s="279"/>
      <c r="M15" s="280"/>
    </row>
    <row r="16" spans="2:13" ht="4.5" customHeight="1" thickBot="1"/>
    <row r="17" spans="2:13" ht="22.5" customHeight="1">
      <c r="B17" s="152"/>
      <c r="C17" s="153"/>
      <c r="D17" s="153" t="s">
        <v>242</v>
      </c>
      <c r="E17" s="153"/>
      <c r="F17" s="153"/>
      <c r="G17" s="154"/>
      <c r="I17" s="155" t="s">
        <v>233</v>
      </c>
      <c r="J17" s="334" t="str">
        <f>IF(COUNTBLANK('CICP Application'!M12:M21)=0,'Client Information'!B240,IF(COUNTBLANK('CICP Application'!M12:M22)=1,'Client Information'!B262,IF(COUNTBLANK('CICP Application'!M12:M23)=2,'Client Information'!B284,IF(COUNTBLANK('CICP Application'!M12:M24)=3,'Client Information'!B306,IF(COUNTBLANK('CICP Application'!M12:M25)=4,'Client Information'!B328,"")))))</f>
        <v/>
      </c>
      <c r="K17" s="335"/>
      <c r="L17" s="335"/>
      <c r="M17" s="336"/>
    </row>
    <row r="18" spans="2:13">
      <c r="B18" s="80"/>
      <c r="G18" s="81"/>
      <c r="I18" s="80" t="s">
        <v>233</v>
      </c>
      <c r="J18" s="84" t="str">
        <f>IF(COUNTBLANK('CICP Application'!M12:M22)=0,'Client Information'!B262,IF(COUNTBLANK('CICP Application'!M12:M23)=1,'Client Information'!B284,IF(COUNTBLANK('CICP Application'!M12:M24)=2,'Client Information'!B306,IF(COUNTBLANK('CICP Application'!M12:M25)=3,'Client Information'!B328,""))))</f>
        <v/>
      </c>
      <c r="K18" s="84"/>
      <c r="L18" s="277"/>
      <c r="M18" s="82"/>
    </row>
    <row r="19" spans="2:13">
      <c r="B19" s="80"/>
      <c r="E19" s="162" t="s">
        <v>243</v>
      </c>
      <c r="F19" s="163" t="str">
        <f>'Welcome Letter'!C49</f>
        <v/>
      </c>
      <c r="G19" s="81"/>
      <c r="I19" s="80" t="s">
        <v>233</v>
      </c>
      <c r="J19" s="84" t="str">
        <f>IF(COUNTBLANK('CICP Application'!M12:M23)=0,'Client Information'!B284,IF(COUNTBLANK('CICP Application'!M12:M24)=1,'Client Information'!B306,IF(COUNTBLANK('CICP Application'!M12:M25)=2,'Client Information'!B328,"")))</f>
        <v/>
      </c>
      <c r="K19" s="84"/>
      <c r="L19" s="277"/>
      <c r="M19" s="82"/>
    </row>
    <row r="20" spans="2:13">
      <c r="B20" s="115"/>
      <c r="E20" s="162" t="s">
        <v>244</v>
      </c>
      <c r="F20" s="163" t="str">
        <f>'Welcome Letter'!C50</f>
        <v/>
      </c>
      <c r="G20" s="81"/>
      <c r="I20" s="80" t="s">
        <v>233</v>
      </c>
      <c r="J20" s="84" t="str">
        <f>IF(COUNTBLANK('CICP Application'!M12:M24)=0,'Client Information'!B306,IF(COUNTBLANK('CICP Application'!M12:M25)=1,'Client Information'!B328,""))</f>
        <v/>
      </c>
      <c r="K20" s="84"/>
      <c r="L20" s="277"/>
      <c r="M20" s="82"/>
    </row>
    <row r="21" spans="2:13" ht="15" customHeight="1">
      <c r="B21" s="115"/>
      <c r="C21" s="158"/>
      <c r="E21" s="162" t="s">
        <v>245</v>
      </c>
      <c r="F21" s="163" t="str">
        <f>'Welcome Letter'!C51</f>
        <v/>
      </c>
      <c r="G21" s="159"/>
      <c r="I21" s="80" t="s">
        <v>233</v>
      </c>
      <c r="J21" s="84" t="str">
        <f>IF(COUNTBLANK('CICP Application'!M12:M25)=0,'Client Information'!B328,"")</f>
        <v/>
      </c>
      <c r="K21" s="84"/>
      <c r="L21" s="277"/>
      <c r="M21" s="82"/>
    </row>
    <row r="22" spans="2:13">
      <c r="B22" s="80"/>
      <c r="E22" s="162" t="s">
        <v>246</v>
      </c>
      <c r="F22" s="163" t="str">
        <f>'Welcome Letter'!C52</f>
        <v/>
      </c>
      <c r="G22" s="160"/>
      <c r="I22" s="321"/>
      <c r="J22" s="322"/>
      <c r="K22" s="322"/>
      <c r="L22" s="322"/>
      <c r="M22" s="323"/>
    </row>
    <row r="23" spans="2:13">
      <c r="B23" s="80"/>
      <c r="E23" s="281" t="s">
        <v>247</v>
      </c>
      <c r="F23" s="163" t="str">
        <f>'Welcome Letter'!C53</f>
        <v/>
      </c>
      <c r="G23" s="164"/>
      <c r="I23" s="321"/>
      <c r="J23" s="322"/>
      <c r="K23" s="322"/>
      <c r="L23" s="322"/>
      <c r="M23" s="323"/>
    </row>
    <row r="24" spans="2:13" ht="15" customHeight="1">
      <c r="B24" s="80"/>
      <c r="D24" s="282"/>
      <c r="E24" s="281" t="s">
        <v>248</v>
      </c>
      <c r="F24" s="283"/>
      <c r="G24" s="151"/>
      <c r="I24" s="321"/>
      <c r="J24" s="322"/>
      <c r="K24" s="322"/>
      <c r="L24" s="322"/>
      <c r="M24" s="323"/>
    </row>
    <row r="25" spans="2:13">
      <c r="B25" s="80"/>
      <c r="C25" s="282"/>
      <c r="D25" s="282"/>
      <c r="E25" s="281" t="s">
        <v>249</v>
      </c>
      <c r="F25" s="163" t="str">
        <f>'Welcome Letter'!C54</f>
        <v/>
      </c>
      <c r="G25" s="161"/>
      <c r="I25" s="321"/>
      <c r="J25" s="322"/>
      <c r="K25" s="322"/>
      <c r="L25" s="322"/>
      <c r="M25" s="323"/>
    </row>
    <row r="26" spans="2:13" ht="14.25" customHeight="1">
      <c r="B26" s="80"/>
      <c r="G26" s="81"/>
      <c r="I26" s="324"/>
      <c r="J26" s="325"/>
      <c r="K26" s="325"/>
      <c r="L26" s="325"/>
      <c r="M26" s="326"/>
    </row>
    <row r="27" spans="2:13" ht="7.5" customHeight="1" thickBot="1">
      <c r="B27" s="86"/>
      <c r="C27" s="87"/>
      <c r="D27" s="87"/>
      <c r="E27" s="87"/>
      <c r="F27" s="87"/>
      <c r="G27" s="88"/>
      <c r="I27" s="327"/>
      <c r="J27" s="328"/>
      <c r="K27" s="328"/>
      <c r="L27" s="328"/>
      <c r="M27" s="329"/>
    </row>
    <row r="29" spans="2:13">
      <c r="B29" s="79" t="s">
        <v>250</v>
      </c>
    </row>
    <row r="30" spans="2:13">
      <c r="B30" s="79" t="s">
        <v>251</v>
      </c>
    </row>
  </sheetData>
  <sheetProtection algorithmName="SHA-512" hashValue="Huz+mCdwpxILfaJbiBycctyCZzNgK9R1FLNzFPuEsXlcydf8VhpVTXjp43h3fCK0ILsYdVpuTDBE6UyzvE1yEA==" saltValue="eFWennHR3lXr6Qe5fId1qQ==" spinCount="100000" sheet="1" formatColumns="0" formatRows="0" selectLockedCells="1"/>
  <mergeCells count="2">
    <mergeCell ref="D11:E11"/>
    <mergeCell ref="F13:G13"/>
  </mergeCells>
  <pageMargins left="0.7" right="0.7" top="0.75" bottom="0.75" header="0.3" footer="0.3"/>
  <pageSetup orientation="landscape" horizontalDpi="1200" verticalDpi="1200" r:id="rId1"/>
  <ignoredErrors>
    <ignoredError sqref="F19:F2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320C-D52F-43F2-B800-BCCE78A5DC2C}">
  <dimension ref="A1:T59"/>
  <sheetViews>
    <sheetView showGridLines="0" showRowColHeaders="0" zoomScaleNormal="100" workbookViewId="0">
      <selection activeCell="C3" sqref="C3"/>
    </sheetView>
  </sheetViews>
  <sheetFormatPr defaultColWidth="9.140625" defaultRowHeight="14.25"/>
  <cols>
    <col min="1" max="1" width="34.85546875" style="79" customWidth="1"/>
    <col min="2" max="2" width="21.7109375" style="79" customWidth="1"/>
    <col min="3" max="3" width="34.85546875" style="79" customWidth="1"/>
    <col min="4" max="4" width="9.7109375" style="79" customWidth="1"/>
    <col min="5" max="8" width="10.7109375" style="79" customWidth="1"/>
    <col min="9" max="13" width="10.7109375" style="79" bestFit="1" customWidth="1"/>
    <col min="14" max="14" width="10.7109375" style="79" customWidth="1"/>
    <col min="15" max="21" width="11.42578125" style="79" customWidth="1"/>
    <col min="22" max="22" width="12.140625" style="79" customWidth="1"/>
    <col min="23" max="16384" width="9.140625" style="79"/>
  </cols>
  <sheetData>
    <row r="1" spans="1:14">
      <c r="D1" s="79" t="s">
        <v>252</v>
      </c>
    </row>
    <row r="2" spans="1:14">
      <c r="D2" s="79" t="s">
        <v>253</v>
      </c>
    </row>
    <row r="3" spans="1:14" ht="15">
      <c r="B3" s="125" t="s">
        <v>254</v>
      </c>
      <c r="C3" s="129"/>
      <c r="D3" s="79" t="s">
        <v>255</v>
      </c>
    </row>
    <row r="4" spans="1:14">
      <c r="D4" s="130" t="s">
        <v>170</v>
      </c>
      <c r="E4" s="127" t="s">
        <v>256</v>
      </c>
      <c r="F4" s="127" t="s">
        <v>257</v>
      </c>
      <c r="G4" s="127" t="s">
        <v>258</v>
      </c>
      <c r="H4" s="127" t="s">
        <v>259</v>
      </c>
      <c r="I4" s="127" t="s">
        <v>260</v>
      </c>
      <c r="J4" s="127" t="s">
        <v>261</v>
      </c>
      <c r="K4" s="127" t="s">
        <v>262</v>
      </c>
      <c r="L4" s="127" t="s">
        <v>263</v>
      </c>
      <c r="M4" s="127" t="s">
        <v>264</v>
      </c>
      <c r="N4" s="127" t="s">
        <v>265</v>
      </c>
    </row>
    <row r="5" spans="1:14">
      <c r="C5" s="131" t="s">
        <v>266</v>
      </c>
      <c r="D5" s="132" t="s">
        <v>267</v>
      </c>
      <c r="E5" s="128">
        <v>7</v>
      </c>
      <c r="F5" s="128">
        <v>15</v>
      </c>
      <c r="G5" s="128">
        <v>15</v>
      </c>
      <c r="H5" s="128">
        <v>20</v>
      </c>
      <c r="I5" s="128">
        <v>20</v>
      </c>
      <c r="J5" s="128">
        <v>25</v>
      </c>
      <c r="K5" s="128">
        <v>25</v>
      </c>
      <c r="L5" s="128">
        <v>35</v>
      </c>
      <c r="M5" s="128">
        <v>35</v>
      </c>
      <c r="N5" s="128">
        <v>40</v>
      </c>
    </row>
    <row r="6" spans="1:14">
      <c r="C6" s="131" t="s">
        <v>268</v>
      </c>
      <c r="D6" s="132" t="s">
        <v>267</v>
      </c>
      <c r="E6" s="145">
        <v>15</v>
      </c>
      <c r="F6" s="145">
        <v>25</v>
      </c>
      <c r="G6" s="145">
        <v>25</v>
      </c>
      <c r="H6" s="145">
        <v>30</v>
      </c>
      <c r="I6" s="128">
        <v>30</v>
      </c>
      <c r="J6" s="128">
        <v>35</v>
      </c>
      <c r="K6" s="128">
        <v>35</v>
      </c>
      <c r="L6" s="128">
        <v>45</v>
      </c>
      <c r="M6" s="128">
        <v>45</v>
      </c>
      <c r="N6" s="128">
        <v>50</v>
      </c>
    </row>
    <row r="7" spans="1:14">
      <c r="C7" s="131" t="s">
        <v>269</v>
      </c>
      <c r="D7" s="132" t="s">
        <v>267</v>
      </c>
      <c r="E7" s="128">
        <v>5</v>
      </c>
      <c r="F7" s="128">
        <v>10</v>
      </c>
      <c r="G7" s="128">
        <v>10</v>
      </c>
      <c r="H7" s="128">
        <v>15</v>
      </c>
      <c r="I7" s="128">
        <v>15</v>
      </c>
      <c r="J7" s="128">
        <v>20</v>
      </c>
      <c r="K7" s="128">
        <v>20</v>
      </c>
      <c r="L7" s="128">
        <v>30</v>
      </c>
      <c r="M7" s="128">
        <v>30</v>
      </c>
      <c r="N7" s="128">
        <v>35</v>
      </c>
    </row>
    <row r="8" spans="1:14">
      <c r="C8" s="131" t="s">
        <v>270</v>
      </c>
      <c r="D8" s="132" t="s">
        <v>267</v>
      </c>
      <c r="E8" s="128">
        <v>5</v>
      </c>
      <c r="F8" s="128">
        <v>10</v>
      </c>
      <c r="G8" s="128">
        <v>10</v>
      </c>
      <c r="H8" s="128">
        <v>15</v>
      </c>
      <c r="I8" s="128">
        <v>15</v>
      </c>
      <c r="J8" s="128">
        <v>20</v>
      </c>
      <c r="K8" s="128">
        <v>20</v>
      </c>
      <c r="L8" s="128">
        <v>30</v>
      </c>
      <c r="M8" s="128">
        <v>30</v>
      </c>
      <c r="N8" s="128">
        <v>35</v>
      </c>
    </row>
    <row r="9" spans="1:14">
      <c r="C9" s="131" t="s">
        <v>271</v>
      </c>
      <c r="D9" s="132" t="s">
        <v>267</v>
      </c>
      <c r="E9" s="128">
        <v>5</v>
      </c>
      <c r="F9" s="128">
        <v>10</v>
      </c>
      <c r="G9" s="128">
        <v>10</v>
      </c>
      <c r="H9" s="128">
        <v>15</v>
      </c>
      <c r="I9" s="128">
        <v>15</v>
      </c>
      <c r="J9" s="128">
        <v>20</v>
      </c>
      <c r="K9" s="128">
        <v>20</v>
      </c>
      <c r="L9" s="128">
        <v>30</v>
      </c>
      <c r="M9" s="128">
        <v>30</v>
      </c>
      <c r="N9" s="128">
        <v>35</v>
      </c>
    </row>
    <row r="10" spans="1:14">
      <c r="C10" s="131" t="s">
        <v>272</v>
      </c>
      <c r="D10" s="132" t="s">
        <v>267</v>
      </c>
      <c r="E10" s="128">
        <v>30</v>
      </c>
      <c r="F10" s="128">
        <v>90</v>
      </c>
      <c r="G10" s="128">
        <v>130</v>
      </c>
      <c r="H10" s="128">
        <v>185</v>
      </c>
      <c r="I10" s="128">
        <v>250</v>
      </c>
      <c r="J10" s="128">
        <v>335</v>
      </c>
      <c r="K10" s="128">
        <v>425</v>
      </c>
      <c r="L10" s="128">
        <v>580</v>
      </c>
      <c r="M10" s="128">
        <v>645</v>
      </c>
      <c r="N10" s="128">
        <v>680</v>
      </c>
    </row>
    <row r="11" spans="1:14" ht="15" customHeight="1"/>
    <row r="12" spans="1:14" ht="57" customHeight="1"/>
    <row r="13" spans="1:14" ht="22.5" customHeight="1">
      <c r="B13" s="330" t="s">
        <v>273</v>
      </c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4" ht="30" customHeight="1">
      <c r="A14" s="126" t="s">
        <v>274</v>
      </c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4" ht="15" customHeight="1">
      <c r="A15" s="126" t="s">
        <v>275</v>
      </c>
      <c r="B15" s="216"/>
      <c r="C15" s="126"/>
      <c r="D15" s="133"/>
      <c r="E15" s="133"/>
      <c r="F15" s="133"/>
      <c r="G15" s="133"/>
      <c r="H15" s="133"/>
      <c r="I15" s="133"/>
      <c r="J15" s="133"/>
      <c r="K15" s="133"/>
    </row>
    <row r="16" spans="1:14" ht="22.5" customHeight="1">
      <c r="A16" s="312" t="s">
        <v>276</v>
      </c>
      <c r="B16" s="216"/>
      <c r="C16" s="126"/>
      <c r="D16" s="133"/>
      <c r="E16" s="133"/>
      <c r="F16" s="133"/>
      <c r="G16" s="133"/>
      <c r="H16" s="133"/>
      <c r="I16" s="133"/>
      <c r="J16" s="133"/>
      <c r="K16" s="133"/>
    </row>
    <row r="17" spans="1:11" ht="15" customHeight="1">
      <c r="A17" s="126" t="s">
        <v>277</v>
      </c>
      <c r="B17" s="216"/>
      <c r="C17" s="126"/>
      <c r="D17" s="133"/>
      <c r="E17" s="133"/>
      <c r="F17" s="133"/>
      <c r="G17" s="133"/>
      <c r="H17" s="133"/>
      <c r="I17" s="133"/>
      <c r="J17" s="133"/>
      <c r="K17" s="133"/>
    </row>
    <row r="18" spans="1:11" ht="15" customHeight="1">
      <c r="A18" s="126" t="s">
        <v>278</v>
      </c>
      <c r="B18" s="216"/>
      <c r="C18" s="126"/>
      <c r="D18" s="133"/>
      <c r="E18" s="133"/>
      <c r="F18" s="133"/>
      <c r="G18" s="133"/>
      <c r="H18" s="133"/>
      <c r="I18" s="133"/>
      <c r="J18" s="133"/>
      <c r="K18" s="133"/>
    </row>
    <row r="19" spans="1:11" ht="15" customHeight="1">
      <c r="A19" s="126" t="s">
        <v>279</v>
      </c>
      <c r="B19" s="216"/>
      <c r="C19" s="126"/>
      <c r="D19" s="133"/>
      <c r="E19" s="133"/>
      <c r="F19" s="133"/>
      <c r="G19" s="133"/>
      <c r="H19" s="133"/>
      <c r="I19" s="133"/>
      <c r="J19" s="133"/>
      <c r="K19" s="133"/>
    </row>
    <row r="20" spans="1:11" ht="15" customHeight="1">
      <c r="A20" s="126" t="s">
        <v>280</v>
      </c>
      <c r="B20" s="216"/>
      <c r="C20" s="126"/>
      <c r="D20" s="133"/>
      <c r="E20" s="133"/>
      <c r="F20" s="133"/>
      <c r="G20" s="133"/>
      <c r="H20" s="133"/>
      <c r="I20" s="133"/>
      <c r="J20" s="133"/>
      <c r="K20" s="133"/>
    </row>
    <row r="21" spans="1:11" s="89" customFormat="1" ht="22.5" customHeight="1">
      <c r="A21" s="312" t="s">
        <v>281</v>
      </c>
      <c r="B21" s="264"/>
      <c r="C21" s="312"/>
      <c r="D21" s="313"/>
      <c r="E21" s="313"/>
      <c r="F21" s="313"/>
      <c r="G21" s="313"/>
      <c r="H21" s="313"/>
      <c r="I21" s="313"/>
      <c r="J21" s="313"/>
      <c r="K21" s="313"/>
    </row>
    <row r="22" spans="1:11" ht="15" customHeight="1">
      <c r="A22" s="126" t="s">
        <v>282</v>
      </c>
      <c r="B22" s="216"/>
      <c r="C22" s="126"/>
      <c r="D22" s="133"/>
      <c r="E22" s="133"/>
      <c r="F22" s="133"/>
      <c r="G22" s="133"/>
      <c r="H22" s="133"/>
      <c r="I22" s="133"/>
      <c r="J22" s="133"/>
      <c r="K22" s="133"/>
    </row>
    <row r="23" spans="1:11" ht="15" customHeight="1">
      <c r="A23" s="126" t="s">
        <v>283</v>
      </c>
      <c r="B23" s="216"/>
      <c r="C23" s="126"/>
      <c r="D23" s="133"/>
      <c r="E23" s="133"/>
      <c r="F23" s="133"/>
      <c r="G23" s="133"/>
      <c r="H23" s="133"/>
      <c r="I23" s="133"/>
      <c r="J23" s="133"/>
      <c r="K23" s="133"/>
    </row>
    <row r="24" spans="1:11" ht="15" customHeight="1">
      <c r="A24" s="126" t="s">
        <v>284</v>
      </c>
      <c r="B24" s="216"/>
      <c r="C24" s="126"/>
      <c r="D24" s="133"/>
      <c r="E24" s="133"/>
      <c r="F24" s="133"/>
      <c r="G24" s="133"/>
      <c r="H24" s="133"/>
      <c r="I24" s="133"/>
      <c r="J24" s="133"/>
      <c r="K24" s="133"/>
    </row>
    <row r="25" spans="1:11" ht="15" customHeight="1">
      <c r="A25" s="126" t="s">
        <v>285</v>
      </c>
      <c r="B25" s="216"/>
      <c r="C25" s="126"/>
      <c r="D25" s="133"/>
      <c r="E25" s="133"/>
      <c r="F25" s="133"/>
      <c r="G25" s="133"/>
      <c r="H25" s="133"/>
      <c r="I25" s="133"/>
      <c r="J25" s="133"/>
      <c r="K25" s="133"/>
    </row>
    <row r="26" spans="1:11" ht="15" customHeight="1">
      <c r="A26" s="126" t="s">
        <v>286</v>
      </c>
      <c r="B26" s="216"/>
      <c r="C26" s="126"/>
      <c r="D26" s="133"/>
      <c r="E26" s="133"/>
      <c r="F26" s="133"/>
      <c r="G26" s="133"/>
      <c r="H26" s="133"/>
      <c r="I26" s="133"/>
      <c r="J26" s="133"/>
      <c r="K26" s="133"/>
    </row>
    <row r="27" spans="1:11" s="89" customFormat="1" ht="22.5" customHeight="1">
      <c r="A27" s="312" t="s">
        <v>287</v>
      </c>
      <c r="B27" s="312"/>
      <c r="C27" s="312"/>
      <c r="D27" s="146"/>
      <c r="E27" s="146"/>
      <c r="F27" s="146"/>
      <c r="G27" s="146"/>
      <c r="H27" s="146"/>
      <c r="I27" s="146"/>
      <c r="J27" s="146"/>
      <c r="K27" s="146"/>
    </row>
    <row r="28" spans="1:11" s="89" customFormat="1" ht="22.5" customHeight="1">
      <c r="B28" s="216" t="s">
        <v>288</v>
      </c>
      <c r="C28" s="126"/>
      <c r="D28" s="146"/>
      <c r="E28" s="146"/>
      <c r="F28" s="146"/>
      <c r="G28" s="146"/>
      <c r="H28" s="146"/>
      <c r="I28" s="146"/>
      <c r="J28" s="146"/>
      <c r="K28" s="146"/>
    </row>
    <row r="29" spans="1:11" ht="15">
      <c r="B29" s="216" t="s">
        <v>289</v>
      </c>
      <c r="D29" s="134"/>
      <c r="E29" s="134"/>
      <c r="F29" s="134"/>
      <c r="G29" s="134"/>
      <c r="H29" s="134"/>
      <c r="I29" s="134"/>
      <c r="J29" s="134"/>
      <c r="K29" s="134"/>
    </row>
    <row r="30" spans="1:11" ht="24" customHeight="1">
      <c r="B30" s="316" t="str">
        <f>IF('Client Information'!B7="","",'Client Information'!B7)</f>
        <v/>
      </c>
      <c r="C30" s="315"/>
      <c r="E30" s="126"/>
      <c r="F30" s="126"/>
      <c r="G30" s="126"/>
      <c r="H30" s="126"/>
    </row>
    <row r="31" spans="1:11" ht="30" customHeight="1">
      <c r="A31" s="126" t="s">
        <v>290</v>
      </c>
      <c r="B31" s="314"/>
      <c r="C31" s="315"/>
      <c r="E31" s="126"/>
      <c r="F31" s="126"/>
      <c r="G31" s="126"/>
      <c r="H31" s="126"/>
    </row>
    <row r="32" spans="1:11" ht="37.5" customHeight="1">
      <c r="A32" s="312" t="s">
        <v>291</v>
      </c>
      <c r="B32" s="126"/>
      <c r="C32" s="126"/>
      <c r="D32" s="134"/>
      <c r="E32" s="134"/>
      <c r="F32" s="134"/>
      <c r="G32" s="134"/>
      <c r="H32" s="134"/>
      <c r="I32" s="134"/>
      <c r="J32" s="134"/>
      <c r="K32" s="134"/>
    </row>
    <row r="33" spans="1:20" ht="15">
      <c r="A33" s="126"/>
      <c r="B33" s="216" t="s">
        <v>292</v>
      </c>
      <c r="C33" s="126"/>
      <c r="D33" s="134"/>
      <c r="E33" s="134"/>
      <c r="F33" s="134"/>
      <c r="G33" s="134"/>
      <c r="H33" s="134"/>
      <c r="I33" s="134"/>
      <c r="J33" s="134"/>
      <c r="K33" s="134"/>
    </row>
    <row r="34" spans="1:20" ht="15">
      <c r="A34" s="126"/>
      <c r="B34" s="216" t="s">
        <v>293</v>
      </c>
      <c r="C34" s="126"/>
      <c r="D34" s="134"/>
      <c r="E34" s="134"/>
      <c r="F34" s="134"/>
      <c r="G34" s="134"/>
      <c r="H34" s="134"/>
      <c r="I34" s="134"/>
      <c r="J34" s="134"/>
      <c r="K34" s="134"/>
    </row>
    <row r="35" spans="1:20" ht="15">
      <c r="B35" s="138" t="s">
        <v>294</v>
      </c>
      <c r="C35" s="126"/>
    </row>
    <row r="36" spans="1:20" ht="37.5" customHeight="1">
      <c r="A36" s="126" t="s">
        <v>295</v>
      </c>
      <c r="B36" s="138"/>
      <c r="C36" s="126"/>
    </row>
    <row r="37" spans="1:20" ht="15">
      <c r="A37" s="126" t="s">
        <v>296</v>
      </c>
      <c r="B37" s="138"/>
      <c r="C37" s="126"/>
    </row>
    <row r="38" spans="1:20" ht="15">
      <c r="A38" s="126" t="s">
        <v>297</v>
      </c>
      <c r="B38" s="138"/>
      <c r="C38" s="126"/>
    </row>
    <row r="39" spans="1:20" ht="15">
      <c r="A39" s="126" t="s">
        <v>298</v>
      </c>
      <c r="B39" s="138"/>
      <c r="C39" s="126"/>
    </row>
    <row r="40" spans="1:20" ht="15">
      <c r="A40" s="126" t="s">
        <v>299</v>
      </c>
      <c r="B40" s="126"/>
      <c r="C40" s="126"/>
      <c r="D40" s="90"/>
      <c r="E40" s="90"/>
      <c r="F40" s="90"/>
      <c r="G40" s="90"/>
      <c r="H40" s="90"/>
      <c r="I40" s="90"/>
      <c r="J40" s="90"/>
      <c r="K40" s="90"/>
    </row>
    <row r="41" spans="1:20" ht="122.25" customHeight="1">
      <c r="B41" s="179" t="s">
        <v>300</v>
      </c>
    </row>
    <row r="42" spans="1:20" ht="30" customHeight="1">
      <c r="A42" s="126" t="s">
        <v>301</v>
      </c>
      <c r="B42" s="126"/>
      <c r="C42" s="126"/>
    </row>
    <row r="43" spans="1:20" ht="15">
      <c r="A43" s="126" t="s">
        <v>302</v>
      </c>
      <c r="B43" s="179"/>
    </row>
    <row r="44" spans="1:20" ht="15">
      <c r="A44" s="126" t="s">
        <v>303</v>
      </c>
      <c r="B44" s="179"/>
    </row>
    <row r="45" spans="1:20" s="89" customFormat="1" ht="30" customHeight="1">
      <c r="A45" s="312" t="s">
        <v>304</v>
      </c>
      <c r="D45" s="317"/>
      <c r="E45" s="317"/>
      <c r="F45" s="317"/>
      <c r="G45" s="317"/>
      <c r="H45" s="317"/>
      <c r="I45" s="317"/>
      <c r="J45" s="317"/>
      <c r="K45" s="317"/>
    </row>
    <row r="46" spans="1:20" ht="33" customHeight="1">
      <c r="B46" s="135" t="s">
        <v>305</v>
      </c>
      <c r="C46" s="136">
        <f>'CICP Application'!K38</f>
        <v>0</v>
      </c>
      <c r="D46" s="137"/>
      <c r="E46" s="137"/>
      <c r="G46" s="138"/>
      <c r="H46" s="90"/>
      <c r="I46" s="90"/>
      <c r="J46" s="90"/>
      <c r="K46" s="90"/>
    </row>
    <row r="47" spans="1:20" ht="27.75" customHeight="1">
      <c r="A47" s="139" t="s">
        <v>306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20" ht="33" customHeight="1">
      <c r="A48" s="309"/>
      <c r="B48" s="310" t="s">
        <v>307</v>
      </c>
      <c r="C48" s="140" t="s">
        <v>308</v>
      </c>
      <c r="N48" s="141"/>
      <c r="O48" s="141"/>
      <c r="P48" s="141"/>
      <c r="S48" s="142"/>
      <c r="T48" s="142"/>
    </row>
    <row r="49" spans="1:20" ht="18" customHeight="1">
      <c r="A49" s="309"/>
      <c r="B49" s="311" t="s">
        <v>243</v>
      </c>
      <c r="C49" s="147" t="str">
        <f>IF($C$3="","",HLOOKUP($C$3,$D$4:$N$10,2,FALSE))</f>
        <v/>
      </c>
      <c r="N49" s="143"/>
      <c r="O49" s="143"/>
      <c r="P49" s="143"/>
      <c r="S49" s="144"/>
      <c r="T49" s="144"/>
    </row>
    <row r="50" spans="1:20" ht="18" customHeight="1">
      <c r="A50" s="309"/>
      <c r="B50" s="311" t="s">
        <v>309</v>
      </c>
      <c r="C50" s="147" t="str">
        <f>IF($C$3="","",HLOOKUP($C$3,$D$4:$N$10,3,FALSE))</f>
        <v/>
      </c>
      <c r="N50" s="143"/>
      <c r="O50" s="143"/>
      <c r="P50" s="143"/>
      <c r="S50" s="144"/>
      <c r="T50" s="144"/>
    </row>
    <row r="51" spans="1:20" ht="18" customHeight="1">
      <c r="A51" s="309"/>
      <c r="B51" s="311" t="s">
        <v>245</v>
      </c>
      <c r="C51" s="147" t="str">
        <f>IF($C$3="","",HLOOKUP($C$3,$D$4:$N$10,4,FALSE))</f>
        <v/>
      </c>
      <c r="N51" s="143"/>
      <c r="O51" s="143"/>
      <c r="P51" s="143"/>
      <c r="S51" s="144"/>
      <c r="T51" s="144"/>
    </row>
    <row r="52" spans="1:20" ht="18" customHeight="1">
      <c r="A52" s="309"/>
      <c r="B52" s="311" t="s">
        <v>246</v>
      </c>
      <c r="C52" s="147" t="str">
        <f>IF($C$3="","",HLOOKUP($C$3,$D$4:$N$10,5,FALSE))</f>
        <v/>
      </c>
      <c r="N52" s="143"/>
      <c r="O52" s="143"/>
      <c r="P52" s="143"/>
      <c r="S52" s="144"/>
      <c r="T52" s="144"/>
    </row>
    <row r="53" spans="1:20" ht="18" customHeight="1">
      <c r="A53" s="309"/>
      <c r="B53" s="311" t="s">
        <v>310</v>
      </c>
      <c r="C53" s="147" t="str">
        <f>IF($C$3="","",HLOOKUP($C$3,$D$4:$N$10,6,FALSE))</f>
        <v/>
      </c>
      <c r="N53" s="143"/>
      <c r="O53" s="143"/>
      <c r="P53" s="143"/>
      <c r="S53" s="144"/>
      <c r="T53" s="144"/>
    </row>
    <row r="54" spans="1:20" ht="18" customHeight="1">
      <c r="A54" s="309"/>
      <c r="B54" s="311" t="s">
        <v>311</v>
      </c>
      <c r="C54" s="147" t="str">
        <f>IF($C$3="","",HLOOKUP($C$3,$D$4:$N$10,7,FALSE))</f>
        <v/>
      </c>
      <c r="N54" s="143"/>
      <c r="O54" s="143"/>
      <c r="P54" s="143"/>
      <c r="S54" s="144"/>
      <c r="T54" s="144"/>
    </row>
    <row r="55" spans="1:20" ht="30" customHeight="1">
      <c r="A55" s="284" t="s">
        <v>312</v>
      </c>
      <c r="B55" s="284"/>
      <c r="C55" s="284"/>
      <c r="D55" s="134"/>
      <c r="E55" s="134"/>
      <c r="F55" s="134"/>
      <c r="G55" s="134"/>
      <c r="H55" s="134"/>
      <c r="I55" s="134"/>
      <c r="J55" s="134"/>
      <c r="K55" s="134"/>
    </row>
    <row r="56" spans="1:20" ht="15">
      <c r="A56" s="126" t="s">
        <v>313</v>
      </c>
    </row>
    <row r="57" spans="1:20" ht="15">
      <c r="A57" s="126" t="s">
        <v>314</v>
      </c>
    </row>
    <row r="58" spans="1:20" ht="15">
      <c r="A58" s="126" t="s">
        <v>315</v>
      </c>
    </row>
    <row r="59" spans="1:20" ht="15">
      <c r="A59" s="126" t="s">
        <v>316</v>
      </c>
    </row>
  </sheetData>
  <sheetProtection algorithmName="SHA-512" hashValue="+sFt3u31qKk/6ZBH1aQ9EwP+svnkVmcDfZARMWJRXpOYoNKyrPBdqEfLwbYdv2Kz9txWfzqhBsWiEd7yHwHuXw==" saltValue="xs/Q7eF9CJCjRoYK1IeVkw==" spinCount="100000" sheet="1" selectLockedCells="1"/>
  <dataValidations count="1">
    <dataValidation type="list" allowBlank="1" showInputMessage="1" showErrorMessage="1" sqref="C3" xr:uid="{E7364E2B-39DF-413D-BEEB-420623B58670}">
      <formula1>$D$4:$N$4</formula1>
    </dataValidation>
  </dataValidations>
  <pageMargins left="0.7" right="0.7" top="0.75" bottom="0.75" header="0.3" footer="0.3"/>
  <pageSetup fitToHeight="0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1">
    <pageSetUpPr autoPageBreaks="0"/>
  </sheetPr>
  <dimension ref="A1:J68"/>
  <sheetViews>
    <sheetView showGridLines="0" showRowColHeaders="0" zoomScale="85" zoomScaleNormal="85" zoomScaleSheetLayoutView="50" workbookViewId="0">
      <selection activeCell="B2" sqref="B2"/>
    </sheetView>
  </sheetViews>
  <sheetFormatPr defaultColWidth="8.85546875" defaultRowHeight="15"/>
  <cols>
    <col min="1" max="1" width="16" bestFit="1" customWidth="1"/>
    <col min="2" max="2" width="5.7109375" bestFit="1" customWidth="1"/>
    <col min="5" max="5" width="16.7109375" bestFit="1" customWidth="1"/>
    <col min="6" max="6" width="26.5703125" customWidth="1"/>
    <col min="7" max="7" width="10.85546875" bestFit="1" customWidth="1"/>
    <col min="8" max="8" width="9.42578125" bestFit="1" customWidth="1"/>
    <col min="10" max="10" width="10.42578125" bestFit="1" customWidth="1"/>
  </cols>
  <sheetData>
    <row r="1" spans="1:10">
      <c r="A1" s="99" t="s">
        <v>317</v>
      </c>
      <c r="B1" s="100">
        <v>12</v>
      </c>
    </row>
    <row r="2" spans="1:10">
      <c r="B2" s="14"/>
    </row>
    <row r="3" spans="1:10" ht="15.75">
      <c r="A3" t="s">
        <v>180</v>
      </c>
      <c r="B3" t="s">
        <v>318</v>
      </c>
      <c r="E3" s="1" t="s">
        <v>74</v>
      </c>
      <c r="F3" s="1"/>
      <c r="G3" s="1"/>
      <c r="H3" s="1"/>
      <c r="J3" t="s">
        <v>319</v>
      </c>
    </row>
    <row r="4" spans="1:10" ht="15.75">
      <c r="A4" t="s">
        <v>320</v>
      </c>
      <c r="B4" s="11" t="s">
        <v>321</v>
      </c>
      <c r="E4" s="285" t="s">
        <v>322</v>
      </c>
      <c r="F4" s="285"/>
      <c r="G4" s="285"/>
      <c r="H4" s="2"/>
      <c r="J4" s="93">
        <v>0.1</v>
      </c>
    </row>
    <row r="5" spans="1:10">
      <c r="A5" t="s">
        <v>323</v>
      </c>
      <c r="B5" s="11" t="s">
        <v>324</v>
      </c>
      <c r="J5" s="93">
        <v>0.09</v>
      </c>
    </row>
    <row r="6" spans="1:10">
      <c r="A6" t="s">
        <v>325</v>
      </c>
      <c r="B6" s="11" t="s">
        <v>326</v>
      </c>
      <c r="E6" t="s">
        <v>327</v>
      </c>
      <c r="F6" s="94" t="s">
        <v>328</v>
      </c>
      <c r="G6" s="97" t="s">
        <v>329</v>
      </c>
      <c r="H6" s="97">
        <v>2.5</v>
      </c>
      <c r="J6" s="93">
        <v>0.08</v>
      </c>
    </row>
    <row r="7" spans="1:10">
      <c r="A7" t="s">
        <v>330</v>
      </c>
      <c r="B7" s="11" t="s">
        <v>331</v>
      </c>
      <c r="E7" t="s">
        <v>125</v>
      </c>
      <c r="F7" s="94">
        <v>1</v>
      </c>
      <c r="G7" s="124">
        <v>15060</v>
      </c>
      <c r="H7" s="95">
        <f>G7*2.5</f>
        <v>37650</v>
      </c>
      <c r="J7" s="93">
        <v>7.0000000000000007E-2</v>
      </c>
    </row>
    <row r="8" spans="1:10">
      <c r="A8" t="s">
        <v>332</v>
      </c>
      <c r="B8" s="11" t="s">
        <v>333</v>
      </c>
      <c r="E8" t="s">
        <v>334</v>
      </c>
      <c r="F8" s="94">
        <v>2</v>
      </c>
      <c r="G8" s="124">
        <v>20440</v>
      </c>
      <c r="H8" s="95">
        <f t="shared" ref="H8:H21" si="0">G8*2.5</f>
        <v>51100</v>
      </c>
      <c r="J8" s="93">
        <v>0.06</v>
      </c>
    </row>
    <row r="9" spans="1:10">
      <c r="A9" t="s">
        <v>335</v>
      </c>
      <c r="B9" s="11" t="s">
        <v>336</v>
      </c>
      <c r="F9" s="94">
        <v>3</v>
      </c>
      <c r="G9" s="124">
        <v>25820</v>
      </c>
      <c r="H9" s="95">
        <f t="shared" si="0"/>
        <v>64550</v>
      </c>
      <c r="J9" s="93">
        <v>0.05</v>
      </c>
    </row>
    <row r="10" spans="1:10">
      <c r="A10" t="s">
        <v>337</v>
      </c>
      <c r="B10" s="11" t="s">
        <v>338</v>
      </c>
      <c r="F10" s="94">
        <v>4</v>
      </c>
      <c r="G10" s="124">
        <v>31200</v>
      </c>
      <c r="H10" s="95">
        <f t="shared" si="0"/>
        <v>78000</v>
      </c>
      <c r="J10" s="93">
        <v>0.04</v>
      </c>
    </row>
    <row r="11" spans="1:10">
      <c r="A11" t="s">
        <v>339</v>
      </c>
      <c r="B11" s="11" t="s">
        <v>340</v>
      </c>
      <c r="F11" s="94">
        <v>5</v>
      </c>
      <c r="G11" s="124">
        <v>36580</v>
      </c>
      <c r="H11" s="95">
        <f t="shared" si="0"/>
        <v>91450</v>
      </c>
      <c r="J11" s="93">
        <v>0.03</v>
      </c>
    </row>
    <row r="12" spans="1:10">
      <c r="A12" t="s">
        <v>341</v>
      </c>
      <c r="B12" s="11" t="s">
        <v>342</v>
      </c>
      <c r="F12" s="94">
        <v>6</v>
      </c>
      <c r="G12" s="124">
        <v>41960</v>
      </c>
      <c r="H12" s="95">
        <f t="shared" si="0"/>
        <v>104900</v>
      </c>
      <c r="J12" s="93">
        <v>0.02</v>
      </c>
    </row>
    <row r="13" spans="1:10">
      <c r="A13" t="s">
        <v>343</v>
      </c>
      <c r="B13" s="11" t="s">
        <v>344</v>
      </c>
      <c r="F13" s="94">
        <v>7</v>
      </c>
      <c r="G13" s="124">
        <v>47340</v>
      </c>
      <c r="H13" s="95">
        <f t="shared" si="0"/>
        <v>118350</v>
      </c>
      <c r="J13" s="93">
        <v>0.01</v>
      </c>
    </row>
    <row r="14" spans="1:10">
      <c r="A14" t="s">
        <v>345</v>
      </c>
      <c r="B14" s="11" t="s">
        <v>346</v>
      </c>
      <c r="F14" s="94">
        <v>8</v>
      </c>
      <c r="G14" s="124">
        <v>52720</v>
      </c>
      <c r="H14" s="95">
        <f t="shared" si="0"/>
        <v>131800</v>
      </c>
    </row>
    <row r="15" spans="1:10">
      <c r="A15" t="s">
        <v>347</v>
      </c>
      <c r="B15" s="11" t="s">
        <v>348</v>
      </c>
      <c r="F15" s="94">
        <v>9</v>
      </c>
      <c r="G15" s="124">
        <v>58100</v>
      </c>
      <c r="H15" s="95">
        <f t="shared" si="0"/>
        <v>145250</v>
      </c>
    </row>
    <row r="16" spans="1:10">
      <c r="A16" t="s">
        <v>349</v>
      </c>
      <c r="B16" s="11" t="s">
        <v>350</v>
      </c>
      <c r="F16" s="94">
        <v>10</v>
      </c>
      <c r="G16" s="124">
        <v>63480</v>
      </c>
      <c r="H16" s="95">
        <f t="shared" si="0"/>
        <v>158700</v>
      </c>
      <c r="J16" s="3"/>
    </row>
    <row r="17" spans="1:10">
      <c r="A17" t="s">
        <v>351</v>
      </c>
      <c r="B17" s="11" t="s">
        <v>352</v>
      </c>
      <c r="F17" s="94">
        <v>11</v>
      </c>
      <c r="G17" s="124">
        <v>68860</v>
      </c>
      <c r="H17" s="95">
        <f t="shared" si="0"/>
        <v>172150</v>
      </c>
      <c r="J17" s="3"/>
    </row>
    <row r="18" spans="1:10">
      <c r="A18" t="s">
        <v>353</v>
      </c>
      <c r="B18" s="11" t="s">
        <v>354</v>
      </c>
      <c r="F18" s="94">
        <v>12</v>
      </c>
      <c r="G18" s="124">
        <v>74240</v>
      </c>
      <c r="H18" s="95">
        <f t="shared" si="0"/>
        <v>185600</v>
      </c>
      <c r="I18" s="96"/>
      <c r="J18" s="3"/>
    </row>
    <row r="19" spans="1:10">
      <c r="A19" t="s">
        <v>355</v>
      </c>
      <c r="B19" s="11" t="s">
        <v>356</v>
      </c>
      <c r="F19" s="94">
        <v>13</v>
      </c>
      <c r="G19" s="124">
        <v>79620</v>
      </c>
      <c r="H19" s="95">
        <f t="shared" si="0"/>
        <v>199050</v>
      </c>
      <c r="I19" s="96"/>
      <c r="J19" s="3"/>
    </row>
    <row r="20" spans="1:10">
      <c r="A20" t="s">
        <v>357</v>
      </c>
      <c r="B20" s="11" t="s">
        <v>358</v>
      </c>
      <c r="F20" s="94">
        <v>14</v>
      </c>
      <c r="G20" s="124">
        <v>85000</v>
      </c>
      <c r="H20" s="95">
        <f t="shared" si="0"/>
        <v>212500</v>
      </c>
      <c r="I20" s="96"/>
      <c r="J20" s="3"/>
    </row>
    <row r="21" spans="1:10">
      <c r="A21" t="s">
        <v>359</v>
      </c>
      <c r="B21" s="11" t="s">
        <v>360</v>
      </c>
      <c r="F21" s="94">
        <v>15</v>
      </c>
      <c r="G21" s="124">
        <v>90380</v>
      </c>
      <c r="H21" s="95">
        <f t="shared" si="0"/>
        <v>225950</v>
      </c>
      <c r="I21" s="96"/>
      <c r="J21" s="3"/>
    </row>
    <row r="22" spans="1:10">
      <c r="A22" t="s">
        <v>361</v>
      </c>
      <c r="B22" s="11" t="s">
        <v>362</v>
      </c>
      <c r="I22" s="96"/>
      <c r="J22" s="3"/>
    </row>
    <row r="23" spans="1:10">
      <c r="A23" t="s">
        <v>363</v>
      </c>
      <c r="B23" s="11" t="s">
        <v>364</v>
      </c>
      <c r="I23" s="96"/>
      <c r="J23" s="3"/>
    </row>
    <row r="24" spans="1:10">
      <c r="A24" t="s">
        <v>365</v>
      </c>
      <c r="B24" s="11" t="s">
        <v>366</v>
      </c>
      <c r="I24" s="96"/>
    </row>
    <row r="25" spans="1:10" ht="15.75">
      <c r="A25" t="s">
        <v>367</v>
      </c>
      <c r="B25" s="11" t="s">
        <v>368</v>
      </c>
      <c r="E25" t="s">
        <v>369</v>
      </c>
      <c r="F25" s="126" t="s">
        <v>370</v>
      </c>
      <c r="I25" s="96"/>
    </row>
    <row r="26" spans="1:10" ht="15.75">
      <c r="A26" t="s">
        <v>371</v>
      </c>
      <c r="B26" s="11" t="s">
        <v>372</v>
      </c>
      <c r="E26" s="98"/>
      <c r="F26" s="126" t="s">
        <v>92</v>
      </c>
      <c r="I26" s="96"/>
    </row>
    <row r="27" spans="1:10" ht="15.75">
      <c r="A27" t="s">
        <v>373</v>
      </c>
      <c r="B27" s="11" t="s">
        <v>374</v>
      </c>
      <c r="F27" s="126" t="s">
        <v>375</v>
      </c>
    </row>
    <row r="28" spans="1:10" ht="15.75">
      <c r="A28" t="s">
        <v>376</v>
      </c>
      <c r="B28" s="11" t="s">
        <v>377</v>
      </c>
      <c r="F28" s="126" t="s">
        <v>378</v>
      </c>
    </row>
    <row r="29" spans="1:10">
      <c r="A29" t="s">
        <v>379</v>
      </c>
      <c r="B29" s="11" t="s">
        <v>380</v>
      </c>
    </row>
    <row r="30" spans="1:10">
      <c r="A30" t="s">
        <v>381</v>
      </c>
      <c r="B30" s="11" t="s">
        <v>382</v>
      </c>
    </row>
    <row r="31" spans="1:10">
      <c r="A31" t="s">
        <v>383</v>
      </c>
      <c r="B31" s="11" t="s">
        <v>384</v>
      </c>
      <c r="E31" t="s">
        <v>385</v>
      </c>
      <c r="F31" s="50" t="s">
        <v>386</v>
      </c>
    </row>
    <row r="32" spans="1:10">
      <c r="A32" t="s">
        <v>387</v>
      </c>
      <c r="B32" s="11" t="s">
        <v>388</v>
      </c>
      <c r="F32" s="50" t="s">
        <v>389</v>
      </c>
      <c r="J32" s="3"/>
    </row>
    <row r="33" spans="1:10">
      <c r="A33" t="s">
        <v>390</v>
      </c>
      <c r="B33" s="11" t="s">
        <v>391</v>
      </c>
      <c r="F33" s="50"/>
      <c r="J33" s="3"/>
    </row>
    <row r="34" spans="1:10">
      <c r="A34" t="s">
        <v>392</v>
      </c>
      <c r="B34" s="11" t="s">
        <v>393</v>
      </c>
      <c r="F34" s="50" t="s">
        <v>125</v>
      </c>
      <c r="J34" s="3"/>
    </row>
    <row r="35" spans="1:10">
      <c r="A35" t="s">
        <v>394</v>
      </c>
      <c r="B35" s="11" t="s">
        <v>395</v>
      </c>
      <c r="F35" s="50" t="s">
        <v>334</v>
      </c>
      <c r="J35" s="3"/>
    </row>
    <row r="36" spans="1:10">
      <c r="A36" t="s">
        <v>396</v>
      </c>
      <c r="B36" s="11" t="s">
        <v>397</v>
      </c>
      <c r="F36" s="50"/>
      <c r="J36" s="3"/>
    </row>
    <row r="37" spans="1:10">
      <c r="A37" t="s">
        <v>398</v>
      </c>
      <c r="B37" s="11" t="s">
        <v>399</v>
      </c>
      <c r="F37" s="50" t="s">
        <v>125</v>
      </c>
      <c r="J37" s="3"/>
    </row>
    <row r="38" spans="1:10">
      <c r="A38" t="s">
        <v>400</v>
      </c>
      <c r="B38" s="11" t="s">
        <v>401</v>
      </c>
      <c r="F38" s="50" t="s">
        <v>334</v>
      </c>
      <c r="J38" s="3"/>
    </row>
    <row r="39" spans="1:10">
      <c r="A39" t="s">
        <v>402</v>
      </c>
      <c r="B39" s="11" t="s">
        <v>403</v>
      </c>
      <c r="F39" s="50" t="s">
        <v>404</v>
      </c>
      <c r="J39" s="102"/>
    </row>
    <row r="40" spans="1:10">
      <c r="A40" t="s">
        <v>405</v>
      </c>
      <c r="B40" s="11" t="s">
        <v>406</v>
      </c>
      <c r="F40" s="50"/>
      <c r="J40" s="102"/>
    </row>
    <row r="41" spans="1:10">
      <c r="A41" t="s">
        <v>407</v>
      </c>
      <c r="B41" s="11" t="s">
        <v>408</v>
      </c>
      <c r="F41" s="50" t="s">
        <v>409</v>
      </c>
    </row>
    <row r="42" spans="1:10">
      <c r="A42" t="s">
        <v>410</v>
      </c>
      <c r="B42" s="11" t="s">
        <v>411</v>
      </c>
      <c r="F42" s="50" t="s">
        <v>412</v>
      </c>
    </row>
    <row r="43" spans="1:10">
      <c r="A43" t="s">
        <v>413</v>
      </c>
      <c r="B43" s="11" t="s">
        <v>414</v>
      </c>
      <c r="F43" s="50" t="s">
        <v>415</v>
      </c>
    </row>
    <row r="44" spans="1:10">
      <c r="A44" t="s">
        <v>416</v>
      </c>
      <c r="B44" s="11" t="s">
        <v>417</v>
      </c>
      <c r="F44" s="50" t="s">
        <v>418</v>
      </c>
    </row>
    <row r="45" spans="1:10">
      <c r="A45" t="s">
        <v>419</v>
      </c>
      <c r="B45" s="11" t="s">
        <v>420</v>
      </c>
      <c r="F45" s="50" t="s">
        <v>421</v>
      </c>
    </row>
    <row r="46" spans="1:10">
      <c r="A46" t="s">
        <v>422</v>
      </c>
      <c r="B46" s="11" t="s">
        <v>423</v>
      </c>
      <c r="F46" s="50" t="s">
        <v>424</v>
      </c>
    </row>
    <row r="47" spans="1:10">
      <c r="A47" t="s">
        <v>425</v>
      </c>
      <c r="B47" s="11" t="s">
        <v>426</v>
      </c>
      <c r="F47" s="50" t="s">
        <v>427</v>
      </c>
    </row>
    <row r="48" spans="1:10">
      <c r="A48" t="s">
        <v>428</v>
      </c>
      <c r="B48" s="11" t="s">
        <v>429</v>
      </c>
    </row>
    <row r="49" spans="1:2">
      <c r="A49" t="s">
        <v>430</v>
      </c>
      <c r="B49" s="11" t="s">
        <v>431</v>
      </c>
    </row>
    <row r="50" spans="1:2">
      <c r="A50" t="s">
        <v>432</v>
      </c>
      <c r="B50" s="11" t="s">
        <v>433</v>
      </c>
    </row>
    <row r="51" spans="1:2">
      <c r="A51" t="s">
        <v>434</v>
      </c>
      <c r="B51" s="11" t="s">
        <v>435</v>
      </c>
    </row>
    <row r="52" spans="1:2">
      <c r="A52" t="s">
        <v>436</v>
      </c>
      <c r="B52" s="11" t="s">
        <v>437</v>
      </c>
    </row>
    <row r="53" spans="1:2">
      <c r="A53" t="s">
        <v>438</v>
      </c>
      <c r="B53" s="11" t="s">
        <v>439</v>
      </c>
    </row>
    <row r="54" spans="1:2">
      <c r="A54" t="s">
        <v>440</v>
      </c>
      <c r="B54" s="11" t="s">
        <v>441</v>
      </c>
    </row>
    <row r="55" spans="1:2">
      <c r="A55" t="s">
        <v>442</v>
      </c>
      <c r="B55" s="11" t="s">
        <v>443</v>
      </c>
    </row>
    <row r="56" spans="1:2">
      <c r="A56" t="s">
        <v>444</v>
      </c>
      <c r="B56" s="11" t="s">
        <v>445</v>
      </c>
    </row>
    <row r="57" spans="1:2">
      <c r="A57" t="s">
        <v>446</v>
      </c>
      <c r="B57" s="11" t="s">
        <v>447</v>
      </c>
    </row>
    <row r="58" spans="1:2">
      <c r="A58" t="s">
        <v>448</v>
      </c>
      <c r="B58" s="11" t="s">
        <v>449</v>
      </c>
    </row>
    <row r="59" spans="1:2">
      <c r="A59" t="s">
        <v>450</v>
      </c>
      <c r="B59" s="11" t="s">
        <v>451</v>
      </c>
    </row>
    <row r="60" spans="1:2">
      <c r="A60" t="s">
        <v>452</v>
      </c>
      <c r="B60" s="11" t="s">
        <v>453</v>
      </c>
    </row>
    <row r="61" spans="1:2">
      <c r="A61" t="s">
        <v>454</v>
      </c>
      <c r="B61" s="11" t="s">
        <v>455</v>
      </c>
    </row>
    <row r="62" spans="1:2">
      <c r="A62" t="s">
        <v>456</v>
      </c>
      <c r="B62" s="11" t="s">
        <v>457</v>
      </c>
    </row>
    <row r="63" spans="1:2">
      <c r="A63" t="s">
        <v>458</v>
      </c>
      <c r="B63" s="11" t="s">
        <v>459</v>
      </c>
    </row>
    <row r="64" spans="1:2">
      <c r="A64" t="s">
        <v>460</v>
      </c>
      <c r="B64" s="11" t="s">
        <v>461</v>
      </c>
    </row>
    <row r="65" spans="1:2">
      <c r="A65" t="s">
        <v>462</v>
      </c>
      <c r="B65" s="11" t="s">
        <v>463</v>
      </c>
    </row>
    <row r="66" spans="1:2">
      <c r="A66" t="s">
        <v>464</v>
      </c>
      <c r="B66" s="11" t="s">
        <v>465</v>
      </c>
    </row>
    <row r="67" spans="1:2">
      <c r="A67" t="s">
        <v>466</v>
      </c>
      <c r="B67" s="11" t="s">
        <v>467</v>
      </c>
    </row>
    <row r="68" spans="1:2">
      <c r="A68" t="s">
        <v>468</v>
      </c>
      <c r="B68" s="11" t="s">
        <v>469</v>
      </c>
    </row>
  </sheetData>
  <sheetProtection algorithmName="SHA-512" hashValue="RFsNHcpEaVfgNo6vD9dGDQG19RPYXDLjUbWLxRb0hAFMq/+clqfM5FmhcgwZSJdQoWcA/kb7n5RXPgAsvnKywQ==" saltValue="fElDM4YFhT/Zw5APWiIILA==" spinCount="100000" sheet="1" selectLockedCells="1" selectUnlockedCells="1"/>
  <sortState xmlns:xlrd2="http://schemas.microsoft.com/office/spreadsheetml/2017/richdata2" ref="A2:B65">
    <sortCondition ref="B33:B9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 xmlns="a78a9cf3-f1a1-446a-9e6c-97d397994884">Draft</Folder>
    <Fiscal_x0020_Year xmlns="a78a9cf3-f1a1-446a-9e6c-97d397994884">2020-21</Fiscal_x0020_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AC2827362BE5479CC17E0141D6B02D" ma:contentTypeVersion="5" ma:contentTypeDescription="Create a new document." ma:contentTypeScope="" ma:versionID="d827746e23e19050e5281e624f71eea8">
  <xsd:schema xmlns:xsd="http://www.w3.org/2001/XMLSchema" xmlns:xs="http://www.w3.org/2001/XMLSchema" xmlns:p="http://schemas.microsoft.com/office/2006/metadata/properties" xmlns:ns2="a78a9cf3-f1a1-446a-9e6c-97d397994884" targetNamespace="http://schemas.microsoft.com/office/2006/metadata/properties" ma:root="true" ma:fieldsID="a031dc81f6caafb056c10d15b0d02e42" ns2:_="">
    <xsd:import namespace="a78a9cf3-f1a1-446a-9e6c-97d397994884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Fold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a9cf3-f1a1-446a-9e6c-97d397994884" elementFormDefault="qualified">
    <xsd:import namespace="http://schemas.microsoft.com/office/2006/documentManagement/types"/>
    <xsd:import namespace="http://schemas.microsoft.com/office/infopath/2007/PartnerControls"/>
    <xsd:element name="Fiscal_x0020_Year" ma:index="4" ma:displayName="Fiscal Year" ma:format="Dropdown" ma:internalName="Fiscal_x0020_Year" ma:readOnly="false">
      <xsd:simpleType>
        <xsd:restriction base="dms:Choice">
          <xsd:enumeration value="2021-22"/>
          <xsd:enumeration value="2020-21"/>
          <xsd:enumeration value="2019-20"/>
          <xsd:enumeration value="2018-19"/>
          <xsd:enumeration value="2017-18"/>
          <xsd:enumeration value="2016-17"/>
          <xsd:enumeration value="2015-16"/>
          <xsd:enumeration value="2014-15"/>
          <xsd:enumeration value="2013-14"/>
          <xsd:enumeration value="2012-13"/>
        </xsd:restriction>
      </xsd:simpleType>
    </xsd:element>
    <xsd:element name="Folder" ma:index="5" nillable="true" ma:displayName="Folder" ma:format="Dropdown" ma:internalName="Folder" ma:readOnly="false">
      <xsd:simpleType>
        <xsd:restriction base="dms:Choice">
          <xsd:enumeration value="Draft"/>
          <xsd:enumeration value="Final"/>
          <xsd:enumeration value="Revised"/>
          <xsd:enumeration value="Template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Note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BA026-C4C5-4AAA-8B69-8904AE5797C5}"/>
</file>

<file path=customXml/itemProps2.xml><?xml version="1.0" encoding="utf-8"?>
<ds:datastoreItem xmlns:ds="http://schemas.openxmlformats.org/officeDocument/2006/customXml" ds:itemID="{94C77041-0EC4-48EA-9F1A-594C44AE9B79}"/>
</file>

<file path=customXml/itemProps3.xml><?xml version="1.0" encoding="utf-8"?>
<ds:datastoreItem xmlns:ds="http://schemas.openxmlformats.org/officeDocument/2006/customXml" ds:itemID="{202726B8-D227-4662-B0E1-253072FDF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Vital, Chandra</Manager>
  <Company>Colorado Department of Health Care Policy and Financing, Special Financing Division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cicp application</dc:subject>
  <dc:creator>Graf, Taryn</dc:creator>
  <cp:keywords>cicp, application</cp:keywords>
  <dc:description/>
  <cp:lastModifiedBy/>
  <cp:revision/>
  <dcterms:created xsi:type="dcterms:W3CDTF">2015-05-27T16:49:28Z</dcterms:created>
  <dcterms:modified xsi:type="dcterms:W3CDTF">2024-06-27T20:48:07Z</dcterms:modified>
  <cp:category>application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0x01010085AC2827362BE5479CC17E0141D6B02D</vt:lpwstr>
  </property>
  <property fmtid="{D5CDD505-2E9C-101B-9397-08002B2CF9AE}" pid="3" name="Language">
    <vt:lpwstr>english</vt:lpwstr>
  </property>
  <property fmtid="{D5CDD505-2E9C-101B-9397-08002B2CF9AE}" pid="4" name="Order">
    <vt:r8>16300</vt:r8>
  </property>
  <property fmtid="{D5CDD505-2E9C-101B-9397-08002B2CF9AE}" pid="5" name="AuthorIds_UIVersion_5">
    <vt:lpwstr>20</vt:lpwstr>
  </property>
</Properties>
</file>