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codeName="ThisWorkbook" defaultThemeVersion="124226"/>
  <mc:AlternateContent xmlns:mc="http://schemas.openxmlformats.org/markup-compatibility/2006">
    <mc:Choice Requires="x15">
      <x15ac:absPath xmlns:x15ac="http://schemas.microsoft.com/office/spreadsheetml/2010/11/ac" url="S:\BUDGETOF\Monthly Reporting\JBC Monthly Reports\FY 2016-17\11 May 2017\"/>
    </mc:Choice>
  </mc:AlternateContent>
  <bookViews>
    <workbookView xWindow="0" yWindow="0" windowWidth="15360" windowHeight="6255" tabRatio="692" activeTab="1"/>
  </bookViews>
  <sheets>
    <sheet name="Medicaid Caseload Adjusted" sheetId="34" r:id="rId1"/>
    <sheet name="CBHP Caseload Adjusted" sheetId="35" r:id="rId2"/>
    <sheet name="Expansion Expenditure" sheetId="28" state="hidden" r:id="rId3"/>
    <sheet name="Graph for Web- DO NOT PRINT" sheetId="23" state="hidden" r:id="rId4"/>
  </sheets>
  <externalReferences>
    <externalReference r:id="rId5"/>
    <externalReference r:id="rId6"/>
  </externalReferences>
  <definedNames>
    <definedName name="_ra1" localSheetId="1">'[1]% Cost Covd'!#REF!</definedName>
    <definedName name="_ra1" localSheetId="0">'[1]% Cost Covd'!#REF!</definedName>
    <definedName name="_ra1">'[1]% Cost Covd'!#REF!</definedName>
    <definedName name="mec" localSheetId="1">'[1]% Cost Covd'!#REF!</definedName>
    <definedName name="mec" localSheetId="0">'[1]% Cost Covd'!#REF!</definedName>
    <definedName name="mec">'[1]% Cost Covd'!#REF!</definedName>
    <definedName name="MedEdCap" localSheetId="1">'[2]% Cost Covd'!#REF!</definedName>
    <definedName name="MedEdCap" localSheetId="0">'[2]% Cost Covd'!#REF!</definedName>
    <definedName name="MedEdCap">'[2]% Cost Covd'!#REF!</definedName>
    <definedName name="mm" localSheetId="1">'[1]% Cost Covd'!#REF!</definedName>
    <definedName name="mm" localSheetId="0">'[1]% Cost Covd'!#REF!</definedName>
    <definedName name="mm">'[1]% Cost Covd'!#REF!</definedName>
    <definedName name="nn" localSheetId="1">'[1]% Cost Covd'!#REF!</definedName>
    <definedName name="nn" localSheetId="0">'[1]% Cost Covd'!#REF!</definedName>
    <definedName name="nn">'[1]% Cost Covd'!#REF!</definedName>
    <definedName name="_xlnm.Print_Area" localSheetId="1">'CBHP Caseload Adjusted'!$B$1:$J$116</definedName>
    <definedName name="_xlnm.Print_Area" localSheetId="2">'Expansion Expenditure'!$B$2:$Q$39,'Expansion Expenditure'!$B$41:$Q$78,'Expansion Expenditure'!$B$80:$Q$117</definedName>
    <definedName name="_xlnm.Print_Area" localSheetId="0">'Medicaid Caseload Adjusted'!$B$1:$R$122</definedName>
    <definedName name="rahc" localSheetId="1">'[1]% Cost Covd'!#REF!</definedName>
    <definedName name="rahc" localSheetId="0">'[1]% Cost Covd'!#REF!</definedName>
    <definedName name="rahc">'[1]% Cost Covd'!#REF!</definedName>
    <definedName name="rcap1" localSheetId="1">'[1]% Cost Covd'!#REF!</definedName>
    <definedName name="rcap1" localSheetId="0">'[1]% Cost Covd'!#REF!</definedName>
    <definedName name="rcap1">'[1]% Cost Covd'!#REF!</definedName>
    <definedName name="rcc" localSheetId="1">'[1]% Cost Covd'!#REF!</definedName>
    <definedName name="rcc" localSheetId="0">'[1]% Cost Covd'!#REF!</definedName>
    <definedName name="rcc">'[1]% Cost Covd'!#REF!</definedName>
    <definedName name="rr" localSheetId="1">'[1]% Cost Covd'!#REF!</definedName>
    <definedName name="rr" localSheetId="0">'[1]% Cost Covd'!#REF!</definedName>
    <definedName name="rr">'[1]% Cost Covd'!#REF!</definedName>
    <definedName name="RurAncil1" localSheetId="1">'[2]% Cost Covd'!#REF!</definedName>
    <definedName name="RurAncil1" localSheetId="0">'[2]% Cost Covd'!#REF!</definedName>
    <definedName name="RurAncil1">'[2]% Cost Covd'!#REF!</definedName>
    <definedName name="RurAncilHospCap" localSheetId="1">'[2]% Cost Covd'!#REF!</definedName>
    <definedName name="RurAncilHospCap" localSheetId="0">'[2]% Cost Covd'!#REF!</definedName>
    <definedName name="RurAncilHospCap">'[2]% Cost Covd'!#REF!</definedName>
    <definedName name="RurCaptl1" localSheetId="1">'[2]% Cost Covd'!#REF!</definedName>
    <definedName name="RurCaptl1" localSheetId="0">'[2]% Cost Covd'!#REF!</definedName>
    <definedName name="RurCaptl1">'[2]% Cost Covd'!#REF!</definedName>
    <definedName name="RurCaptlHospCap" localSheetId="1">'[2]% Cost Covd'!#REF!</definedName>
    <definedName name="RurCaptlHospCap" localSheetId="0">'[2]% Cost Covd'!#REF!</definedName>
    <definedName name="RurCaptlHospCap">'[2]% Cost Covd'!#REF!</definedName>
    <definedName name="RurMeded1" localSheetId="1">'[2]% Cost Covd'!#REF!</definedName>
    <definedName name="RurMeded1" localSheetId="0">'[2]% Cost Covd'!#REF!</definedName>
    <definedName name="RurMeded1">'[2]% Cost Covd'!#REF!</definedName>
    <definedName name="RurMededHospCap" localSheetId="1">'[2]% Cost Covd'!#REF!</definedName>
    <definedName name="RurMededHospCap" localSheetId="0">'[2]% Cost Covd'!#REF!</definedName>
    <definedName name="RurMededHospCap">'[2]% Cost Covd'!#REF!</definedName>
    <definedName name="RurRout1" localSheetId="1">'[2]% Cost Covd'!#REF!</definedName>
    <definedName name="RurRout1" localSheetId="0">'[2]% Cost Covd'!#REF!</definedName>
    <definedName name="RurRout1">'[2]% Cost Covd'!#REF!</definedName>
    <definedName name="RurRoutHospCap" localSheetId="1">'[2]% Cost Covd'!#REF!</definedName>
    <definedName name="RurRoutHospCap" localSheetId="0">'[2]% Cost Covd'!#REF!</definedName>
    <definedName name="RurRoutHospCap">'[2]% Cost Covd'!#REF!</definedName>
    <definedName name="trwe" localSheetId="1">'[1]% Cost Covd'!#REF!</definedName>
    <definedName name="trwe" localSheetId="0">'[1]% Cost Covd'!#REF!</definedName>
    <definedName name="trwe">'[1]% Cost Covd'!#REF!</definedName>
  </definedNames>
  <calcPr calcId="171027"/>
</workbook>
</file>

<file path=xl/calcChain.xml><?xml version="1.0" encoding="utf-8"?>
<calcChain xmlns="http://schemas.openxmlformats.org/spreadsheetml/2006/main">
  <c r="H108" i="34" l="1"/>
  <c r="I107" i="34" l="1"/>
  <c r="A73" i="34"/>
  <c r="A75" i="34"/>
  <c r="A76" i="34"/>
  <c r="A77" i="34"/>
  <c r="A79" i="34"/>
  <c r="A84" i="34"/>
  <c r="A85" i="34"/>
  <c r="A86" i="34"/>
  <c r="A87" i="34"/>
  <c r="A88" i="34"/>
  <c r="A89" i="34"/>
  <c r="A90" i="34"/>
  <c r="A94" i="34"/>
  <c r="A95" i="34"/>
  <c r="A97" i="34"/>
  <c r="A98" i="34"/>
  <c r="A99" i="34"/>
  <c r="A100" i="34"/>
  <c r="A103" i="34"/>
  <c r="A68" i="34"/>
  <c r="A106" i="35"/>
  <c r="A105" i="35"/>
  <c r="A104" i="35"/>
  <c r="A103" i="35"/>
  <c r="A101" i="35"/>
  <c r="A100" i="35"/>
  <c r="A99" i="35"/>
  <c r="A98" i="35"/>
  <c r="A97" i="35"/>
  <c r="A96" i="35"/>
  <c r="A95" i="35"/>
  <c r="A94" i="35"/>
  <c r="A92" i="35"/>
  <c r="A91" i="35"/>
  <c r="A90" i="35"/>
  <c r="A89" i="35"/>
  <c r="A88" i="35"/>
  <c r="A87" i="35"/>
  <c r="A86" i="35"/>
  <c r="A85" i="35"/>
  <c r="A84" i="35"/>
  <c r="A83" i="35"/>
  <c r="A82" i="35"/>
  <c r="A81" i="35"/>
  <c r="A79" i="35"/>
  <c r="A78" i="35"/>
  <c r="A77" i="35"/>
  <c r="A76" i="35"/>
  <c r="A75" i="35"/>
  <c r="A74" i="35"/>
  <c r="A73" i="35"/>
  <c r="A72" i="35"/>
  <c r="A71" i="35"/>
  <c r="A70" i="35"/>
  <c r="A69" i="35"/>
  <c r="A68" i="35"/>
  <c r="G67" i="35"/>
  <c r="C67" i="35"/>
  <c r="A67" i="35"/>
  <c r="J66" i="35"/>
  <c r="F66" i="35"/>
  <c r="A66" i="35"/>
  <c r="J65" i="35"/>
  <c r="F65" i="35"/>
  <c r="A65" i="35"/>
  <c r="J64" i="35"/>
  <c r="F64" i="35"/>
  <c r="A64" i="35"/>
  <c r="J63" i="35"/>
  <c r="F63" i="35"/>
  <c r="A63" i="35"/>
  <c r="J62" i="35"/>
  <c r="F62" i="35"/>
  <c r="A62" i="35"/>
  <c r="J61" i="35"/>
  <c r="F61" i="35"/>
  <c r="A61" i="35"/>
  <c r="J60" i="35"/>
  <c r="F60" i="35"/>
  <c r="A60" i="35"/>
  <c r="J59" i="35"/>
  <c r="F59" i="35"/>
  <c r="A59" i="35"/>
  <c r="J58" i="35"/>
  <c r="F58" i="35"/>
  <c r="A58" i="35"/>
  <c r="A57" i="35"/>
  <c r="F56" i="35"/>
  <c r="A56" i="35"/>
  <c r="F55" i="35"/>
  <c r="A55" i="35"/>
  <c r="G54" i="35"/>
  <c r="C54" i="35"/>
  <c r="A54" i="35" s="1"/>
  <c r="F53" i="35"/>
  <c r="A53" i="35"/>
  <c r="J52" i="35"/>
  <c r="F52" i="35"/>
  <c r="A52" i="35"/>
  <c r="A51" i="35"/>
  <c r="J50" i="35"/>
  <c r="A50" i="35"/>
  <c r="F49" i="35"/>
  <c r="A49" i="35"/>
  <c r="J48" i="35"/>
  <c r="F48" i="35"/>
  <c r="A48" i="35"/>
  <c r="J47" i="35"/>
  <c r="A47" i="35"/>
  <c r="J46" i="35"/>
  <c r="F46" i="35"/>
  <c r="A46" i="35"/>
  <c r="J45" i="35"/>
  <c r="F45" i="35"/>
  <c r="A45" i="35"/>
  <c r="J44" i="35"/>
  <c r="F44" i="35"/>
  <c r="A44" i="35"/>
  <c r="A43" i="35"/>
  <c r="J42" i="35"/>
  <c r="F42" i="35"/>
  <c r="A42" i="35"/>
  <c r="G41" i="35"/>
  <c r="C41" i="35"/>
  <c r="J40" i="35"/>
  <c r="J39" i="35"/>
  <c r="F39" i="35"/>
  <c r="J38" i="35"/>
  <c r="F38" i="35"/>
  <c r="J37" i="35"/>
  <c r="F37" i="35"/>
  <c r="J36" i="35"/>
  <c r="F36" i="35"/>
  <c r="J35" i="35"/>
  <c r="F35" i="35"/>
  <c r="F34" i="35"/>
  <c r="J33" i="35"/>
  <c r="F33" i="35"/>
  <c r="J32" i="35"/>
  <c r="F32" i="35"/>
  <c r="AR31" i="35"/>
  <c r="AR32" i="35" s="1"/>
  <c r="AR33" i="35" s="1"/>
  <c r="AP31" i="35"/>
  <c r="AP32" i="35" s="1"/>
  <c r="F31" i="35"/>
  <c r="AT30" i="35"/>
  <c r="J30" i="35"/>
  <c r="J29" i="35"/>
  <c r="G28" i="35"/>
  <c r="C28" i="35"/>
  <c r="J27" i="35"/>
  <c r="F27" i="35"/>
  <c r="J26" i="35"/>
  <c r="F26" i="35"/>
  <c r="J25" i="35"/>
  <c r="F25" i="35"/>
  <c r="J24" i="35"/>
  <c r="J23" i="35"/>
  <c r="F23" i="35"/>
  <c r="J22" i="35"/>
  <c r="F20" i="35"/>
  <c r="F17" i="35"/>
  <c r="J16" i="35"/>
  <c r="G15" i="35"/>
  <c r="C15" i="35"/>
  <c r="J14" i="35"/>
  <c r="F14" i="35"/>
  <c r="J13" i="35"/>
  <c r="J12" i="35"/>
  <c r="J11" i="35"/>
  <c r="F11" i="35"/>
  <c r="J10" i="35"/>
  <c r="F10" i="35"/>
  <c r="J9" i="35"/>
  <c r="J8" i="35"/>
  <c r="J7" i="35"/>
  <c r="F7" i="35"/>
  <c r="J6" i="35"/>
  <c r="F6" i="35"/>
  <c r="J5" i="35"/>
  <c r="J4" i="35"/>
  <c r="A105" i="34"/>
  <c r="A104" i="34"/>
  <c r="A101" i="34"/>
  <c r="A92" i="34"/>
  <c r="A91" i="34"/>
  <c r="A83" i="34"/>
  <c r="A71" i="34"/>
  <c r="Q67" i="34"/>
  <c r="P67" i="34"/>
  <c r="O67" i="34"/>
  <c r="N67" i="34"/>
  <c r="M67" i="34"/>
  <c r="L67" i="34"/>
  <c r="K67" i="34"/>
  <c r="J67" i="34"/>
  <c r="I67" i="34"/>
  <c r="H67" i="34"/>
  <c r="G67" i="34"/>
  <c r="F67" i="34"/>
  <c r="E67" i="34"/>
  <c r="D67" i="34"/>
  <c r="C67" i="34"/>
  <c r="R66" i="34"/>
  <c r="A66" i="34"/>
  <c r="R65" i="34"/>
  <c r="A65" i="34"/>
  <c r="R64" i="34"/>
  <c r="A64" i="34"/>
  <c r="R63" i="34"/>
  <c r="A63" i="34"/>
  <c r="R62" i="34"/>
  <c r="A62" i="34"/>
  <c r="R61" i="34"/>
  <c r="A61" i="34"/>
  <c r="R60" i="34"/>
  <c r="A60" i="34"/>
  <c r="R59" i="34"/>
  <c r="A59" i="34"/>
  <c r="R58" i="34"/>
  <c r="A58" i="34"/>
  <c r="R57" i="34"/>
  <c r="A57" i="34"/>
  <c r="R56" i="34"/>
  <c r="A56" i="34"/>
  <c r="R55" i="34"/>
  <c r="A55" i="34"/>
  <c r="Q54" i="34"/>
  <c r="P54" i="34"/>
  <c r="O54" i="34"/>
  <c r="N54" i="34"/>
  <c r="M54" i="34"/>
  <c r="L54" i="34"/>
  <c r="K54" i="34"/>
  <c r="J54" i="34"/>
  <c r="I54" i="34"/>
  <c r="H54" i="34"/>
  <c r="G54" i="34"/>
  <c r="F54" i="34"/>
  <c r="E54" i="34"/>
  <c r="D54" i="34"/>
  <c r="C54" i="34"/>
  <c r="R53" i="34"/>
  <c r="A53" i="34"/>
  <c r="R52" i="34"/>
  <c r="A52" i="34"/>
  <c r="R51" i="34"/>
  <c r="A51" i="34"/>
  <c r="R50" i="34"/>
  <c r="A50" i="34"/>
  <c r="R49" i="34"/>
  <c r="A49" i="34"/>
  <c r="R48" i="34"/>
  <c r="A48" i="34"/>
  <c r="R47" i="34"/>
  <c r="A47" i="34"/>
  <c r="R46" i="34"/>
  <c r="A46" i="34"/>
  <c r="R45" i="34"/>
  <c r="A45" i="34"/>
  <c r="R44" i="34"/>
  <c r="A44" i="34"/>
  <c r="R43" i="34"/>
  <c r="A43" i="34"/>
  <c r="R42" i="34"/>
  <c r="A42" i="34"/>
  <c r="Q41" i="34"/>
  <c r="P41" i="34"/>
  <c r="O41" i="34"/>
  <c r="N41" i="34"/>
  <c r="M41" i="34"/>
  <c r="L41" i="34"/>
  <c r="K41" i="34"/>
  <c r="J41" i="34"/>
  <c r="I41" i="34"/>
  <c r="H41" i="34"/>
  <c r="G41" i="34"/>
  <c r="F41" i="34"/>
  <c r="E41" i="34"/>
  <c r="D41" i="34"/>
  <c r="C41" i="34"/>
  <c r="R40" i="34"/>
  <c r="R39" i="34"/>
  <c r="R38" i="34"/>
  <c r="R37" i="34"/>
  <c r="R36" i="34"/>
  <c r="R35" i="34"/>
  <c r="R34" i="34"/>
  <c r="R33" i="34"/>
  <c r="R32" i="34"/>
  <c r="R31" i="34"/>
  <c r="R30" i="34"/>
  <c r="R29" i="34"/>
  <c r="P28" i="34"/>
  <c r="M28" i="34"/>
  <c r="J28" i="34"/>
  <c r="H28" i="34"/>
  <c r="G28" i="34"/>
  <c r="E28" i="34"/>
  <c r="D28" i="34"/>
  <c r="C28" i="34"/>
  <c r="R27" i="34"/>
  <c r="R26" i="34"/>
  <c r="R25" i="34"/>
  <c r="R24" i="34"/>
  <c r="R23" i="34"/>
  <c r="R22" i="34"/>
  <c r="R21" i="34"/>
  <c r="R20" i="34"/>
  <c r="R19" i="34"/>
  <c r="Q18" i="34"/>
  <c r="N18" i="34"/>
  <c r="K18" i="34"/>
  <c r="Q17" i="34"/>
  <c r="N17" i="34"/>
  <c r="K17" i="34"/>
  <c r="R16" i="34"/>
  <c r="Q15" i="34"/>
  <c r="P15" i="34"/>
  <c r="N15" i="34"/>
  <c r="M15" i="34"/>
  <c r="K15" i="34"/>
  <c r="J15" i="34"/>
  <c r="H15" i="34"/>
  <c r="G15" i="34"/>
  <c r="E15" i="34"/>
  <c r="D15" i="34"/>
  <c r="C15" i="34"/>
  <c r="R14" i="34"/>
  <c r="R13" i="34"/>
  <c r="R12" i="34"/>
  <c r="R11" i="34"/>
  <c r="R10" i="34"/>
  <c r="R9" i="34"/>
  <c r="R8" i="34"/>
  <c r="R7" i="34"/>
  <c r="R6" i="34"/>
  <c r="R5" i="34"/>
  <c r="R4" i="34"/>
  <c r="R3" i="34"/>
  <c r="F51" i="35" l="1"/>
  <c r="K28" i="34"/>
  <c r="R28" i="34" s="1"/>
  <c r="F19" i="35"/>
  <c r="F22" i="35"/>
  <c r="AT32" i="35"/>
  <c r="E67" i="35"/>
  <c r="Q28" i="34"/>
  <c r="R41" i="34"/>
  <c r="R15" i="34"/>
  <c r="A69" i="34"/>
  <c r="A74" i="34"/>
  <c r="A70" i="34"/>
  <c r="A81" i="34"/>
  <c r="A78" i="34"/>
  <c r="F18" i="35"/>
  <c r="F21" i="35"/>
  <c r="F24" i="35"/>
  <c r="J34" i="35"/>
  <c r="F47" i="35"/>
  <c r="J49" i="35"/>
  <c r="F50" i="35"/>
  <c r="J57" i="35"/>
  <c r="J51" i="35"/>
  <c r="I67" i="35"/>
  <c r="J56" i="35"/>
  <c r="E15" i="35"/>
  <c r="F15" i="35" s="1"/>
  <c r="E54" i="35"/>
  <c r="J53" i="35"/>
  <c r="A72" i="34"/>
  <c r="A96" i="34"/>
  <c r="A82" i="34"/>
  <c r="J3" i="35"/>
  <c r="I15" i="35"/>
  <c r="J15" i="35" s="1"/>
  <c r="F5" i="35"/>
  <c r="I28" i="35"/>
  <c r="J28" i="35" s="1"/>
  <c r="I41" i="35"/>
  <c r="AT31" i="35"/>
  <c r="AU32" i="35"/>
  <c r="E28" i="35"/>
  <c r="F28" i="35" s="1"/>
  <c r="AU31" i="35"/>
  <c r="F8" i="35"/>
  <c r="F12" i="35"/>
  <c r="J17" i="35"/>
  <c r="J18" i="35"/>
  <c r="J19" i="35"/>
  <c r="J20" i="35"/>
  <c r="J21" i="35"/>
  <c r="E41" i="35"/>
  <c r="F30" i="35"/>
  <c r="F9" i="35"/>
  <c r="F13" i="35"/>
  <c r="F16" i="35"/>
  <c r="F29" i="35"/>
  <c r="J31" i="35"/>
  <c r="AP33" i="35"/>
  <c r="AT33" i="35" s="1"/>
  <c r="J43" i="35"/>
  <c r="F40" i="35"/>
  <c r="I54" i="35"/>
  <c r="F43" i="35"/>
  <c r="J55" i="35"/>
  <c r="F57" i="35"/>
  <c r="F67" i="35" s="1"/>
  <c r="R17" i="34"/>
  <c r="R54" i="34"/>
  <c r="A54" i="34"/>
  <c r="R67" i="34"/>
  <c r="A67" i="34"/>
  <c r="N28" i="34"/>
  <c r="R18" i="34"/>
  <c r="AV32" i="35" l="1"/>
  <c r="AW32" i="35" s="1"/>
  <c r="J54" i="35"/>
  <c r="J67" i="35"/>
  <c r="AV31" i="35"/>
  <c r="AW31" i="35" s="1"/>
  <c r="F54" i="35"/>
  <c r="F41" i="35"/>
  <c r="AU30" i="35"/>
  <c r="AV30" i="35" s="1"/>
  <c r="AW30" i="35" s="1"/>
  <c r="J41" i="35"/>
  <c r="H107" i="35" l="1"/>
  <c r="G107" i="35"/>
  <c r="I107" i="35"/>
  <c r="E107" i="35"/>
  <c r="D107" i="35"/>
  <c r="A102" i="35"/>
  <c r="C107" i="35"/>
  <c r="E107" i="34" l="1"/>
  <c r="K107" i="34"/>
  <c r="O107" i="34"/>
  <c r="F107" i="34"/>
  <c r="L107" i="34"/>
  <c r="P107" i="34"/>
  <c r="H107" i="34"/>
  <c r="G107" i="34"/>
  <c r="N107" i="34"/>
  <c r="D107" i="34"/>
  <c r="Q107" i="34"/>
  <c r="J107" i="34"/>
  <c r="M107" i="34"/>
  <c r="C111" i="35" a="1"/>
  <c r="C111" i="35" s="1"/>
  <c r="C112" i="35" s="1" a="1"/>
  <c r="C112" i="35" s="1"/>
  <c r="D109" i="35" a="1"/>
  <c r="D109" i="35" s="1"/>
  <c r="D110" i="35" s="1" a="1"/>
  <c r="D110" i="35" s="1"/>
  <c r="I111" i="35" a="1"/>
  <c r="I111" i="35" s="1"/>
  <c r="I112" i="35" s="1" a="1"/>
  <c r="I112" i="35" s="1"/>
  <c r="I109" i="35" a="1"/>
  <c r="I109" i="35" s="1"/>
  <c r="I110" i="35" s="1" a="1"/>
  <c r="I110" i="35" s="1"/>
  <c r="H109" i="35" a="1"/>
  <c r="H109" i="35" s="1"/>
  <c r="H110" i="35" s="1" a="1"/>
  <c r="H110" i="35" s="1"/>
  <c r="E111" i="35" a="1"/>
  <c r="E111" i="35" s="1"/>
  <c r="E112" i="35" s="1" a="1"/>
  <c r="E112" i="35" s="1"/>
  <c r="H111" i="35" a="1"/>
  <c r="H111" i="35" s="1"/>
  <c r="H112" i="35" s="1" a="1"/>
  <c r="H112" i="35" s="1"/>
  <c r="J109" i="35" a="1"/>
  <c r="J109" i="35" s="1"/>
  <c r="J110" i="35" s="1" a="1"/>
  <c r="J110" i="35" s="1"/>
  <c r="G109" i="35" a="1"/>
  <c r="G109" i="35" s="1"/>
  <c r="G110" i="35" s="1" a="1"/>
  <c r="G110" i="35" s="1"/>
  <c r="E109" i="35" a="1"/>
  <c r="E109" i="35" s="1"/>
  <c r="E110" i="35" s="1" a="1"/>
  <c r="E110" i="35" s="1"/>
  <c r="G111" i="35" a="1"/>
  <c r="G111" i="35" s="1"/>
  <c r="G112" i="35" s="1" a="1"/>
  <c r="G112" i="35" s="1"/>
  <c r="D111" i="35" a="1"/>
  <c r="D111" i="35" s="1"/>
  <c r="D112" i="35" s="1" a="1"/>
  <c r="D112" i="35" s="1"/>
  <c r="F109" i="35" a="1"/>
  <c r="F109" i="35" s="1"/>
  <c r="F110" i="35" s="1" a="1"/>
  <c r="F110" i="35" s="1"/>
  <c r="C109" i="35" a="1"/>
  <c r="C109" i="35" s="1"/>
  <c r="C110" i="35" s="1" a="1"/>
  <c r="C110" i="35" s="1"/>
  <c r="A102" i="34" l="1"/>
  <c r="C107" i="34"/>
  <c r="R107" i="34" s="1"/>
  <c r="O111" i="34" l="1" a="1"/>
  <c r="O111" i="34" s="1"/>
  <c r="O112" i="34" s="1" a="1"/>
  <c r="O112" i="34" s="1"/>
  <c r="M111" i="34" a="1"/>
  <c r="M111" i="34" s="1"/>
  <c r="M112" i="34" s="1" a="1"/>
  <c r="M112" i="34" s="1"/>
  <c r="I111" i="34" a="1"/>
  <c r="I111" i="34" s="1"/>
  <c r="I112" i="34" s="1" a="1"/>
  <c r="I112" i="34" s="1"/>
  <c r="F109" i="34" a="1"/>
  <c r="F109" i="34" s="1"/>
  <c r="F110" i="34" s="1" a="1"/>
  <c r="F110" i="34" s="1"/>
  <c r="J111" i="34" a="1"/>
  <c r="J111" i="34" s="1"/>
  <c r="J112" i="34" s="1" a="1"/>
  <c r="J112" i="34" s="1"/>
  <c r="Q109" i="34" a="1"/>
  <c r="Q109" i="34" s="1"/>
  <c r="Q110" i="34" s="1" a="1"/>
  <c r="Q110" i="34" s="1"/>
  <c r="O109" i="34" a="1"/>
  <c r="O109" i="34" s="1"/>
  <c r="O110" i="34" s="1" a="1"/>
  <c r="O110" i="34" s="1"/>
  <c r="K111" i="34" a="1"/>
  <c r="K111" i="34" s="1"/>
  <c r="K112" i="34" s="1" a="1"/>
  <c r="K112" i="34" s="1"/>
  <c r="G109" i="34" a="1"/>
  <c r="G109" i="34" s="1"/>
  <c r="G110" i="34" s="1" a="1"/>
  <c r="G110" i="34" s="1"/>
  <c r="M109" i="34" a="1"/>
  <c r="M109" i="34" s="1"/>
  <c r="M110" i="34" s="1" a="1"/>
  <c r="M110" i="34" s="1"/>
  <c r="E109" i="34" a="1"/>
  <c r="E109" i="34" s="1"/>
  <c r="E110" i="34" s="1" a="1"/>
  <c r="E110" i="34" s="1"/>
  <c r="G111" i="34" a="1"/>
  <c r="G111" i="34" s="1"/>
  <c r="G112" i="34" s="1" a="1"/>
  <c r="G112" i="34" s="1"/>
  <c r="E111" i="34" a="1"/>
  <c r="E111" i="34" s="1"/>
  <c r="E112" i="34" s="1" a="1"/>
  <c r="E112" i="34" s="1"/>
  <c r="H109" i="34" a="1"/>
  <c r="H109" i="34" s="1"/>
  <c r="H110" i="34" s="1" a="1"/>
  <c r="H110" i="34" s="1"/>
  <c r="C111" i="34" a="1"/>
  <c r="C111" i="34" s="1"/>
  <c r="C112" i="34" s="1" a="1"/>
  <c r="C112" i="34" s="1"/>
  <c r="K109" i="34" a="1"/>
  <c r="K109" i="34" s="1"/>
  <c r="K110" i="34" s="1" a="1"/>
  <c r="K110" i="34" s="1"/>
  <c r="P109" i="34" a="1"/>
  <c r="P109" i="34" s="1"/>
  <c r="P110" i="34" s="1" a="1"/>
  <c r="P110" i="34" s="1"/>
  <c r="J109" i="34" a="1"/>
  <c r="J109" i="34" s="1"/>
  <c r="J110" i="34" s="1" a="1"/>
  <c r="J110" i="34" s="1"/>
  <c r="Q111" i="34" a="1"/>
  <c r="Q111" i="34" s="1"/>
  <c r="Q112" i="34" s="1" a="1"/>
  <c r="Q112" i="34" s="1"/>
  <c r="D109" i="34" a="1"/>
  <c r="D109" i="34" s="1"/>
  <c r="D110" i="34" s="1" a="1"/>
  <c r="D110" i="34" s="1"/>
  <c r="C109" i="34" a="1"/>
  <c r="C109" i="34" s="1"/>
  <c r="C110" i="34" s="1" a="1"/>
  <c r="C110" i="34" s="1"/>
  <c r="N111" i="34" a="1"/>
  <c r="N111" i="34" s="1"/>
  <c r="N112" i="34" s="1" a="1"/>
  <c r="N112" i="34" s="1"/>
  <c r="N109" i="34" a="1"/>
  <c r="N109" i="34" s="1"/>
  <c r="N110" i="34" s="1" a="1"/>
  <c r="N110" i="34" s="1"/>
  <c r="D111" i="34" a="1"/>
  <c r="D111" i="34" s="1"/>
  <c r="D112" i="34" s="1" a="1"/>
  <c r="D112" i="34" s="1"/>
  <c r="R109" i="34" a="1"/>
  <c r="R109" i="34" s="1"/>
  <c r="P111" i="34" a="1"/>
  <c r="P111" i="34" s="1"/>
  <c r="P112" i="34" s="1" a="1"/>
  <c r="P112" i="34" s="1"/>
  <c r="L109" i="34" a="1"/>
  <c r="L109" i="34" s="1"/>
  <c r="L110" i="34" s="1" a="1"/>
  <c r="L110" i="34" s="1"/>
  <c r="L111" i="34" a="1"/>
  <c r="L111" i="34" s="1"/>
  <c r="L112" i="34" s="1" a="1"/>
  <c r="L112" i="34" s="1"/>
  <c r="F111" i="34" a="1"/>
  <c r="F111" i="34" s="1"/>
  <c r="F112" i="34" s="1" a="1"/>
  <c r="F112" i="34" s="1"/>
  <c r="H111" i="34" a="1"/>
  <c r="H111" i="34" s="1"/>
  <c r="H112" i="34" s="1" a="1"/>
  <c r="H112" i="34" s="1"/>
  <c r="I109" i="34" a="1"/>
  <c r="I109" i="34" s="1"/>
  <c r="I110" i="34" s="1" a="1"/>
  <c r="I110" i="34" s="1"/>
  <c r="R110" i="34" l="1" a="1"/>
  <c r="R110" i="34" s="1"/>
  <c r="J107" i="35" l="1"/>
  <c r="F107" i="35"/>
  <c r="A93" i="35"/>
  <c r="A93" i="34" l="1"/>
  <c r="F111" i="35" l="1" a="1"/>
  <c r="F111" i="35" s="1"/>
  <c r="F112" i="35" s="1" a="1"/>
  <c r="F112" i="35" s="1"/>
  <c r="J111" i="35" a="1"/>
  <c r="J111" i="35" s="1"/>
  <c r="J112" i="35" s="1" a="1"/>
  <c r="J112" i="35" s="1"/>
  <c r="R111" i="34" l="1" a="1"/>
  <c r="R111" i="34" s="1"/>
  <c r="R112" i="34" l="1" a="1"/>
  <c r="R112" i="34" s="1"/>
  <c r="A80" i="34" l="1"/>
  <c r="Q69" i="28" l="1"/>
  <c r="P113" i="28"/>
  <c r="O113" i="28"/>
  <c r="N113" i="28"/>
  <c r="M113" i="28"/>
  <c r="L113" i="28"/>
  <c r="K113" i="28"/>
  <c r="J113" i="28"/>
  <c r="I113" i="28"/>
  <c r="H113" i="28"/>
  <c r="G113" i="28"/>
  <c r="F113" i="28"/>
  <c r="E113" i="28"/>
  <c r="P111" i="28"/>
  <c r="O111" i="28"/>
  <c r="N111" i="28"/>
  <c r="M111" i="28"/>
  <c r="L111" i="28"/>
  <c r="K111" i="28"/>
  <c r="J111" i="28"/>
  <c r="I111" i="28"/>
  <c r="H111" i="28"/>
  <c r="G111" i="28"/>
  <c r="F111" i="28"/>
  <c r="E111" i="28"/>
  <c r="P110" i="28"/>
  <c r="O110" i="28"/>
  <c r="N110" i="28"/>
  <c r="M110" i="28"/>
  <c r="L110" i="28"/>
  <c r="K110" i="28"/>
  <c r="J110" i="28"/>
  <c r="I110" i="28"/>
  <c r="H110" i="28"/>
  <c r="G110" i="28"/>
  <c r="F110" i="28"/>
  <c r="E110" i="28"/>
  <c r="P108" i="28"/>
  <c r="O108" i="28"/>
  <c r="N108" i="28"/>
  <c r="M108" i="28"/>
  <c r="L108" i="28"/>
  <c r="K108" i="28"/>
  <c r="J108" i="28"/>
  <c r="I108" i="28"/>
  <c r="H108" i="28"/>
  <c r="G108" i="28"/>
  <c r="F108" i="28"/>
  <c r="E108" i="28"/>
  <c r="P107" i="28"/>
  <c r="O107" i="28"/>
  <c r="N107" i="28"/>
  <c r="M107" i="28"/>
  <c r="L107" i="28"/>
  <c r="K107" i="28"/>
  <c r="J107" i="28"/>
  <c r="I107" i="28"/>
  <c r="H107" i="28"/>
  <c r="G107" i="28"/>
  <c r="F107" i="28"/>
  <c r="E107" i="28"/>
  <c r="P106" i="28"/>
  <c r="O106" i="28"/>
  <c r="N106" i="28"/>
  <c r="M106" i="28"/>
  <c r="L106" i="28"/>
  <c r="K106" i="28"/>
  <c r="J106" i="28"/>
  <c r="I106" i="28"/>
  <c r="H106" i="28"/>
  <c r="G106" i="28"/>
  <c r="F106" i="28"/>
  <c r="E106" i="28"/>
  <c r="P105" i="28"/>
  <c r="O105" i="28"/>
  <c r="N105" i="28"/>
  <c r="M105" i="28"/>
  <c r="L105" i="28"/>
  <c r="K105" i="28"/>
  <c r="J105" i="28"/>
  <c r="I105" i="28"/>
  <c r="H105" i="28"/>
  <c r="G105" i="28"/>
  <c r="F105" i="28"/>
  <c r="E105" i="28"/>
  <c r="P104" i="28"/>
  <c r="P109" i="28" s="1"/>
  <c r="P112" i="28" s="1"/>
  <c r="P114" i="28" s="1"/>
  <c r="O104" i="28"/>
  <c r="N104" i="28"/>
  <c r="M104" i="28"/>
  <c r="M109" i="28" s="1"/>
  <c r="M112" i="28" s="1"/>
  <c r="M114" i="28" s="1"/>
  <c r="L104" i="28"/>
  <c r="L109" i="28" s="1"/>
  <c r="L112" i="28" s="1"/>
  <c r="L114" i="28" s="1"/>
  <c r="K104" i="28"/>
  <c r="J104" i="28"/>
  <c r="I104" i="28"/>
  <c r="I109" i="28" s="1"/>
  <c r="I112" i="28" s="1"/>
  <c r="I114" i="28" s="1"/>
  <c r="H104" i="28"/>
  <c r="H109" i="28" s="1"/>
  <c r="H112" i="28" s="1"/>
  <c r="H114" i="28" s="1"/>
  <c r="G104" i="28"/>
  <c r="F104" i="28"/>
  <c r="E104" i="28"/>
  <c r="E109" i="28" s="1"/>
  <c r="Q102" i="28"/>
  <c r="Q100" i="28"/>
  <c r="Q99" i="28"/>
  <c r="P98" i="28"/>
  <c r="P101" i="28" s="1"/>
  <c r="P103" i="28" s="1"/>
  <c r="O98" i="28"/>
  <c r="O101" i="28" s="1"/>
  <c r="O103" i="28" s="1"/>
  <c r="N98" i="28"/>
  <c r="N101" i="28" s="1"/>
  <c r="N103" i="28" s="1"/>
  <c r="M98" i="28"/>
  <c r="M101" i="28" s="1"/>
  <c r="M103" i="28" s="1"/>
  <c r="L98" i="28"/>
  <c r="L101" i="28" s="1"/>
  <c r="L103" i="28" s="1"/>
  <c r="K98" i="28"/>
  <c r="K101" i="28" s="1"/>
  <c r="K103" i="28" s="1"/>
  <c r="J98" i="28"/>
  <c r="J101" i="28" s="1"/>
  <c r="J103" i="28" s="1"/>
  <c r="I98" i="28"/>
  <c r="I101" i="28" s="1"/>
  <c r="I103" i="28" s="1"/>
  <c r="H98" i="28"/>
  <c r="H101" i="28" s="1"/>
  <c r="H103" i="28" s="1"/>
  <c r="G98" i="28"/>
  <c r="G101" i="28" s="1"/>
  <c r="G103" i="28" s="1"/>
  <c r="F98" i="28"/>
  <c r="F101" i="28" s="1"/>
  <c r="F103" i="28" s="1"/>
  <c r="E98" i="28"/>
  <c r="Q97" i="28"/>
  <c r="Q96" i="28"/>
  <c r="Q95" i="28"/>
  <c r="Q94" i="28"/>
  <c r="Q93" i="28"/>
  <c r="Q91" i="28"/>
  <c r="Q89" i="28"/>
  <c r="Q88" i="28"/>
  <c r="P87" i="28"/>
  <c r="P90" i="28" s="1"/>
  <c r="P92" i="28" s="1"/>
  <c r="O87" i="28"/>
  <c r="O90" i="28" s="1"/>
  <c r="O92" i="28" s="1"/>
  <c r="N87" i="28"/>
  <c r="N90" i="28" s="1"/>
  <c r="N92" i="28" s="1"/>
  <c r="M87" i="28"/>
  <c r="M90" i="28" s="1"/>
  <c r="M92" i="28" s="1"/>
  <c r="L87" i="28"/>
  <c r="L90" i="28" s="1"/>
  <c r="L92" i="28" s="1"/>
  <c r="K87" i="28"/>
  <c r="K90" i="28" s="1"/>
  <c r="K92" i="28" s="1"/>
  <c r="J87" i="28"/>
  <c r="J90" i="28" s="1"/>
  <c r="J92" i="28" s="1"/>
  <c r="I87" i="28"/>
  <c r="I90" i="28" s="1"/>
  <c r="I92" i="28" s="1"/>
  <c r="H87" i="28"/>
  <c r="H90" i="28" s="1"/>
  <c r="H92" i="28" s="1"/>
  <c r="G87" i="28"/>
  <c r="G90" i="28" s="1"/>
  <c r="G92" i="28" s="1"/>
  <c r="F87" i="28"/>
  <c r="F90" i="28" s="1"/>
  <c r="F92" i="28" s="1"/>
  <c r="E87" i="28"/>
  <c r="E90" i="28" s="1"/>
  <c r="Q86" i="28"/>
  <c r="Q85" i="28"/>
  <c r="Q84" i="28"/>
  <c r="Q83" i="28"/>
  <c r="Q82" i="28"/>
  <c r="Q58" i="28"/>
  <c r="Q47" i="28"/>
  <c r="Q30" i="28"/>
  <c r="Q19" i="28"/>
  <c r="Q8" i="28"/>
  <c r="O109" i="28" l="1"/>
  <c r="O112" i="28" s="1"/>
  <c r="O114" i="28" s="1"/>
  <c r="F109" i="28"/>
  <c r="F112" i="28" s="1"/>
  <c r="F114" i="28" s="1"/>
  <c r="J109" i="28"/>
  <c r="J112" i="28" s="1"/>
  <c r="J114" i="28" s="1"/>
  <c r="N109" i="28"/>
  <c r="N112" i="28" s="1"/>
  <c r="N114" i="28" s="1"/>
  <c r="G109" i="28"/>
  <c r="G112" i="28" s="1"/>
  <c r="G114" i="28" s="1"/>
  <c r="Q98" i="28"/>
  <c r="K109" i="28"/>
  <c r="K112" i="28" s="1"/>
  <c r="K114" i="28" s="1"/>
  <c r="Q105" i="28"/>
  <c r="Q106" i="28"/>
  <c r="Q107" i="28"/>
  <c r="Q108" i="28"/>
  <c r="Q110" i="28"/>
  <c r="Q111" i="28"/>
  <c r="Q113" i="28"/>
  <c r="Q50" i="28"/>
  <c r="M70" i="28"/>
  <c r="M73" i="28" s="1"/>
  <c r="Q68" i="28"/>
  <c r="G59" i="28"/>
  <c r="G62" i="28" s="1"/>
  <c r="O20" i="28"/>
  <c r="O23" i="28" s="1"/>
  <c r="L20" i="28"/>
  <c r="L23" i="28" s="1"/>
  <c r="P20" i="28"/>
  <c r="P23" i="28" s="1"/>
  <c r="F48" i="28"/>
  <c r="F51" i="28" s="1"/>
  <c r="K9" i="28"/>
  <c r="K12" i="28" s="1"/>
  <c r="Q10" i="28"/>
  <c r="O59" i="28"/>
  <c r="O62" i="28" s="1"/>
  <c r="K59" i="28"/>
  <c r="K62" i="28" s="1"/>
  <c r="M48" i="28"/>
  <c r="M51" i="28" s="1"/>
  <c r="I48" i="28"/>
  <c r="I51" i="28" s="1"/>
  <c r="O48" i="28"/>
  <c r="O51" i="28" s="1"/>
  <c r="K48" i="28"/>
  <c r="K51" i="28" s="1"/>
  <c r="G48" i="28"/>
  <c r="G51" i="28" s="1"/>
  <c r="P48" i="28"/>
  <c r="P51" i="28" s="1"/>
  <c r="L48" i="28"/>
  <c r="L51" i="28" s="1"/>
  <c r="H48" i="28"/>
  <c r="H51" i="28" s="1"/>
  <c r="N48" i="28"/>
  <c r="N51" i="28" s="1"/>
  <c r="J48" i="28"/>
  <c r="J51" i="28" s="1"/>
  <c r="Q17" i="28"/>
  <c r="Q21" i="28"/>
  <c r="Q22" i="28"/>
  <c r="Q24" i="28"/>
  <c r="E48" i="28"/>
  <c r="E51" i="28" s="1"/>
  <c r="E59" i="28"/>
  <c r="E62" i="28" s="1"/>
  <c r="Q60" i="28"/>
  <c r="I70" i="28"/>
  <c r="I73" i="28" s="1"/>
  <c r="Q49" i="28"/>
  <c r="Q46" i="28"/>
  <c r="M20" i="28"/>
  <c r="M23" i="28" s="1"/>
  <c r="Q16" i="28"/>
  <c r="Q18" i="28"/>
  <c r="P70" i="28"/>
  <c r="P73" i="28" s="1"/>
  <c r="L70" i="28"/>
  <c r="L73" i="28" s="1"/>
  <c r="H70" i="28"/>
  <c r="H73" i="28" s="1"/>
  <c r="O70" i="28"/>
  <c r="O73" i="28" s="1"/>
  <c r="K70" i="28"/>
  <c r="K73" i="28" s="1"/>
  <c r="G70" i="28"/>
  <c r="G73" i="28" s="1"/>
  <c r="N70" i="28"/>
  <c r="N73" i="28" s="1"/>
  <c r="J70" i="28"/>
  <c r="J73" i="28" s="1"/>
  <c r="F70" i="28"/>
  <c r="F73" i="28" s="1"/>
  <c r="Q63" i="28"/>
  <c r="Q4" i="28"/>
  <c r="Q11" i="28"/>
  <c r="N20" i="28"/>
  <c r="N23" i="28" s="1"/>
  <c r="Q72" i="28"/>
  <c r="Q61" i="28"/>
  <c r="N59" i="28"/>
  <c r="N62" i="28" s="1"/>
  <c r="J59" i="28"/>
  <c r="J62" i="28" s="1"/>
  <c r="F59" i="28"/>
  <c r="F62" i="28" s="1"/>
  <c r="M59" i="28"/>
  <c r="M62" i="28" s="1"/>
  <c r="I59" i="28"/>
  <c r="I62" i="28" s="1"/>
  <c r="P59" i="28"/>
  <c r="P62" i="28" s="1"/>
  <c r="L59" i="28"/>
  <c r="L62" i="28" s="1"/>
  <c r="H59" i="28"/>
  <c r="H62" i="28" s="1"/>
  <c r="Q54" i="28"/>
  <c r="Q57" i="28"/>
  <c r="Q67" i="28"/>
  <c r="Q56" i="28"/>
  <c r="Q45" i="28"/>
  <c r="Q55" i="28"/>
  <c r="Q52" i="28"/>
  <c r="Q74" i="28"/>
  <c r="Q43" i="28"/>
  <c r="Q65" i="28"/>
  <c r="Q71" i="28"/>
  <c r="Q44" i="28"/>
  <c r="Q66" i="28"/>
  <c r="E70" i="28"/>
  <c r="E73" i="28" s="1"/>
  <c r="K20" i="28"/>
  <c r="K23" i="28" s="1"/>
  <c r="Q15" i="28"/>
  <c r="Q13" i="28"/>
  <c r="Q35" i="28"/>
  <c r="Q33" i="28"/>
  <c r="M9" i="28"/>
  <c r="M12" i="28" s="1"/>
  <c r="Q6" i="28"/>
  <c r="Q5" i="28"/>
  <c r="Q26" i="28"/>
  <c r="N9" i="28"/>
  <c r="N12" i="28" s="1"/>
  <c r="O9" i="28"/>
  <c r="O12" i="28" s="1"/>
  <c r="Q27" i="28"/>
  <c r="Q28" i="28"/>
  <c r="L9" i="28"/>
  <c r="L12" i="28" s="1"/>
  <c r="P9" i="28"/>
  <c r="P12" i="28" s="1"/>
  <c r="Q7" i="28"/>
  <c r="E112" i="28"/>
  <c r="Q90" i="28"/>
  <c r="Q92" i="28" s="1"/>
  <c r="E92" i="28"/>
  <c r="Q104" i="28"/>
  <c r="Q87" i="28"/>
  <c r="E101" i="28"/>
  <c r="Q109" i="28" l="1"/>
  <c r="Q23" i="28"/>
  <c r="Q25" i="28" s="1"/>
  <c r="Q20" i="28"/>
  <c r="Q59" i="28"/>
  <c r="Q62" i="28"/>
  <c r="Q64" i="28" s="1"/>
  <c r="Q48" i="28"/>
  <c r="Q32" i="28"/>
  <c r="Q12" i="28"/>
  <c r="Q9" i="28"/>
  <c r="E103" i="28"/>
  <c r="Q101" i="28"/>
  <c r="Q103" i="28" s="1"/>
  <c r="Q51" i="28"/>
  <c r="Q70" i="28"/>
  <c r="E114" i="28"/>
  <c r="Q112" i="28"/>
  <c r="Q114" i="28" s="1"/>
  <c r="Q14" i="28" l="1"/>
  <c r="Q53" i="28"/>
  <c r="Q73" i="28"/>
  <c r="Q75" i="28" l="1"/>
  <c r="B2" i="23" l="1"/>
  <c r="B3" i="23"/>
  <c r="B4" i="23"/>
  <c r="B5" i="23"/>
  <c r="B6" i="23"/>
  <c r="B7" i="23"/>
  <c r="B8" i="23"/>
  <c r="B9" i="23"/>
  <c r="B10" i="23"/>
  <c r="B11" i="23"/>
  <c r="B12" i="23"/>
  <c r="B13" i="23"/>
  <c r="B21" i="23"/>
  <c r="C12" i="23"/>
  <c r="C5" i="23"/>
  <c r="C4" i="23"/>
  <c r="C9" i="23"/>
  <c r="C8" i="23"/>
  <c r="C3" i="23"/>
  <c r="C6" i="23"/>
  <c r="C7" i="23"/>
  <c r="C11" i="23"/>
  <c r="C13" i="23"/>
  <c r="C2" i="23"/>
  <c r="C10" i="23"/>
  <c r="B14" i="23"/>
  <c r="B19" i="23"/>
  <c r="B20" i="23" l="1"/>
  <c r="B17" i="23"/>
  <c r="B18" i="23"/>
  <c r="B16" i="23"/>
  <c r="B15" i="23"/>
  <c r="A80" i="35" l="1"/>
  <c r="C14" i="23"/>
  <c r="C19" i="23"/>
  <c r="C21" i="23"/>
  <c r="C18" i="23"/>
  <c r="C16" i="23"/>
  <c r="C20" i="23"/>
  <c r="C17" i="23"/>
  <c r="C15" i="23"/>
  <c r="L31" i="28" l="1"/>
  <c r="L34" i="28" s="1"/>
  <c r="M31" i="28"/>
  <c r="M34" i="28" s="1"/>
  <c r="N31" i="28"/>
  <c r="N34" i="28" s="1"/>
  <c r="O31" i="28"/>
  <c r="O34" i="28" s="1"/>
  <c r="P31" i="28"/>
  <c r="P34" i="28" s="1"/>
  <c r="K31" i="28" l="1"/>
  <c r="Q29" i="28"/>
  <c r="K34" i="28" l="1"/>
  <c r="Q34" i="28" s="1"/>
  <c r="Q31" i="28"/>
  <c r="Q36" i="28" l="1"/>
</calcChain>
</file>

<file path=xl/sharedStrings.xml><?xml version="1.0" encoding="utf-8"?>
<sst xmlns="http://schemas.openxmlformats.org/spreadsheetml/2006/main" count="215" uniqueCount="90">
  <si>
    <t>TOTAL</t>
  </si>
  <si>
    <t>Monthly Growth</t>
  </si>
  <si>
    <t>Breast &amp; Cervical Cancer Program</t>
  </si>
  <si>
    <t>Foster Care</t>
  </si>
  <si>
    <t>Monthly Growth Rate</t>
  </si>
  <si>
    <t>Notes:</t>
  </si>
  <si>
    <t>HMO Average</t>
  </si>
  <si>
    <t>PCPP Average</t>
  </si>
  <si>
    <t>Total Children</t>
  </si>
  <si>
    <t>Total Prenatal</t>
  </si>
  <si>
    <t>Partial Dual Eligibles</t>
  </si>
  <si>
    <t>Over-the-year Growth</t>
  </si>
  <si>
    <t>Over-the-year Growth Rate</t>
  </si>
  <si>
    <t>1)  All children's caseload reporting includes the CHP+ at Work program.</t>
  </si>
  <si>
    <t>Total</t>
  </si>
  <si>
    <t>Service Category</t>
  </si>
  <si>
    <t>Acute Care</t>
  </si>
  <si>
    <t>Long Term Care and Insurance</t>
  </si>
  <si>
    <t>Financing</t>
  </si>
  <si>
    <t>Medicaid</t>
  </si>
  <si>
    <t>CHP+</t>
  </si>
  <si>
    <t>FY 2009-10 Actuals</t>
  </si>
  <si>
    <t>PIHP Average</t>
  </si>
  <si>
    <t>FY 2010-11 Actuals</t>
  </si>
  <si>
    <t>Disabled Buy-In</t>
  </si>
  <si>
    <t>CHILDREN'S BASIC HEALTH PLAN CASELOAD WITHOUT RETROACTIVITY</t>
  </si>
  <si>
    <t>Expansion Children to 205% FPL</t>
  </si>
  <si>
    <t>Expansion Prenatal to 205% FPL</t>
  </si>
  <si>
    <t>DH</t>
  </si>
  <si>
    <t>Rocky</t>
  </si>
  <si>
    <t>CO Choice</t>
  </si>
  <si>
    <t xml:space="preserve">From Plans </t>
  </si>
  <si>
    <t>Caseload</t>
  </si>
  <si>
    <t>Oracle "alter table" add column syntax example</t>
  </si>
  <si>
    <t xml:space="preserve">FY 2011-12 Actuals </t>
  </si>
  <si>
    <t>FY 2011-12 Actuals</t>
  </si>
  <si>
    <t>FY 2012-13 Actuals</t>
  </si>
  <si>
    <t xml:space="preserve">FY 2012-13 Actuals </t>
  </si>
  <si>
    <t>Total Expenditure</t>
  </si>
  <si>
    <t>FY 2013-14 Actuals</t>
  </si>
  <si>
    <t>Adults 65 and Older
(OAP-A)</t>
  </si>
  <si>
    <t>Disabled Adults 60 to 64
 (OAP-B)</t>
  </si>
  <si>
    <t>Disabled Individuals to 59 
(AND/AB)</t>
  </si>
  <si>
    <t>MAGI Parents/ Caretakers to 68% FPL</t>
  </si>
  <si>
    <t>MAGI Adults</t>
  </si>
  <si>
    <t>SB 11-008 Eligible Children</t>
  </si>
  <si>
    <t>MAGI Pregnant Adults</t>
  </si>
  <si>
    <t>SB 11-250 Eligible Pregnant Adults</t>
  </si>
  <si>
    <t>Non-Citizens- Emergency Services</t>
  </si>
  <si>
    <t>MAGI Eligible Children</t>
  </si>
  <si>
    <r>
      <t>MEDICAID CASELOAD WITHOUT RETROACTIVITY</t>
    </r>
    <r>
      <rPr>
        <b/>
        <vertAlign val="superscript"/>
        <sz val="12"/>
        <rFont val="Times New Roman"/>
        <family val="1"/>
      </rPr>
      <t>1</t>
    </r>
  </si>
  <si>
    <t xml:space="preserve">FY 2013-14 Actuals </t>
  </si>
  <si>
    <t>FY 2015-16</t>
  </si>
  <si>
    <t>FY 2014-15 Actuals</t>
  </si>
  <si>
    <t xml:space="preserve">FY 2014-15 Actuals </t>
  </si>
  <si>
    <r>
      <t>ACC Average</t>
    </r>
    <r>
      <rPr>
        <b/>
        <vertAlign val="superscript"/>
        <sz val="12"/>
        <rFont val="Times New Roman"/>
        <family val="1"/>
      </rPr>
      <t>6</t>
    </r>
  </si>
  <si>
    <t>Children to 205% FPL</t>
  </si>
  <si>
    <t>Expansion Children to 259% FPL</t>
  </si>
  <si>
    <t>Prenatal to 205% FPL</t>
  </si>
  <si>
    <t>Expansion Prenatal to 259% FPL</t>
  </si>
  <si>
    <t>FY 2013-14 Expansion Expenditure, Caseload, and Per Capita Summary</t>
  </si>
  <si>
    <t>Population</t>
  </si>
  <si>
    <t>FY 2013-14</t>
  </si>
  <si>
    <t>MAGI Parents/Caretakers to 133% FPL</t>
  </si>
  <si>
    <t>Medical Services Premiums (MSP)</t>
  </si>
  <si>
    <t>Community Based Long Term Care</t>
  </si>
  <si>
    <t>Service Management</t>
  </si>
  <si>
    <t>Subtotal MSP</t>
  </si>
  <si>
    <t>Behavioral Health Capitations</t>
  </si>
  <si>
    <t>Behavioral Health Fee-for-service</t>
  </si>
  <si>
    <t>Per Capita</t>
  </si>
  <si>
    <t>Total Expansion Population</t>
  </si>
  <si>
    <t>1) The expenditure for MSP does not include Financing.</t>
  </si>
  <si>
    <t xml:space="preserve">2) Expenditure for these populations is manually adjusted retroactively.  The data for further months will be included as it becomes available, due to the necessity of adjusting this data to account for the Non Newly Eligible population.  </t>
  </si>
  <si>
    <t>FY 2014-15 Expansion Expenditure, Caseload, and Per Capita Summary</t>
  </si>
  <si>
    <t>FY 2014-15</t>
  </si>
  <si>
    <t>FY 2015-16 Expansion Expenditure, Caseload, and Per Capita Summary</t>
  </si>
  <si>
    <t>2) Expenditure for these populations is manually adjusted retroactively.  The data for more recent months will be included as it becomes available.</t>
  </si>
  <si>
    <t>1) Source for all caseload data provided is the REX01/COLD (MARS) R-474701 report.  The number of days captured in the monthly figure is equal to the number of days in the report month.</t>
  </si>
  <si>
    <t>2)  FY 2015-16 Year-to-Date Appropriation includes HB 15-234 (FY 2015-16 Long Bill), Special Bills, HB 16-1240 (FY 2015-16 Supplemental Bill), and HB 16-1405 (FY 2016-17 Long Bill Add-on).</t>
  </si>
  <si>
    <t>FY 2015-16 Actuals</t>
  </si>
  <si>
    <t>FY 2016-17 Year-to-Date Average</t>
  </si>
  <si>
    <t>FY 2016-17 Year-to-Date Appropriation</t>
  </si>
  <si>
    <t xml:space="preserve">FY 2015-16 Actuals </t>
  </si>
  <si>
    <t>MAGI Expansion Adults</t>
  </si>
  <si>
    <t>2) Starting in the March 2017 JBC Premiums Report, the FY 2016-17 Year-to-Date Appropriation includes SB 17-162 (FY 2016-17 Supplemental Bill).</t>
  </si>
  <si>
    <t>3) For the May 2017 JBC Premiums Report, the Department is reporting MAGI Adults and MAGI Parents/Caretakers 69% to 133% FPL as one category, "MAGI Expansion Adults", as there is a system issue affecting the distribution between the categories.  The Department will restate the figures with the approriate distribution between the two expansion categories when the system issue is resolved.</t>
  </si>
  <si>
    <t>A
A</t>
  </si>
  <si>
    <t>2) The Department is validating the caseload by eligibility category as it is reported in the new Medicaid Management Information System (MMIS) reporting layer.  The data presented here for March and April 2017 is estimated based on information available as of May 15, 2017, but may be restated in future reports based on further analysis.</t>
  </si>
  <si>
    <t>4) The Department is validating the caseload by eligibility category as it is reported in the new Medicaid Management Information System (MMIS) reporting layer.  The data presented here for March and April 2017 is estimated based on information available as of May 15, 2017, but may be restated in future reports based on further analysis.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</si>
</sst>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5" formatCode="&quot;$&quot;#,##0_);\(&quot;$&quot;#,##0\)"/>
    <numFmt numFmtId="7" formatCode="&quot;$&quot;#,##0.00_);\(&quot;$&quot;#,##0.00\)"/>
    <numFmt numFmtId="41" formatCode="_(* #,##0_);_(* \(#,##0\);_(* &quot;-&quot;_);_(@_)"/>
    <numFmt numFmtId="43" formatCode="_(* #,##0.00_);_(* \(#,##0.00\);_(* &quot;-&quot;??_);_(@_)"/>
    <numFmt numFmtId="164" formatCode="0.0%"/>
    <numFmt numFmtId="165" formatCode="_(* #,##0_);_(* \(#,##0\);_(* &quot;-&quot;??_);_(@_)"/>
    <numFmt numFmtId="166" formatCode="0.000%"/>
    <numFmt numFmtId="168" formatCode="0.00_)"/>
    <numFmt numFmtId="169" formatCode="mmmm\ yyyy"/>
    <numFmt numFmtId="171" formatCode="mmm\ yyyy"/>
    <numFmt numFmtId="172" formatCode="#,##0;\(#,##0\)"/>
    <numFmt numFmtId="173" formatCode="[$-409]mmm\-yy;@"/>
    <numFmt numFmtId="174" formatCode="#,###;\(#,###\)"/>
    <numFmt numFmtId="176" formatCode=";;;"/>
    <numFmt numFmtId="177" formatCode="0.0000%"/>
  </numFmts>
  <fonts count="23" x14ac:knownFonts="1">
    <font>
      <sz val="10"/>
      <name val="Arial"/>
    </font>
    <font>
      <sz val="11"/>
      <color theme="1"/>
      <name val="Calibri"/>
      <family val="2"/>
      <scheme val="minor"/>
    </font>
    <font>
      <sz val="12"/>
      <color theme="1"/>
      <name val="Times New Roman"/>
      <family val="2"/>
    </font>
    <font>
      <sz val="10"/>
      <name val="Arial"/>
      <family val="2"/>
    </font>
    <font>
      <sz val="10"/>
      <name val="Arial"/>
      <family val="2"/>
    </font>
    <font>
      <sz val="8"/>
      <name val="Arial"/>
      <family val="2"/>
    </font>
    <font>
      <b/>
      <sz val="12"/>
      <name val="Arial"/>
      <family val="2"/>
    </font>
    <font>
      <sz val="18"/>
      <name val="Arial"/>
      <family val="2"/>
    </font>
    <font>
      <sz val="12"/>
      <name val="Arial"/>
      <family val="2"/>
    </font>
    <font>
      <b/>
      <i/>
      <sz val="16"/>
      <name val="Helv"/>
    </font>
    <font>
      <sz val="10"/>
      <name val="Times New Roman"/>
      <family val="1"/>
    </font>
    <font>
      <b/>
      <sz val="12"/>
      <name val="Times New Roman"/>
      <family val="1"/>
    </font>
    <font>
      <sz val="12"/>
      <name val="Times New Roman"/>
      <family val="1"/>
    </font>
    <font>
      <sz val="8"/>
      <name val="Arial"/>
      <family val="2"/>
    </font>
    <font>
      <u/>
      <sz val="10"/>
      <color theme="10"/>
      <name val="Arial"/>
      <family val="2"/>
    </font>
    <font>
      <sz val="12"/>
      <color theme="1"/>
      <name val="Times New Roman"/>
      <family val="1"/>
    </font>
    <font>
      <u/>
      <sz val="12"/>
      <color theme="10"/>
      <name val="Times New Roman"/>
      <family val="1"/>
    </font>
    <font>
      <u/>
      <sz val="12"/>
      <color theme="1"/>
      <name val="Times New Roman"/>
      <family val="1"/>
    </font>
    <font>
      <b/>
      <vertAlign val="superscript"/>
      <sz val="12"/>
      <name val="Times New Roman"/>
      <family val="1"/>
    </font>
    <font>
      <b/>
      <sz val="12"/>
      <color rgb="FFFF0000"/>
      <name val="Times New Roman"/>
      <family val="1"/>
    </font>
    <font>
      <b/>
      <sz val="12"/>
      <color theme="1"/>
      <name val="Times New Roman"/>
      <family val="1"/>
    </font>
    <font>
      <sz val="10"/>
      <name val="Arial"/>
      <family val="2"/>
    </font>
    <font>
      <i/>
      <sz val="12"/>
      <name val="Times New Roman"/>
      <family val="1"/>
    </font>
  </fonts>
  <fills count="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rgb="FFFFFF00"/>
        <bgColor indexed="64"/>
      </patternFill>
    </fill>
    <fill>
      <patternFill patternType="solid">
        <fgColor theme="0"/>
        <bgColor indexed="64"/>
      </patternFill>
    </fill>
    <fill>
      <patternFill patternType="solid">
        <fgColor theme="6" tint="0.59999389629810485"/>
        <bgColor indexed="64"/>
      </patternFill>
    </fill>
  </fills>
  <borders count="83">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uble">
        <color indexed="2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style="double">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theme="0"/>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medium">
        <color indexed="64"/>
      </top>
      <bottom style="thin">
        <color theme="0"/>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double">
        <color indexed="64"/>
      </bottom>
      <diagonal/>
    </border>
    <border>
      <left style="medium">
        <color indexed="64"/>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top style="thin">
        <color theme="0"/>
      </top>
      <bottom/>
      <diagonal/>
    </border>
    <border>
      <left/>
      <right style="medium">
        <color indexed="64"/>
      </right>
      <top style="thin">
        <color theme="0"/>
      </top>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double">
        <color indexed="64"/>
      </bottom>
      <diagonal/>
    </border>
    <border>
      <left style="thin">
        <color indexed="64"/>
      </left>
      <right style="double">
        <color indexed="64"/>
      </right>
      <top style="double">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bottom style="medium">
        <color indexed="64"/>
      </bottom>
      <diagonal/>
    </border>
  </borders>
  <cellStyleXfs count="59">
    <xf numFmtId="0" fontId="0" fillId="0" borderId="0" applyFont="0"/>
    <xf numFmtId="172" fontId="3" fillId="0" borderId="0" applyFont="0" applyFill="0" applyBorder="0" applyAlignment="0" applyProtection="0"/>
    <xf numFmtId="174" fontId="3" fillId="0" borderId="0" applyFont="0" applyFill="0" applyBorder="0" applyAlignment="0" applyProtection="0"/>
    <xf numFmtId="3" fontId="4" fillId="0" borderId="0" applyFont="0" applyFill="0" applyBorder="0" applyAlignment="0" applyProtection="0">
      <alignment vertical="top"/>
    </xf>
    <xf numFmtId="5" fontId="3" fillId="0" borderId="0" applyFont="0" applyFill="0" applyBorder="0" applyAlignment="0" applyProtection="0"/>
    <xf numFmtId="5" fontId="4" fillId="0" borderId="0" applyFont="0" applyFill="0" applyBorder="0" applyAlignment="0" applyProtection="0">
      <alignment vertical="top"/>
    </xf>
    <xf numFmtId="0" fontId="4" fillId="0" borderId="0" applyFont="0" applyFill="0" applyBorder="0" applyAlignment="0" applyProtection="0">
      <alignment vertical="top"/>
    </xf>
    <xf numFmtId="2" fontId="4" fillId="0" borderId="0" applyFont="0" applyFill="0" applyBorder="0" applyAlignment="0" applyProtection="0">
      <alignment vertical="top"/>
    </xf>
    <xf numFmtId="38" fontId="5" fillId="2" borderId="0" applyNumberFormat="0" applyBorder="0" applyAlignment="0" applyProtection="0"/>
    <xf numFmtId="0" fontId="6" fillId="0" borderId="1" applyNumberFormat="0" applyAlignment="0" applyProtection="0">
      <alignment horizontal="left" vertical="center"/>
    </xf>
    <xf numFmtId="0" fontId="6" fillId="0" borderId="2">
      <alignment horizontal="left" vertical="center"/>
    </xf>
    <xf numFmtId="0" fontId="7" fillId="0" borderId="0" applyNumberFormat="0" applyFill="0" applyBorder="0" applyAlignment="0" applyProtection="0">
      <alignment vertical="top"/>
    </xf>
    <xf numFmtId="0" fontId="8" fillId="0" borderId="0" applyNumberFormat="0" applyFill="0" applyBorder="0" applyAlignment="0" applyProtection="0">
      <alignment vertical="top"/>
    </xf>
    <xf numFmtId="0" fontId="14" fillId="0" borderId="0" applyNumberFormat="0" applyFill="0" applyBorder="0" applyAlignment="0" applyProtection="0">
      <alignment vertical="top"/>
      <protection locked="0"/>
    </xf>
    <xf numFmtId="10" fontId="5" fillId="3" borderId="3" applyNumberFormat="0" applyBorder="0" applyAlignment="0" applyProtection="0"/>
    <xf numFmtId="168" fontId="9" fillId="0" borderId="0"/>
    <xf numFmtId="0" fontId="3" fillId="0" borderId="0"/>
    <xf numFmtId="10" fontId="3" fillId="0" borderId="0" applyFont="0" applyFill="0" applyBorder="0" applyAlignment="0" applyProtection="0"/>
    <xf numFmtId="10" fontId="3" fillId="0" borderId="0" applyFont="0" applyFill="0" applyBorder="0" applyAlignment="0" applyProtection="0"/>
    <xf numFmtId="0" fontId="4" fillId="0" borderId="4" applyNumberFormat="0" applyFont="0" applyFill="0" applyAlignment="0" applyProtection="0">
      <alignment vertical="top"/>
    </xf>
    <xf numFmtId="0" fontId="2" fillId="0" borderId="0"/>
    <xf numFmtId="5" fontId="2" fillId="0" borderId="0" applyFont="0" applyFill="0" applyBorder="0" applyAlignment="0" applyProtection="0"/>
    <xf numFmtId="0" fontId="2" fillId="0" borderId="0"/>
    <xf numFmtId="0" fontId="2" fillId="0" borderId="0"/>
    <xf numFmtId="0" fontId="2" fillId="0" borderId="0"/>
    <xf numFmtId="0" fontId="2" fillId="0" borderId="0"/>
    <xf numFmtId="172" fontId="3" fillId="0" borderId="0" applyFont="0" applyFill="0" applyBorder="0" applyAlignment="0" applyProtection="0"/>
    <xf numFmtId="0" fontId="3" fillId="0" borderId="0"/>
    <xf numFmtId="0" fontId="3" fillId="0" borderId="0" applyFont="0"/>
    <xf numFmtId="0" fontId="1" fillId="0" borderId="0"/>
    <xf numFmtId="0" fontId="21" fillId="0" borderId="0"/>
    <xf numFmtId="43" fontId="3" fillId="0" borderId="0" applyFont="0" applyFill="0" applyBorder="0" applyAlignment="0" applyProtection="0"/>
    <xf numFmtId="3" fontId="3" fillId="0" borderId="0" applyFont="0" applyFill="0" applyBorder="0" applyAlignment="0" applyProtection="0">
      <alignment vertical="top"/>
    </xf>
    <xf numFmtId="5" fontId="3" fillId="0" borderId="0" applyFont="0" applyFill="0" applyBorder="0" applyAlignment="0" applyProtection="0">
      <alignment vertical="top"/>
    </xf>
    <xf numFmtId="0" fontId="3" fillId="0" borderId="0" applyFont="0" applyFill="0" applyBorder="0" applyAlignment="0" applyProtection="0">
      <alignment vertical="top"/>
    </xf>
    <xf numFmtId="2" fontId="3" fillId="0" borderId="0" applyFont="0" applyFill="0" applyBorder="0" applyAlignment="0" applyProtection="0">
      <alignment vertical="top"/>
    </xf>
    <xf numFmtId="0" fontId="3" fillId="0" borderId="4" applyNumberFormat="0" applyFont="0" applyFill="0" applyAlignment="0" applyProtection="0">
      <alignment vertical="top"/>
    </xf>
    <xf numFmtId="43" fontId="2" fillId="0" borderId="0" applyFont="0" applyFill="0" applyBorder="0" applyAlignment="0" applyProtection="0"/>
    <xf numFmtId="5" fontId="2" fillId="0" borderId="0" applyFont="0" applyFill="0" applyBorder="0" applyAlignment="0" applyProtection="0"/>
    <xf numFmtId="0" fontId="3" fillId="0" borderId="0"/>
    <xf numFmtId="43" fontId="3" fillId="0" borderId="0" applyFont="0" applyFill="0" applyBorder="0" applyAlignment="0" applyProtection="0"/>
    <xf numFmtId="3" fontId="3" fillId="0" borderId="0" applyFont="0" applyFill="0" applyBorder="0" applyAlignment="0" applyProtection="0">
      <alignment vertical="top"/>
    </xf>
    <xf numFmtId="5" fontId="3" fillId="0" borderId="0" applyFont="0" applyFill="0" applyBorder="0" applyAlignment="0" applyProtection="0"/>
    <xf numFmtId="5" fontId="3" fillId="0" borderId="0" applyFont="0" applyFill="0" applyBorder="0" applyAlignment="0" applyProtection="0">
      <alignment vertical="top"/>
    </xf>
    <xf numFmtId="0" fontId="3" fillId="0" borderId="0" applyFont="0" applyFill="0" applyBorder="0" applyAlignment="0" applyProtection="0">
      <alignment vertical="top"/>
    </xf>
    <xf numFmtId="2" fontId="3" fillId="0" borderId="0" applyFont="0" applyFill="0" applyBorder="0" applyAlignment="0" applyProtection="0">
      <alignment vertical="top"/>
    </xf>
    <xf numFmtId="38" fontId="5" fillId="2" borderId="0" applyNumberFormat="0" applyBorder="0" applyAlignment="0" applyProtection="0"/>
    <xf numFmtId="0" fontId="7" fillId="0" borderId="0" applyNumberFormat="0" applyFill="0" applyBorder="0" applyAlignment="0" applyProtection="0">
      <alignment vertical="top"/>
    </xf>
    <xf numFmtId="0" fontId="8" fillId="0" borderId="0" applyNumberFormat="0" applyFill="0" applyBorder="0" applyAlignment="0" applyProtection="0">
      <alignment vertical="top"/>
    </xf>
    <xf numFmtId="10" fontId="5" fillId="3" borderId="3" applyNumberFormat="0" applyBorder="0" applyAlignment="0" applyProtection="0"/>
    <xf numFmtId="10" fontId="3" fillId="0" borderId="0" applyFont="0" applyFill="0" applyBorder="0" applyAlignment="0" applyProtection="0"/>
    <xf numFmtId="0" fontId="21" fillId="0" borderId="0"/>
    <xf numFmtId="0" fontId="3" fillId="0" borderId="4" applyNumberFormat="0" applyFont="0" applyFill="0" applyAlignment="0" applyProtection="0">
      <alignment vertical="top"/>
    </xf>
    <xf numFmtId="0" fontId="3" fillId="0" borderId="0"/>
    <xf numFmtId="10" fontId="3" fillId="0" borderId="0" applyFont="0" applyFill="0" applyBorder="0" applyAlignment="0" applyProtection="0"/>
    <xf numFmtId="0" fontId="2" fillId="0" borderId="0"/>
    <xf numFmtId="0" fontId="2" fillId="0" borderId="0"/>
    <xf numFmtId="5" fontId="2" fillId="0" borderId="0" applyFont="0" applyFill="0" applyBorder="0" applyAlignment="0" applyProtection="0"/>
    <xf numFmtId="0" fontId="21" fillId="0" borderId="0"/>
  </cellStyleXfs>
  <cellXfs count="301">
    <xf numFmtId="0" fontId="0" fillId="0" borderId="0" xfId="0"/>
    <xf numFmtId="37" fontId="12" fillId="0" borderId="6" xfId="0" applyNumberFormat="1" applyFont="1" applyBorder="1"/>
    <xf numFmtId="165" fontId="12" fillId="0" borderId="0" xfId="1" applyNumberFormat="1" applyFont="1" applyFill="1" applyBorder="1" applyAlignment="1">
      <alignment vertical="center"/>
    </xf>
    <xf numFmtId="165" fontId="12" fillId="0" borderId="0" xfId="16" applyNumberFormat="1" applyFont="1" applyFill="1" applyBorder="1" applyAlignment="1">
      <alignment vertical="center"/>
    </xf>
    <xf numFmtId="165" fontId="11" fillId="0" borderId="0" xfId="1" applyNumberFormat="1" applyFont="1" applyFill="1" applyBorder="1" applyAlignment="1">
      <alignment vertical="center"/>
    </xf>
    <xf numFmtId="10" fontId="12" fillId="0" borderId="0" xfId="17" applyNumberFormat="1" applyFont="1" applyFill="1" applyBorder="1" applyAlignment="1">
      <alignment vertical="center"/>
    </xf>
    <xf numFmtId="165" fontId="11" fillId="0" borderId="12" xfId="1" applyNumberFormat="1" applyFont="1" applyFill="1" applyBorder="1" applyAlignment="1">
      <alignment vertical="center"/>
    </xf>
    <xf numFmtId="172" fontId="12" fillId="0" borderId="0" xfId="1" applyFont="1" applyBorder="1"/>
    <xf numFmtId="0" fontId="12" fillId="0" borderId="0" xfId="0" applyFont="1" applyBorder="1"/>
    <xf numFmtId="0" fontId="12" fillId="0" borderId="0" xfId="0" applyFont="1"/>
    <xf numFmtId="37" fontId="12" fillId="0" borderId="0" xfId="0" applyNumberFormat="1" applyFont="1"/>
    <xf numFmtId="171" fontId="12" fillId="0" borderId="0" xfId="0" applyNumberFormat="1" applyFont="1"/>
    <xf numFmtId="37" fontId="11" fillId="0" borderId="18" xfId="0" applyNumberFormat="1" applyFont="1" applyFill="1" applyBorder="1"/>
    <xf numFmtId="169" fontId="12" fillId="0" borderId="3" xfId="16" applyNumberFormat="1" applyFont="1" applyBorder="1" applyAlignment="1">
      <alignment vertical="center"/>
    </xf>
    <xf numFmtId="37" fontId="12" fillId="0" borderId="0" xfId="0" applyNumberFormat="1" applyFont="1" applyFill="1" applyBorder="1"/>
    <xf numFmtId="10" fontId="12" fillId="0" borderId="0" xfId="17" applyNumberFormat="1" applyFont="1" applyFill="1" applyBorder="1"/>
    <xf numFmtId="37" fontId="12" fillId="0" borderId="7" xfId="0" applyNumberFormat="1" applyFont="1" applyBorder="1"/>
    <xf numFmtId="37" fontId="12" fillId="0" borderId="13" xfId="0" applyNumberFormat="1" applyFont="1" applyBorder="1"/>
    <xf numFmtId="37" fontId="12" fillId="0" borderId="5" xfId="0" applyNumberFormat="1" applyFont="1" applyBorder="1"/>
    <xf numFmtId="37" fontId="12" fillId="0" borderId="0" xfId="0" applyNumberFormat="1" applyFont="1" applyBorder="1"/>
    <xf numFmtId="37" fontId="11" fillId="0" borderId="8" xfId="0" applyNumberFormat="1" applyFont="1" applyFill="1" applyBorder="1"/>
    <xf numFmtId="37" fontId="11" fillId="0" borderId="12" xfId="0" applyNumberFormat="1" applyFont="1" applyFill="1" applyBorder="1"/>
    <xf numFmtId="37" fontId="11" fillId="0" borderId="5" xfId="0" applyNumberFormat="1" applyFont="1" applyFill="1" applyBorder="1"/>
    <xf numFmtId="37" fontId="11" fillId="0" borderId="0" xfId="0" applyNumberFormat="1" applyFont="1" applyFill="1" applyBorder="1"/>
    <xf numFmtId="37" fontId="12" fillId="0" borderId="5" xfId="0" applyNumberFormat="1" applyFont="1" applyFill="1" applyBorder="1"/>
    <xf numFmtId="0" fontId="11" fillId="0" borderId="0" xfId="0" applyFont="1" applyBorder="1" applyAlignment="1">
      <alignment horizontal="center"/>
    </xf>
    <xf numFmtId="0" fontId="11" fillId="0" borderId="0" xfId="0" applyNumberFormat="1" applyFont="1" applyBorder="1" applyAlignment="1">
      <alignment horizontal="center" wrapText="1"/>
    </xf>
    <xf numFmtId="37" fontId="12" fillId="0" borderId="6" xfId="0" applyNumberFormat="1" applyFont="1" applyFill="1" applyBorder="1"/>
    <xf numFmtId="37" fontId="11" fillId="0" borderId="8" xfId="0" applyNumberFormat="1" applyFont="1" applyBorder="1"/>
    <xf numFmtId="37" fontId="11" fillId="0" borderId="12" xfId="0" applyNumberFormat="1" applyFont="1" applyBorder="1"/>
    <xf numFmtId="10" fontId="12" fillId="0" borderId="6" xfId="17" applyNumberFormat="1" applyFont="1" applyFill="1" applyBorder="1"/>
    <xf numFmtId="37" fontId="11" fillId="0" borderId="6" xfId="0" applyNumberFormat="1" applyFont="1" applyFill="1" applyBorder="1"/>
    <xf numFmtId="10" fontId="12" fillId="0" borderId="5" xfId="17" applyNumberFormat="1" applyFont="1" applyFill="1" applyBorder="1"/>
    <xf numFmtId="37" fontId="12" fillId="0" borderId="7" xfId="0" applyNumberFormat="1" applyFont="1" applyFill="1" applyBorder="1"/>
    <xf numFmtId="37" fontId="12" fillId="0" borderId="13" xfId="0" applyNumberFormat="1" applyFont="1" applyFill="1" applyBorder="1"/>
    <xf numFmtId="37" fontId="12" fillId="0" borderId="11" xfId="0" applyNumberFormat="1" applyFont="1" applyFill="1" applyBorder="1"/>
    <xf numFmtId="37" fontId="11" fillId="0" borderId="5" xfId="0" applyNumberFormat="1" applyFont="1" applyBorder="1"/>
    <xf numFmtId="37" fontId="11" fillId="0" borderId="0" xfId="0" applyNumberFormat="1" applyFont="1" applyBorder="1"/>
    <xf numFmtId="0" fontId="11" fillId="0" borderId="0" xfId="16" applyFont="1" applyBorder="1" applyAlignment="1">
      <alignment horizontal="center" vertical="center"/>
    </xf>
    <xf numFmtId="165" fontId="12" fillId="0" borderId="0" xfId="1" applyNumberFormat="1" applyFont="1" applyFill="1" applyBorder="1" applyAlignment="1">
      <alignment horizontal="right" vertical="center"/>
    </xf>
    <xf numFmtId="165" fontId="11" fillId="0" borderId="0" xfId="1" applyNumberFormat="1" applyFont="1" applyFill="1" applyBorder="1" applyAlignment="1">
      <alignment horizontal="right" vertical="center"/>
    </xf>
    <xf numFmtId="37" fontId="12" fillId="0" borderId="0" xfId="1" applyNumberFormat="1" applyFont="1" applyFill="1" applyBorder="1" applyAlignment="1">
      <alignment vertical="center"/>
    </xf>
    <xf numFmtId="37" fontId="12" fillId="0" borderId="0" xfId="16" applyNumberFormat="1" applyFont="1" applyFill="1" applyBorder="1" applyAlignment="1">
      <alignment vertical="center"/>
    </xf>
    <xf numFmtId="41" fontId="12" fillId="0" borderId="0" xfId="1" applyNumberFormat="1" applyFont="1" applyFill="1" applyBorder="1" applyAlignment="1">
      <alignment vertical="center"/>
    </xf>
    <xf numFmtId="3" fontId="11" fillId="0" borderId="2" xfId="16" applyNumberFormat="1" applyFont="1" applyFill="1" applyBorder="1" applyAlignment="1">
      <alignment horizontal="center" vertical="center" wrapText="1"/>
    </xf>
    <xf numFmtId="172" fontId="12" fillId="0" borderId="0" xfId="1" applyFont="1" applyFill="1" applyBorder="1" applyAlignment="1">
      <alignment vertical="center"/>
    </xf>
    <xf numFmtId="0" fontId="11" fillId="0" borderId="9" xfId="0" applyNumberFormat="1" applyFont="1" applyBorder="1" applyAlignment="1">
      <alignment horizontal="center" vertical="center" wrapText="1"/>
    </xf>
    <xf numFmtId="0" fontId="11" fillId="0" borderId="2" xfId="0" applyNumberFormat="1" applyFont="1" applyBorder="1" applyAlignment="1">
      <alignment horizontal="center" vertical="center" wrapText="1"/>
    </xf>
    <xf numFmtId="0" fontId="11" fillId="0" borderId="10" xfId="0" applyNumberFormat="1" applyFont="1" applyBorder="1" applyAlignment="1">
      <alignment horizontal="center" vertical="center" wrapText="1"/>
    </xf>
    <xf numFmtId="10" fontId="12" fillId="0" borderId="0" xfId="17" applyFont="1"/>
    <xf numFmtId="173" fontId="12" fillId="0" borderId="0" xfId="0" applyNumberFormat="1" applyFont="1"/>
    <xf numFmtId="173" fontId="12" fillId="0" borderId="0" xfId="0" applyNumberFormat="1" applyFont="1" applyBorder="1"/>
    <xf numFmtId="0" fontId="11" fillId="0" borderId="0" xfId="0" applyFont="1" applyAlignment="1">
      <alignment horizontal="center" vertical="center" wrapText="1"/>
    </xf>
    <xf numFmtId="166" fontId="12" fillId="0" borderId="0" xfId="17" applyNumberFormat="1" applyFont="1" applyBorder="1"/>
    <xf numFmtId="0" fontId="12" fillId="0" borderId="0" xfId="0" applyFont="1" applyAlignment="1">
      <alignment wrapText="1"/>
    </xf>
    <xf numFmtId="172" fontId="12" fillId="0" borderId="0" xfId="1" applyFont="1" applyAlignment="1">
      <alignment wrapText="1"/>
    </xf>
    <xf numFmtId="0" fontId="12" fillId="0" borderId="12" xfId="0" applyFont="1" applyBorder="1"/>
    <xf numFmtId="14" fontId="12" fillId="0" borderId="0" xfId="0" applyNumberFormat="1" applyFont="1" applyAlignment="1">
      <alignment wrapText="1"/>
    </xf>
    <xf numFmtId="0" fontId="12" fillId="0" borderId="3" xfId="0" applyFont="1" applyBorder="1"/>
    <xf numFmtId="0" fontId="12" fillId="0" borderId="3" xfId="0" applyFont="1" applyBorder="1" applyAlignment="1">
      <alignment horizontal="center" vertical="center"/>
    </xf>
    <xf numFmtId="0" fontId="12" fillId="0" borderId="17" xfId="0" applyFont="1" applyBorder="1" applyAlignment="1">
      <alignment horizontal="center" vertical="center"/>
    </xf>
    <xf numFmtId="172" fontId="12" fillId="0" borderId="11" xfId="1" applyFont="1" applyBorder="1"/>
    <xf numFmtId="172" fontId="12" fillId="0" borderId="3" xfId="1" applyFont="1" applyBorder="1"/>
    <xf numFmtId="37" fontId="12" fillId="0" borderId="3" xfId="0" applyNumberFormat="1" applyFont="1" applyBorder="1"/>
    <xf numFmtId="172" fontId="12" fillId="0" borderId="3" xfId="0" applyNumberFormat="1" applyFont="1" applyBorder="1"/>
    <xf numFmtId="10" fontId="12" fillId="0" borderId="3" xfId="17" applyFont="1" applyBorder="1"/>
    <xf numFmtId="172" fontId="11" fillId="0" borderId="3" xfId="1" applyFont="1" applyBorder="1"/>
    <xf numFmtId="172" fontId="11" fillId="0" borderId="19" xfId="1" applyFont="1" applyBorder="1"/>
    <xf numFmtId="172" fontId="12" fillId="0" borderId="19" xfId="1" applyFont="1" applyBorder="1"/>
    <xf numFmtId="0" fontId="16" fillId="0" borderId="0" xfId="13" applyFont="1" applyAlignment="1" applyProtection="1"/>
    <xf numFmtId="17" fontId="12" fillId="0" borderId="0" xfId="0" applyNumberFormat="1" applyFont="1"/>
    <xf numFmtId="0" fontId="12" fillId="0" borderId="0" xfId="0" applyFont="1" applyFill="1"/>
    <xf numFmtId="173" fontId="12" fillId="0" borderId="0" xfId="0" applyNumberFormat="1" applyFont="1" applyFill="1" applyBorder="1"/>
    <xf numFmtId="166" fontId="12" fillId="0" borderId="0" xfId="17" applyNumberFormat="1" applyFont="1" applyFill="1" applyBorder="1"/>
    <xf numFmtId="172" fontId="12" fillId="0" borderId="0" xfId="1" applyFont="1" applyFill="1" applyBorder="1"/>
    <xf numFmtId="0" fontId="12" fillId="0" borderId="0" xfId="0" applyFont="1" applyFill="1" applyBorder="1"/>
    <xf numFmtId="0" fontId="12" fillId="0" borderId="0" xfId="16" applyFont="1" applyFill="1" applyBorder="1" applyAlignment="1">
      <alignment horizontal="left" vertical="center"/>
    </xf>
    <xf numFmtId="10" fontId="12" fillId="0" borderId="0" xfId="17" applyFont="1" applyFill="1" applyBorder="1" applyAlignment="1">
      <alignment horizontal="left" vertical="center"/>
    </xf>
    <xf numFmtId="0" fontId="12" fillId="0" borderId="0" xfId="0" applyFont="1" applyFill="1" applyBorder="1" applyAlignment="1">
      <alignment horizontal="left" wrapText="1"/>
    </xf>
    <xf numFmtId="173" fontId="12" fillId="0" borderId="0" xfId="0" applyNumberFormat="1" applyFont="1" applyFill="1"/>
    <xf numFmtId="37" fontId="12" fillId="0" borderId="0" xfId="0" applyNumberFormat="1" applyFont="1" applyFill="1" applyBorder="1" applyAlignment="1">
      <alignment horizontal="left" wrapText="1"/>
    </xf>
    <xf numFmtId="166" fontId="12" fillId="0" borderId="0" xfId="17" applyNumberFormat="1" applyFont="1" applyFill="1" applyBorder="1" applyAlignment="1">
      <alignment horizontal="left" wrapText="1"/>
    </xf>
    <xf numFmtId="165" fontId="12" fillId="0" borderId="0" xfId="0" applyNumberFormat="1" applyFont="1" applyBorder="1"/>
    <xf numFmtId="0" fontId="12" fillId="0" borderId="0" xfId="16" applyFont="1" applyAlignment="1">
      <alignment vertical="center"/>
    </xf>
    <xf numFmtId="165" fontId="12" fillId="0" borderId="0" xfId="16" applyNumberFormat="1" applyFont="1" applyAlignment="1">
      <alignment vertical="center"/>
    </xf>
    <xf numFmtId="0" fontId="12" fillId="0" borderId="0" xfId="16" applyFont="1" applyFill="1" applyAlignment="1">
      <alignment vertical="center"/>
    </xf>
    <xf numFmtId="165" fontId="12" fillId="0" borderId="0" xfId="16" applyNumberFormat="1" applyFont="1" applyFill="1" applyAlignment="1">
      <alignment vertical="center"/>
    </xf>
    <xf numFmtId="37" fontId="12" fillId="0" borderId="0" xfId="16" applyNumberFormat="1" applyFont="1" applyFill="1" applyAlignment="1">
      <alignment vertical="center"/>
    </xf>
    <xf numFmtId="37" fontId="12" fillId="0" borderId="0" xfId="16" applyNumberFormat="1" applyFont="1" applyAlignment="1">
      <alignment vertical="center"/>
    </xf>
    <xf numFmtId="165" fontId="11" fillId="0" borderId="0" xfId="16" applyNumberFormat="1" applyFont="1" applyAlignment="1">
      <alignment vertical="center"/>
    </xf>
    <xf numFmtId="0" fontId="11" fillId="0" borderId="0" xfId="16" applyFont="1" applyFill="1" applyAlignment="1">
      <alignment vertical="center"/>
    </xf>
    <xf numFmtId="165" fontId="11" fillId="0" borderId="0" xfId="16" applyNumberFormat="1" applyFont="1" applyFill="1" applyAlignment="1">
      <alignment vertical="center"/>
    </xf>
    <xf numFmtId="10" fontId="12" fillId="0" borderId="0" xfId="17" applyFont="1" applyAlignment="1">
      <alignment vertical="center"/>
    </xf>
    <xf numFmtId="10" fontId="12" fillId="0" borderId="0" xfId="17" applyFont="1" applyFill="1" applyAlignment="1">
      <alignment vertical="center"/>
    </xf>
    <xf numFmtId="166" fontId="12" fillId="0" borderId="0" xfId="17" applyNumberFormat="1" applyFont="1" applyFill="1" applyAlignment="1">
      <alignment vertical="center"/>
    </xf>
    <xf numFmtId="165" fontId="12" fillId="0" borderId="13" xfId="1" applyNumberFormat="1" applyFont="1" applyFill="1" applyBorder="1" applyAlignment="1">
      <alignment vertical="center"/>
    </xf>
    <xf numFmtId="37" fontId="12" fillId="0" borderId="13" xfId="1" applyNumberFormat="1" applyFont="1" applyFill="1" applyBorder="1" applyAlignment="1">
      <alignment vertical="center"/>
    </xf>
    <xf numFmtId="37" fontId="12" fillId="0" borderId="0" xfId="1" applyNumberFormat="1" applyFont="1" applyBorder="1" applyAlignment="1">
      <alignment vertical="center"/>
    </xf>
    <xf numFmtId="0" fontId="11" fillId="0" borderId="46" xfId="16" applyFont="1" applyBorder="1" applyAlignment="1">
      <alignment horizontal="center" vertical="center"/>
    </xf>
    <xf numFmtId="0" fontId="11" fillId="0" borderId="47" xfId="16" applyFont="1" applyFill="1" applyBorder="1" applyAlignment="1">
      <alignment horizontal="center" vertical="center"/>
    </xf>
    <xf numFmtId="169" fontId="12" fillId="0" borderId="23" xfId="16" applyNumberFormat="1" applyFont="1" applyBorder="1" applyAlignment="1">
      <alignment vertical="center"/>
    </xf>
    <xf numFmtId="165" fontId="12" fillId="0" borderId="21" xfId="1" applyNumberFormat="1" applyFont="1" applyFill="1" applyBorder="1" applyAlignment="1">
      <alignment horizontal="right" vertical="center"/>
    </xf>
    <xf numFmtId="0" fontId="11" fillId="0" borderId="48" xfId="16" applyFont="1" applyFill="1" applyBorder="1" applyAlignment="1">
      <alignment vertical="center"/>
    </xf>
    <xf numFmtId="165" fontId="11" fillId="0" borderId="49" xfId="1" applyNumberFormat="1" applyFont="1" applyFill="1" applyBorder="1" applyAlignment="1">
      <alignment horizontal="right" vertical="center"/>
    </xf>
    <xf numFmtId="169" fontId="11" fillId="0" borderId="48" xfId="16" applyNumberFormat="1" applyFont="1" applyBorder="1" applyAlignment="1">
      <alignment vertical="center"/>
    </xf>
    <xf numFmtId="165" fontId="11" fillId="0" borderId="49" xfId="1" applyNumberFormat="1" applyFont="1" applyFill="1" applyBorder="1" applyAlignment="1">
      <alignment vertical="center"/>
    </xf>
    <xf numFmtId="169" fontId="12" fillId="0" borderId="50" xfId="16" applyNumberFormat="1" applyFont="1" applyBorder="1" applyAlignment="1">
      <alignment vertical="center"/>
    </xf>
    <xf numFmtId="165" fontId="12" fillId="0" borderId="51" xfId="1" applyNumberFormat="1" applyFont="1" applyFill="1" applyBorder="1" applyAlignment="1">
      <alignment horizontal="right" vertical="center"/>
    </xf>
    <xf numFmtId="0" fontId="11" fillId="0" borderId="23" xfId="16" applyFont="1" applyFill="1" applyBorder="1" applyAlignment="1">
      <alignment wrapText="1"/>
    </xf>
    <xf numFmtId="165" fontId="11" fillId="0" borderId="21" xfId="1" applyNumberFormat="1" applyFont="1" applyFill="1" applyBorder="1" applyAlignment="1">
      <alignment vertical="center"/>
    </xf>
    <xf numFmtId="0" fontId="12" fillId="0" borderId="23" xfId="16" applyFont="1" applyFill="1" applyBorder="1" applyAlignment="1">
      <alignment vertical="center"/>
    </xf>
    <xf numFmtId="0" fontId="12" fillId="0" borderId="0" xfId="16" applyFont="1" applyFill="1" applyBorder="1" applyAlignment="1">
      <alignment horizontal="left" vertical="center" wrapText="1"/>
    </xf>
    <xf numFmtId="165" fontId="12" fillId="0" borderId="0" xfId="17" applyNumberFormat="1" applyFont="1" applyFill="1" applyBorder="1" applyAlignment="1">
      <alignment vertical="center"/>
    </xf>
    <xf numFmtId="37" fontId="19" fillId="0" borderId="0" xfId="0" applyNumberFormat="1" applyFont="1" applyBorder="1"/>
    <xf numFmtId="0" fontId="11" fillId="0" borderId="23" xfId="16" applyFont="1" applyFill="1" applyBorder="1" applyAlignment="1">
      <alignment vertical="center" wrapText="1"/>
    </xf>
    <xf numFmtId="172" fontId="11" fillId="0" borderId="0" xfId="1" applyFont="1" applyFill="1" applyBorder="1" applyAlignment="1">
      <alignment vertical="center"/>
    </xf>
    <xf numFmtId="165" fontId="11" fillId="0" borderId="27" xfId="1" applyNumberFormat="1" applyFont="1" applyFill="1" applyBorder="1" applyAlignment="1">
      <alignment vertical="center"/>
    </xf>
    <xf numFmtId="172" fontId="11" fillId="0" borderId="27" xfId="1" applyFont="1" applyFill="1" applyBorder="1" applyAlignment="1">
      <alignment vertical="center"/>
    </xf>
    <xf numFmtId="37" fontId="12" fillId="0" borderId="21" xfId="0" applyNumberFormat="1" applyFont="1" applyBorder="1"/>
    <xf numFmtId="176" fontId="12" fillId="0" borderId="0" xfId="16" applyNumberFormat="1" applyFont="1" applyFill="1" applyAlignment="1">
      <alignment vertical="center"/>
    </xf>
    <xf numFmtId="176" fontId="12" fillId="0" borderId="0" xfId="0" applyNumberFormat="1" applyFont="1"/>
    <xf numFmtId="165" fontId="12" fillId="0" borderId="5" xfId="0" applyNumberFormat="1" applyFont="1" applyFill="1" applyBorder="1"/>
    <xf numFmtId="165" fontId="12" fillId="0" borderId="0" xfId="0" applyNumberFormat="1" applyFont="1" applyFill="1" applyBorder="1"/>
    <xf numFmtId="177" fontId="12" fillId="0" borderId="0" xfId="17" applyNumberFormat="1" applyFont="1" applyFill="1" applyAlignment="1">
      <alignment vertical="center"/>
    </xf>
    <xf numFmtId="0" fontId="19" fillId="0" borderId="0" xfId="0" applyFont="1" applyBorder="1"/>
    <xf numFmtId="0" fontId="11" fillId="4" borderId="23" xfId="16" applyFont="1" applyFill="1" applyBorder="1" applyAlignment="1">
      <alignment vertical="center" wrapText="1"/>
    </xf>
    <xf numFmtId="0" fontId="11" fillId="4" borderId="25" xfId="16" applyFont="1" applyFill="1" applyBorder="1" applyAlignment="1">
      <alignment vertical="center" wrapText="1"/>
    </xf>
    <xf numFmtId="0" fontId="10" fillId="0" borderId="0" xfId="0" applyFont="1" applyFill="1" applyBorder="1" applyAlignment="1">
      <alignment horizontal="left" wrapText="1"/>
    </xf>
    <xf numFmtId="0" fontId="15" fillId="0" borderId="0" xfId="29" applyFont="1" applyAlignment="1">
      <alignment vertical="center"/>
    </xf>
    <xf numFmtId="0" fontId="20" fillId="5" borderId="14" xfId="29" applyFont="1" applyFill="1" applyBorder="1" applyAlignment="1">
      <alignment horizontal="center" vertical="center"/>
    </xf>
    <xf numFmtId="17" fontId="20" fillId="0" borderId="37" xfId="29" applyNumberFormat="1" applyFont="1" applyBorder="1" applyAlignment="1">
      <alignment horizontal="center" vertical="center"/>
    </xf>
    <xf numFmtId="17" fontId="20" fillId="0" borderId="56" xfId="29" applyNumberFormat="1" applyFont="1" applyBorder="1" applyAlignment="1">
      <alignment horizontal="center" vertical="center"/>
    </xf>
    <xf numFmtId="17" fontId="20" fillId="0" borderId="38" xfId="29" applyNumberFormat="1" applyFont="1" applyBorder="1" applyAlignment="1">
      <alignment horizontal="center" vertical="center"/>
    </xf>
    <xf numFmtId="0" fontId="15" fillId="0" borderId="0" xfId="29" applyFont="1" applyAlignment="1">
      <alignment vertical="center" wrapText="1"/>
    </xf>
    <xf numFmtId="0" fontId="15" fillId="0" borderId="40" xfId="29" applyFont="1" applyBorder="1" applyAlignment="1">
      <alignment horizontal="left" vertical="center" wrapText="1"/>
    </xf>
    <xf numFmtId="5" fontId="15" fillId="0" borderId="39" xfId="29" applyNumberFormat="1" applyFont="1" applyFill="1" applyBorder="1" applyAlignment="1">
      <alignment horizontal="right" vertical="center"/>
    </xf>
    <xf numFmtId="5" fontId="20" fillId="0" borderId="40" xfId="29" applyNumberFormat="1" applyFont="1" applyFill="1" applyBorder="1" applyAlignment="1">
      <alignment horizontal="right" vertical="center"/>
    </xf>
    <xf numFmtId="0" fontId="15" fillId="0" borderId="32" xfId="29" applyFont="1" applyBorder="1" applyAlignment="1">
      <alignment horizontal="left" vertical="center" wrapText="1"/>
    </xf>
    <xf numFmtId="5" fontId="15" fillId="0" borderId="3" xfId="29" applyNumberFormat="1" applyFont="1" applyFill="1" applyBorder="1" applyAlignment="1">
      <alignment horizontal="right" vertical="center"/>
    </xf>
    <xf numFmtId="5" fontId="20" fillId="0" borderId="32" xfId="29" applyNumberFormat="1" applyFont="1" applyFill="1" applyBorder="1" applyAlignment="1">
      <alignment horizontal="right" vertical="center"/>
    </xf>
    <xf numFmtId="0" fontId="15" fillId="0" borderId="58" xfId="29" applyFont="1" applyBorder="1" applyAlignment="1">
      <alignment horizontal="left" vertical="center" wrapText="1"/>
    </xf>
    <xf numFmtId="5" fontId="15" fillId="0" borderId="57" xfId="29" applyNumberFormat="1" applyFont="1" applyFill="1" applyBorder="1" applyAlignment="1">
      <alignment horizontal="right" vertical="center"/>
    </xf>
    <xf numFmtId="5" fontId="20" fillId="0" borderId="58" xfId="29" applyNumberFormat="1" applyFont="1" applyFill="1" applyBorder="1" applyAlignment="1">
      <alignment horizontal="right" vertical="center"/>
    </xf>
    <xf numFmtId="0" fontId="20" fillId="0" borderId="66" xfId="29" applyFont="1" applyBorder="1" applyAlignment="1">
      <alignment horizontal="left" vertical="center" wrapText="1"/>
    </xf>
    <xf numFmtId="5" fontId="15" fillId="0" borderId="67" xfId="29" applyNumberFormat="1" applyFont="1" applyFill="1" applyBorder="1" applyAlignment="1">
      <alignment horizontal="right" vertical="center"/>
    </xf>
    <xf numFmtId="0" fontId="20" fillId="0" borderId="68" xfId="29" applyFont="1" applyBorder="1" applyAlignment="1">
      <alignment horizontal="left" vertical="center" wrapText="1"/>
    </xf>
    <xf numFmtId="5" fontId="20" fillId="0" borderId="69" xfId="29" applyNumberFormat="1" applyFont="1" applyFill="1" applyBorder="1" applyAlignment="1">
      <alignment horizontal="right" vertical="center"/>
    </xf>
    <xf numFmtId="5" fontId="15" fillId="0" borderId="19" xfId="29" applyNumberFormat="1" applyFont="1" applyFill="1" applyBorder="1" applyAlignment="1">
      <alignment horizontal="right" vertical="center"/>
    </xf>
    <xf numFmtId="5" fontId="20" fillId="0" borderId="36" xfId="29" applyNumberFormat="1" applyFont="1" applyFill="1" applyBorder="1" applyAlignment="1">
      <alignment horizontal="right" vertical="center"/>
    </xf>
    <xf numFmtId="5" fontId="20" fillId="0" borderId="19" xfId="29" applyNumberFormat="1" applyFont="1" applyFill="1" applyBorder="1" applyAlignment="1">
      <alignment horizontal="right" vertical="center"/>
    </xf>
    <xf numFmtId="37" fontId="15" fillId="0" borderId="3" xfId="29" applyNumberFormat="1" applyFont="1" applyFill="1" applyBorder="1" applyAlignment="1">
      <alignment horizontal="right" vertical="center"/>
    </xf>
    <xf numFmtId="37" fontId="20" fillId="0" borderId="32" xfId="29" applyNumberFormat="1" applyFont="1" applyFill="1" applyBorder="1" applyAlignment="1">
      <alignment horizontal="right" vertical="center"/>
    </xf>
    <xf numFmtId="7" fontId="15" fillId="0" borderId="33" xfId="29" applyNumberFormat="1" applyFont="1" applyBorder="1" applyAlignment="1">
      <alignment horizontal="right" vertical="center"/>
    </xf>
    <xf numFmtId="7" fontId="15" fillId="0" borderId="41" xfId="29" applyNumberFormat="1" applyFont="1" applyBorder="1" applyAlignment="1">
      <alignment horizontal="right" vertical="center"/>
    </xf>
    <xf numFmtId="7" fontId="15" fillId="0" borderId="41" xfId="29" applyNumberFormat="1" applyFont="1" applyFill="1" applyBorder="1" applyAlignment="1">
      <alignment horizontal="right" vertical="center"/>
    </xf>
    <xf numFmtId="7" fontId="15" fillId="0" borderId="34" xfId="29" applyNumberFormat="1" applyFont="1" applyFill="1" applyBorder="1" applyAlignment="1">
      <alignment horizontal="right" vertical="center"/>
    </xf>
    <xf numFmtId="0" fontId="20" fillId="0" borderId="60" xfId="29" applyFont="1" applyBorder="1" applyAlignment="1">
      <alignment horizontal="left" vertical="center" wrapText="1"/>
    </xf>
    <xf numFmtId="5" fontId="20" fillId="0" borderId="59" xfId="29" applyNumberFormat="1" applyFont="1" applyFill="1" applyBorder="1" applyAlignment="1">
      <alignment horizontal="right" vertical="center"/>
    </xf>
    <xf numFmtId="0" fontId="20" fillId="0" borderId="40" xfId="29" applyFont="1" applyBorder="1" applyAlignment="1">
      <alignment horizontal="left" vertical="center" wrapText="1"/>
    </xf>
    <xf numFmtId="0" fontId="20" fillId="0" borderId="32" xfId="29" applyFont="1" applyBorder="1" applyAlignment="1">
      <alignment horizontal="left" vertical="center" wrapText="1"/>
    </xf>
    <xf numFmtId="0" fontId="20" fillId="0" borderId="58" xfId="29" applyFont="1" applyBorder="1" applyAlignment="1">
      <alignment horizontal="left" vertical="center" wrapText="1"/>
    </xf>
    <xf numFmtId="0" fontId="20" fillId="0" borderId="36" xfId="29" applyFont="1" applyBorder="1" applyAlignment="1">
      <alignment horizontal="left" vertical="center" wrapText="1"/>
    </xf>
    <xf numFmtId="0" fontId="15" fillId="0" borderId="0" xfId="29" applyFont="1" applyAlignment="1">
      <alignment horizontal="center" vertical="center"/>
    </xf>
    <xf numFmtId="17" fontId="20" fillId="0" borderId="29" xfId="29" applyNumberFormat="1" applyFont="1" applyBorder="1" applyAlignment="1">
      <alignment horizontal="center" vertical="center"/>
    </xf>
    <xf numFmtId="5" fontId="20" fillId="0" borderId="45" xfId="29" applyNumberFormat="1" applyFont="1" applyFill="1" applyBorder="1" applyAlignment="1">
      <alignment horizontal="right" vertical="center"/>
    </xf>
    <xf numFmtId="5" fontId="20" fillId="0" borderId="47" xfId="29" applyNumberFormat="1" applyFont="1" applyFill="1" applyBorder="1" applyAlignment="1">
      <alignment horizontal="right" vertical="center"/>
    </xf>
    <xf numFmtId="5" fontId="20" fillId="0" borderId="71" xfId="29" applyNumberFormat="1" applyFont="1" applyFill="1" applyBorder="1" applyAlignment="1">
      <alignment horizontal="right" vertical="center"/>
    </xf>
    <xf numFmtId="5" fontId="20" fillId="0" borderId="61" xfId="29" applyNumberFormat="1" applyFont="1" applyFill="1" applyBorder="1" applyAlignment="1">
      <alignment horizontal="right" vertical="center"/>
    </xf>
    <xf numFmtId="5" fontId="20" fillId="0" borderId="22" xfId="29" applyNumberFormat="1" applyFont="1" applyFill="1" applyBorder="1" applyAlignment="1">
      <alignment horizontal="right" vertical="center"/>
    </xf>
    <xf numFmtId="5" fontId="20" fillId="0" borderId="49" xfId="29" applyNumberFormat="1" applyFont="1" applyFill="1" applyBorder="1" applyAlignment="1">
      <alignment horizontal="right" vertical="center"/>
    </xf>
    <xf numFmtId="37" fontId="20" fillId="0" borderId="47" xfId="29" applyNumberFormat="1" applyFont="1" applyFill="1" applyBorder="1" applyAlignment="1">
      <alignment horizontal="right" vertical="center"/>
    </xf>
    <xf numFmtId="5" fontId="20" fillId="0" borderId="31" xfId="29" applyNumberFormat="1" applyFont="1" applyFill="1" applyBorder="1" applyAlignment="1">
      <alignment horizontal="right" vertical="center"/>
    </xf>
    <xf numFmtId="17" fontId="20" fillId="0" borderId="74" xfId="29" applyNumberFormat="1" applyFont="1" applyBorder="1" applyAlignment="1">
      <alignment horizontal="center" vertical="center"/>
    </xf>
    <xf numFmtId="5" fontId="15" fillId="0" borderId="75" xfId="29" applyNumberFormat="1" applyFont="1" applyFill="1" applyBorder="1" applyAlignment="1">
      <alignment horizontal="right" vertical="center"/>
    </xf>
    <xf numFmtId="5" fontId="15" fillId="0" borderId="76" xfId="29" applyNumberFormat="1" applyFont="1" applyFill="1" applyBorder="1" applyAlignment="1">
      <alignment horizontal="right" vertical="center"/>
    </xf>
    <xf numFmtId="5" fontId="15" fillId="0" borderId="77" xfId="29" applyNumberFormat="1" applyFont="1" applyFill="1" applyBorder="1" applyAlignment="1">
      <alignment horizontal="right" vertical="center"/>
    </xf>
    <xf numFmtId="5" fontId="15" fillId="0" borderId="78" xfId="29" applyNumberFormat="1" applyFont="1" applyFill="1" applyBorder="1" applyAlignment="1">
      <alignment horizontal="right" vertical="center"/>
    </xf>
    <xf numFmtId="5" fontId="20" fillId="0" borderId="79" xfId="29" applyNumberFormat="1" applyFont="1" applyFill="1" applyBorder="1" applyAlignment="1">
      <alignment horizontal="right" vertical="center"/>
    </xf>
    <xf numFmtId="5" fontId="15" fillId="0" borderId="80" xfId="29" applyNumberFormat="1" applyFont="1" applyFill="1" applyBorder="1" applyAlignment="1">
      <alignment horizontal="right" vertical="center"/>
    </xf>
    <xf numFmtId="5" fontId="20" fillId="0" borderId="80" xfId="29" applyNumberFormat="1" applyFont="1" applyFill="1" applyBorder="1" applyAlignment="1">
      <alignment horizontal="right" vertical="center"/>
    </xf>
    <xf numFmtId="37" fontId="15" fillId="0" borderId="76" xfId="29" applyNumberFormat="1" applyFont="1" applyFill="1" applyBorder="1" applyAlignment="1">
      <alignment horizontal="right" vertical="center"/>
    </xf>
    <xf numFmtId="7" fontId="15" fillId="0" borderId="81" xfId="29" applyNumberFormat="1" applyFont="1" applyFill="1" applyBorder="1" applyAlignment="1">
      <alignment horizontal="right" vertical="center"/>
    </xf>
    <xf numFmtId="5" fontId="20" fillId="0" borderId="82" xfId="29" applyNumberFormat="1" applyFont="1" applyFill="1" applyBorder="1" applyAlignment="1">
      <alignment horizontal="right" vertical="center"/>
    </xf>
    <xf numFmtId="7" fontId="20" fillId="0" borderId="73" xfId="29" applyNumberFormat="1" applyFont="1" applyFill="1" applyBorder="1" applyAlignment="1">
      <alignment horizontal="right" vertical="center"/>
    </xf>
    <xf numFmtId="0" fontId="12" fillId="0" borderId="0" xfId="0" applyFont="1"/>
    <xf numFmtId="0" fontId="11" fillId="0" borderId="0" xfId="28" applyFont="1" applyBorder="1" applyAlignment="1">
      <alignment horizontal="center" vertical="center"/>
    </xf>
    <xf numFmtId="0" fontId="12" fillId="0" borderId="0" xfId="28" applyFont="1" applyAlignment="1">
      <alignment vertical="center"/>
    </xf>
    <xf numFmtId="165" fontId="12" fillId="0" borderId="0" xfId="28" applyNumberFormat="1" applyFont="1" applyAlignment="1">
      <alignment vertical="top"/>
    </xf>
    <xf numFmtId="0" fontId="12" fillId="0" borderId="0" xfId="28" applyFont="1" applyAlignment="1">
      <alignment vertical="top"/>
    </xf>
    <xf numFmtId="0" fontId="3" fillId="0" borderId="0" xfId="28"/>
    <xf numFmtId="165" fontId="3" fillId="0" borderId="0" xfId="28" applyNumberFormat="1"/>
    <xf numFmtId="10" fontId="12" fillId="0" borderId="21" xfId="17" applyNumberFormat="1" applyFont="1" applyFill="1" applyBorder="1" applyAlignment="1">
      <alignment vertical="center"/>
    </xf>
    <xf numFmtId="165" fontId="11" fillId="0" borderId="31" xfId="1" applyNumberFormat="1" applyFont="1" applyFill="1" applyBorder="1" applyAlignment="1">
      <alignment vertical="center"/>
    </xf>
    <xf numFmtId="0" fontId="11" fillId="0" borderId="0" xfId="28" applyFont="1" applyAlignment="1">
      <alignment horizontal="center" vertical="center" wrapText="1"/>
    </xf>
    <xf numFmtId="0" fontId="12" fillId="0" borderId="0" xfId="28" applyFont="1" applyAlignment="1">
      <alignment wrapText="1"/>
    </xf>
    <xf numFmtId="0" fontId="11" fillId="4" borderId="0" xfId="28" applyFont="1" applyFill="1" applyBorder="1" applyAlignment="1">
      <alignment vertical="center"/>
    </xf>
    <xf numFmtId="0" fontId="11" fillId="4" borderId="0" xfId="28" applyFont="1" applyFill="1" applyBorder="1" applyAlignment="1">
      <alignment wrapText="1"/>
    </xf>
    <xf numFmtId="22" fontId="11" fillId="4" borderId="0" xfId="28" applyNumberFormat="1" applyFont="1" applyFill="1" applyBorder="1" applyAlignment="1">
      <alignment wrapText="1"/>
    </xf>
    <xf numFmtId="0" fontId="12" fillId="0" borderId="0" xfId="28" applyFont="1" applyBorder="1" applyAlignment="1">
      <alignment vertical="center"/>
    </xf>
    <xf numFmtId="37" fontId="12" fillId="0" borderId="0" xfId="28" applyNumberFormat="1" applyFont="1" applyAlignment="1">
      <alignment vertical="center"/>
    </xf>
    <xf numFmtId="165" fontId="12" fillId="0" borderId="0" xfId="28" applyNumberFormat="1" applyFont="1" applyAlignment="1">
      <alignment vertical="center"/>
    </xf>
    <xf numFmtId="37" fontId="11" fillId="0" borderId="0" xfId="28" applyNumberFormat="1" applyFont="1" applyAlignment="1">
      <alignment vertical="center"/>
    </xf>
    <xf numFmtId="0" fontId="12" fillId="0" borderId="0" xfId="28" applyFont="1" applyAlignment="1">
      <alignment horizontal="center" vertical="center"/>
    </xf>
    <xf numFmtId="165" fontId="12" fillId="0" borderId="21" xfId="1" applyNumberFormat="1" applyFont="1" applyFill="1" applyBorder="1" applyAlignment="1">
      <alignment vertical="center"/>
    </xf>
    <xf numFmtId="0" fontId="12" fillId="0" borderId="46" xfId="0" applyNumberFormat="1" applyFont="1" applyBorder="1" applyAlignment="1">
      <alignment horizontal="center" wrapText="1"/>
    </xf>
    <xf numFmtId="0" fontId="11" fillId="0" borderId="47" xfId="0" applyNumberFormat="1" applyFont="1" applyBorder="1" applyAlignment="1">
      <alignment horizontal="center" vertical="center" wrapText="1"/>
    </xf>
    <xf numFmtId="37" fontId="12" fillId="0" borderId="51" xfId="0" applyNumberFormat="1" applyFont="1" applyBorder="1"/>
    <xf numFmtId="37" fontId="11" fillId="0" borderId="49" xfId="0" applyNumberFormat="1" applyFont="1" applyFill="1" applyBorder="1"/>
    <xf numFmtId="169" fontId="12" fillId="0" borderId="23" xfId="16" applyNumberFormat="1" applyFont="1" applyFill="1" applyBorder="1" applyAlignment="1">
      <alignment vertical="center"/>
    </xf>
    <xf numFmtId="37" fontId="11" fillId="0" borderId="49" xfId="0" applyNumberFormat="1" applyFont="1" applyBorder="1"/>
    <xf numFmtId="37" fontId="12" fillId="0" borderId="51" xfId="0" applyNumberFormat="1" applyFont="1" applyFill="1" applyBorder="1"/>
    <xf numFmtId="37" fontId="12" fillId="0" borderId="21" xfId="0" applyNumberFormat="1" applyFont="1" applyFill="1" applyBorder="1"/>
    <xf numFmtId="37" fontId="11" fillId="0" borderId="21" xfId="0" applyNumberFormat="1" applyFont="1" applyFill="1" applyBorder="1"/>
    <xf numFmtId="10" fontId="12" fillId="0" borderId="21" xfId="17" applyNumberFormat="1" applyFont="1" applyFill="1" applyBorder="1"/>
    <xf numFmtId="165" fontId="12" fillId="0" borderId="0" xfId="17" applyNumberFormat="1" applyFont="1" applyAlignment="1">
      <alignment vertical="center"/>
    </xf>
    <xf numFmtId="0" fontId="12" fillId="0" borderId="0" xfId="28" applyFont="1"/>
    <xf numFmtId="165" fontId="22" fillId="0" borderId="0" xfId="1" applyNumberFormat="1" applyFont="1" applyFill="1" applyBorder="1" applyAlignment="1">
      <alignment vertical="center"/>
    </xf>
    <xf numFmtId="0" fontId="10" fillId="0" borderId="0" xfId="0" applyFont="1" applyBorder="1" applyAlignment="1">
      <alignment wrapText="1"/>
    </xf>
    <xf numFmtId="0" fontId="10" fillId="0" borderId="0" xfId="16" applyFont="1" applyAlignment="1">
      <alignment vertical="center" wrapText="1"/>
    </xf>
    <xf numFmtId="0" fontId="15" fillId="0" borderId="0" xfId="28" applyFont="1" applyAlignment="1">
      <alignment vertical="top"/>
    </xf>
    <xf numFmtId="0" fontId="12" fillId="0" borderId="0" xfId="28" applyFont="1"/>
    <xf numFmtId="0" fontId="17" fillId="0" borderId="0" xfId="28" applyFont="1" applyAlignment="1">
      <alignment vertical="top"/>
    </xf>
    <xf numFmtId="0" fontId="11" fillId="0" borderId="43" xfId="28" applyFont="1" applyBorder="1" applyAlignment="1">
      <alignment horizontal="center" vertical="center"/>
    </xf>
    <xf numFmtId="0" fontId="11" fillId="0" borderId="44" xfId="28" applyFont="1" applyBorder="1" applyAlignment="1">
      <alignment horizontal="center" vertical="center"/>
    </xf>
    <xf numFmtId="0" fontId="11" fillId="0" borderId="45" xfId="28" applyFont="1" applyBorder="1" applyAlignment="1">
      <alignment horizontal="center" vertical="center"/>
    </xf>
    <xf numFmtId="0" fontId="10" fillId="0" borderId="62" xfId="16" applyFont="1" applyFill="1" applyBorder="1" applyAlignment="1">
      <alignment horizontal="left" vertical="center"/>
    </xf>
    <xf numFmtId="0" fontId="10" fillId="0" borderId="52" xfId="16" applyFont="1" applyFill="1" applyBorder="1" applyAlignment="1">
      <alignment horizontal="left" vertical="center"/>
    </xf>
    <xf numFmtId="0" fontId="10" fillId="0" borderId="63" xfId="16" applyFont="1" applyFill="1" applyBorder="1" applyAlignment="1">
      <alignment horizontal="left" vertical="center"/>
    </xf>
    <xf numFmtId="0" fontId="10" fillId="0" borderId="23" xfId="16" applyFont="1" applyFill="1" applyBorder="1" applyAlignment="1">
      <alignment horizontal="left" vertical="center" wrapText="1"/>
    </xf>
    <xf numFmtId="0" fontId="10" fillId="0" borderId="0" xfId="16" applyFont="1" applyFill="1" applyBorder="1" applyAlignment="1">
      <alignment horizontal="left" vertical="center" wrapText="1"/>
    </xf>
    <xf numFmtId="0" fontId="10" fillId="0" borderId="21" xfId="16" applyFont="1" applyFill="1" applyBorder="1" applyAlignment="1">
      <alignment horizontal="left" vertical="center" wrapText="1"/>
    </xf>
    <xf numFmtId="0" fontId="10" fillId="0" borderId="64" xfId="16" applyFont="1" applyFill="1" applyBorder="1" applyAlignment="1">
      <alignment horizontal="left" vertical="center" wrapText="1"/>
    </xf>
    <xf numFmtId="0" fontId="10" fillId="0" borderId="42" xfId="16" applyFont="1" applyFill="1" applyBorder="1" applyAlignment="1">
      <alignment horizontal="left" vertical="center" wrapText="1"/>
    </xf>
    <xf numFmtId="0" fontId="10" fillId="0" borderId="65" xfId="16" applyFont="1" applyFill="1" applyBorder="1" applyAlignment="1">
      <alignment horizontal="left" vertical="center" wrapText="1"/>
    </xf>
    <xf numFmtId="0" fontId="10" fillId="5" borderId="23" xfId="16" applyFont="1" applyFill="1" applyBorder="1" applyAlignment="1">
      <alignment horizontal="left" vertical="center" wrapText="1"/>
    </xf>
    <xf numFmtId="0" fontId="10" fillId="5" borderId="0" xfId="16" applyFont="1" applyFill="1" applyBorder="1" applyAlignment="1">
      <alignment horizontal="left" vertical="center" wrapText="1"/>
    </xf>
    <xf numFmtId="0" fontId="10" fillId="5" borderId="21" xfId="16" applyFont="1" applyFill="1" applyBorder="1" applyAlignment="1">
      <alignment horizontal="left" vertical="center" wrapText="1"/>
    </xf>
    <xf numFmtId="0" fontId="10" fillId="5" borderId="25" xfId="16" applyFont="1" applyFill="1" applyBorder="1" applyAlignment="1">
      <alignment horizontal="left" vertical="center" wrapText="1"/>
    </xf>
    <xf numFmtId="0" fontId="10" fillId="5" borderId="27" xfId="16" applyFont="1" applyFill="1" applyBorder="1" applyAlignment="1">
      <alignment horizontal="left" vertical="center" wrapText="1"/>
    </xf>
    <xf numFmtId="0" fontId="10" fillId="5" borderId="31" xfId="16" applyFont="1" applyFill="1" applyBorder="1" applyAlignment="1">
      <alignment horizontal="left" vertical="center" wrapText="1"/>
    </xf>
    <xf numFmtId="0" fontId="10" fillId="6" borderId="0" xfId="16" applyFont="1" applyFill="1" applyBorder="1" applyAlignment="1">
      <alignment horizontal="left" vertical="center" wrapText="1"/>
    </xf>
    <xf numFmtId="0" fontId="10" fillId="6" borderId="0" xfId="16" applyFont="1" applyFill="1" applyBorder="1" applyAlignment="1">
      <alignment horizontal="left" vertical="top" wrapText="1"/>
    </xf>
    <xf numFmtId="0" fontId="10" fillId="0" borderId="24" xfId="16" applyFont="1" applyFill="1" applyBorder="1" applyAlignment="1">
      <alignment horizontal="left" vertical="center"/>
    </xf>
    <xf numFmtId="0" fontId="10" fillId="0" borderId="16" xfId="16" applyFont="1" applyFill="1" applyBorder="1" applyAlignment="1">
      <alignment horizontal="left" vertical="center"/>
    </xf>
    <xf numFmtId="0" fontId="10" fillId="0" borderId="30" xfId="16" applyFont="1" applyFill="1" applyBorder="1" applyAlignment="1">
      <alignment horizontal="left" vertical="center"/>
    </xf>
    <xf numFmtId="0" fontId="10" fillId="0" borderId="23"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21" xfId="0" applyFont="1" applyFill="1" applyBorder="1" applyAlignment="1">
      <alignment horizontal="left" vertical="top" wrapText="1"/>
    </xf>
    <xf numFmtId="0" fontId="10" fillId="0" borderId="25" xfId="0" applyFont="1" applyFill="1" applyBorder="1" applyAlignment="1">
      <alignment horizontal="left" vertical="top" wrapText="1"/>
    </xf>
    <xf numFmtId="0" fontId="10" fillId="0" borderId="27" xfId="0" applyFont="1" applyFill="1" applyBorder="1" applyAlignment="1">
      <alignment horizontal="left" vertical="top" wrapText="1"/>
    </xf>
    <xf numFmtId="0" fontId="10" fillId="0" borderId="31" xfId="0" applyFont="1" applyFill="1" applyBorder="1" applyAlignment="1">
      <alignment horizontal="left" vertical="top" wrapText="1"/>
    </xf>
    <xf numFmtId="0" fontId="11" fillId="0" borderId="43" xfId="0" applyFont="1" applyBorder="1" applyAlignment="1">
      <alignment horizontal="center"/>
    </xf>
    <xf numFmtId="0" fontId="11" fillId="0" borderId="44" xfId="0" applyFont="1" applyBorder="1" applyAlignment="1">
      <alignment horizontal="center"/>
    </xf>
    <xf numFmtId="0" fontId="11" fillId="0" borderId="45" xfId="0" applyFont="1" applyBorder="1" applyAlignment="1">
      <alignment horizontal="center"/>
    </xf>
    <xf numFmtId="0" fontId="20" fillId="0" borderId="27" xfId="29" applyFont="1" applyBorder="1" applyAlignment="1">
      <alignment horizontal="center" vertical="center"/>
    </xf>
    <xf numFmtId="0" fontId="20" fillId="5" borderId="28" xfId="29" applyFont="1" applyFill="1" applyBorder="1" applyAlignment="1">
      <alignment horizontal="center" vertical="center"/>
    </xf>
    <xf numFmtId="0" fontId="20" fillId="5" borderId="29" xfId="29" applyFont="1" applyFill="1" applyBorder="1" applyAlignment="1">
      <alignment horizontal="center" vertical="center"/>
    </xf>
    <xf numFmtId="0" fontId="20" fillId="0" borderId="26" xfId="29" applyFont="1" applyBorder="1" applyAlignment="1">
      <alignment horizontal="center" vertical="center" wrapText="1"/>
    </xf>
    <xf numFmtId="0" fontId="20" fillId="0" borderId="15" xfId="29" applyFont="1" applyBorder="1" applyAlignment="1">
      <alignment horizontal="center" vertical="center" wrapText="1"/>
    </xf>
    <xf numFmtId="0" fontId="20" fillId="0" borderId="20" xfId="29" applyFont="1" applyBorder="1" applyAlignment="1">
      <alignment horizontal="center" vertical="center" wrapText="1"/>
    </xf>
    <xf numFmtId="0" fontId="20" fillId="0" borderId="55" xfId="29" applyFont="1" applyBorder="1" applyAlignment="1">
      <alignment horizontal="center" vertical="center" wrapText="1"/>
    </xf>
    <xf numFmtId="0" fontId="20" fillId="0" borderId="53" xfId="29" applyFont="1" applyBorder="1" applyAlignment="1">
      <alignment horizontal="center" vertical="center" wrapText="1"/>
    </xf>
    <xf numFmtId="0" fontId="20" fillId="0" borderId="54" xfId="29" applyFont="1" applyBorder="1" applyAlignment="1">
      <alignment horizontal="center" vertical="center" wrapText="1"/>
    </xf>
    <xf numFmtId="0" fontId="20" fillId="0" borderId="48" xfId="29" applyFont="1" applyBorder="1" applyAlignment="1">
      <alignment horizontal="left" vertical="center" wrapText="1"/>
    </xf>
    <xf numFmtId="0" fontId="20" fillId="0" borderId="49" xfId="29" applyFont="1" applyBorder="1" applyAlignment="1">
      <alignment horizontal="left" vertical="center" wrapText="1"/>
    </xf>
    <xf numFmtId="0" fontId="20" fillId="0" borderId="70" xfId="29" applyFont="1" applyBorder="1" applyAlignment="1">
      <alignment horizontal="left" vertical="center" wrapText="1"/>
    </xf>
    <xf numFmtId="0" fontId="20" fillId="0" borderId="71" xfId="29" applyFont="1" applyBorder="1" applyAlignment="1">
      <alignment horizontal="left" vertical="center" wrapText="1"/>
    </xf>
    <xf numFmtId="0" fontId="15" fillId="0" borderId="46" xfId="29" applyFont="1" applyBorder="1" applyAlignment="1">
      <alignment horizontal="left" vertical="center" wrapText="1"/>
    </xf>
    <xf numFmtId="0" fontId="15" fillId="0" borderId="47" xfId="29" applyFont="1" applyBorder="1" applyAlignment="1">
      <alignment horizontal="left" vertical="center" wrapText="1"/>
    </xf>
    <xf numFmtId="0" fontId="15" fillId="0" borderId="72" xfId="29" applyFont="1" applyBorder="1" applyAlignment="1">
      <alignment horizontal="left" vertical="center" wrapText="1"/>
    </xf>
    <xf numFmtId="0" fontId="15" fillId="0" borderId="73" xfId="29" applyFont="1" applyBorder="1" applyAlignment="1">
      <alignment horizontal="left" vertical="center" wrapText="1"/>
    </xf>
    <xf numFmtId="0" fontId="20" fillId="0" borderId="16" xfId="29" applyFont="1" applyBorder="1" applyAlignment="1">
      <alignment horizontal="left" vertical="center" wrapText="1"/>
    </xf>
    <xf numFmtId="0" fontId="15" fillId="0" borderId="0" xfId="29" applyFont="1" applyBorder="1" applyAlignment="1">
      <alignment horizontal="left" vertical="center" wrapText="1"/>
    </xf>
    <xf numFmtId="0" fontId="15" fillId="0" borderId="0" xfId="29" applyFont="1" applyFill="1" applyBorder="1" applyAlignment="1">
      <alignment horizontal="left" vertical="center" wrapText="1"/>
    </xf>
    <xf numFmtId="0" fontId="20" fillId="0" borderId="46" xfId="29" applyFont="1" applyBorder="1" applyAlignment="1">
      <alignment horizontal="left" vertical="center" wrapText="1"/>
    </xf>
    <xf numFmtId="0" fontId="20" fillId="0" borderId="47" xfId="29" applyFont="1" applyBorder="1" applyAlignment="1">
      <alignment horizontal="left" vertical="center" wrapText="1"/>
    </xf>
    <xf numFmtId="0" fontId="20" fillId="0" borderId="35" xfId="29" applyFont="1" applyBorder="1" applyAlignment="1">
      <alignment horizontal="center" vertical="center" wrapText="1"/>
    </xf>
    <xf numFmtId="0" fontId="20" fillId="0" borderId="72" xfId="29" applyFont="1" applyBorder="1" applyAlignment="1">
      <alignment horizontal="left" vertical="center" wrapText="1"/>
    </xf>
    <xf numFmtId="0" fontId="20" fillId="0" borderId="73" xfId="29" applyFont="1" applyBorder="1" applyAlignment="1">
      <alignment horizontal="left" vertical="center" wrapText="1"/>
    </xf>
    <xf numFmtId="0" fontId="11" fillId="0" borderId="0" xfId="0" applyFont="1" applyBorder="1" applyAlignment="1">
      <alignment horizontal="center" vertical="center" wrapText="1"/>
    </xf>
    <xf numFmtId="0" fontId="12" fillId="0" borderId="0" xfId="0" applyFont="1" applyBorder="1" applyAlignment="1">
      <alignment wrapText="1"/>
    </xf>
    <xf numFmtId="0" fontId="12" fillId="0" borderId="0" xfId="0" applyFont="1" applyBorder="1" applyAlignment="1">
      <alignment horizontal="center"/>
    </xf>
    <xf numFmtId="173" fontId="12" fillId="0" borderId="0" xfId="0" applyNumberFormat="1" applyFont="1" applyBorder="1" applyAlignment="1">
      <alignment horizontal="center"/>
    </xf>
    <xf numFmtId="0" fontId="12" fillId="0" borderId="0" xfId="16" applyFont="1" applyBorder="1" applyAlignment="1">
      <alignment vertical="center"/>
    </xf>
    <xf numFmtId="0" fontId="11" fillId="4" borderId="0" xfId="16" applyFont="1" applyFill="1" applyBorder="1" applyAlignment="1">
      <alignment vertical="center"/>
    </xf>
    <xf numFmtId="0" fontId="11" fillId="4" borderId="0" xfId="28" applyFont="1" applyFill="1" applyBorder="1" applyAlignment="1">
      <alignment vertical="top"/>
    </xf>
    <xf numFmtId="22" fontId="11" fillId="4" borderId="0" xfId="28" applyNumberFormat="1" applyFont="1" applyFill="1" applyBorder="1" applyAlignment="1">
      <alignment vertical="center"/>
    </xf>
    <xf numFmtId="0" fontId="12" fillId="0" borderId="0" xfId="16" applyFont="1" applyFill="1" applyBorder="1" applyAlignment="1">
      <alignment vertical="center"/>
    </xf>
    <xf numFmtId="10" fontId="12" fillId="0" borderId="0" xfId="17" applyFont="1" applyFill="1" applyBorder="1" applyAlignment="1">
      <alignment vertical="center"/>
    </xf>
    <xf numFmtId="164" fontId="12" fillId="0" borderId="0" xfId="17" applyNumberFormat="1" applyFont="1" applyFill="1" applyBorder="1" applyAlignment="1">
      <alignment vertical="center"/>
    </xf>
    <xf numFmtId="0" fontId="11" fillId="0" borderId="0" xfId="16" applyFont="1" applyFill="1" applyBorder="1" applyAlignment="1">
      <alignment horizontal="left" vertical="center"/>
    </xf>
    <xf numFmtId="165" fontId="11" fillId="0" borderId="0" xfId="16" applyNumberFormat="1" applyFont="1" applyFill="1" applyBorder="1" applyAlignment="1">
      <alignment horizontal="left" vertical="center" wrapText="1"/>
    </xf>
    <xf numFmtId="0" fontId="10" fillId="6" borderId="0" xfId="16" quotePrefix="1" applyFont="1" applyFill="1" applyBorder="1" applyAlignment="1">
      <alignment horizontal="left" vertical="top" wrapText="1"/>
    </xf>
    <xf numFmtId="0" fontId="10" fillId="0" borderId="0" xfId="16" quotePrefix="1" applyFont="1" applyFill="1" applyBorder="1" applyAlignment="1">
      <alignment horizontal="left" vertical="top" wrapText="1"/>
    </xf>
    <xf numFmtId="17" fontId="12" fillId="0" borderId="0" xfId="28" applyNumberFormat="1" applyFont="1" applyBorder="1" applyAlignment="1">
      <alignment vertical="center"/>
    </xf>
    <xf numFmtId="37" fontId="12" fillId="0" borderId="0" xfId="28" applyNumberFormat="1" applyFont="1" applyBorder="1" applyAlignment="1">
      <alignment vertical="center"/>
    </xf>
    <xf numFmtId="10" fontId="12" fillId="0" borderId="0" xfId="17" applyFont="1" applyBorder="1" applyAlignment="1">
      <alignment vertical="center"/>
    </xf>
    <xf numFmtId="165" fontId="12" fillId="0" borderId="0" xfId="28" applyNumberFormat="1" applyFont="1" applyBorder="1" applyAlignment="1">
      <alignment vertical="center"/>
    </xf>
    <xf numFmtId="0" fontId="10" fillId="5" borderId="64" xfId="0" applyFont="1" applyFill="1" applyBorder="1" applyAlignment="1">
      <alignment horizontal="left" wrapText="1"/>
    </xf>
    <xf numFmtId="0" fontId="10" fillId="5" borderId="42" xfId="0" applyFont="1" applyFill="1" applyBorder="1" applyAlignment="1">
      <alignment horizontal="left" wrapText="1"/>
    </xf>
    <xf numFmtId="0" fontId="10" fillId="5" borderId="65" xfId="0" applyFont="1" applyFill="1" applyBorder="1" applyAlignment="1">
      <alignment horizontal="left" wrapText="1"/>
    </xf>
  </cellXfs>
  <cellStyles count="59">
    <cellStyle name="Comma" xfId="1" builtinId="3" customBuiltin="1"/>
    <cellStyle name="Comma 2" xfId="26"/>
    <cellStyle name="Comma 2 2" xfId="40"/>
    <cellStyle name="Comma 3" xfId="2"/>
    <cellStyle name="Comma 3 2" xfId="37"/>
    <cellStyle name="Comma 4" xfId="31"/>
    <cellStyle name="Comma0" xfId="3"/>
    <cellStyle name="Comma0 2" xfId="41"/>
    <cellStyle name="Comma0 3" xfId="32"/>
    <cellStyle name="Currency" xfId="4" builtinId="4" customBuiltin="1"/>
    <cellStyle name="Currency 2" xfId="21"/>
    <cellStyle name="Currency 2 2" xfId="42"/>
    <cellStyle name="Currency 3" xfId="38"/>
    <cellStyle name="Currency 4" xfId="57"/>
    <cellStyle name="Currency0" xfId="5"/>
    <cellStyle name="Currency0 2" xfId="43"/>
    <cellStyle name="Currency0 3" xfId="33"/>
    <cellStyle name="Date" xfId="6"/>
    <cellStyle name="Date 2" xfId="44"/>
    <cellStyle name="Date 3" xfId="34"/>
    <cellStyle name="Fixed" xfId="7"/>
    <cellStyle name="Fixed 2" xfId="45"/>
    <cellStyle name="Fixed 3" xfId="35"/>
    <cellStyle name="Grey" xfId="8"/>
    <cellStyle name="Grey 2" xfId="46"/>
    <cellStyle name="Header1" xfId="9"/>
    <cellStyle name="Header2" xfId="10"/>
    <cellStyle name="Heading 1" xfId="11" builtinId="16" customBuiltin="1"/>
    <cellStyle name="Heading 1 2" xfId="47"/>
    <cellStyle name="Heading 2" xfId="12" builtinId="17" customBuiltin="1"/>
    <cellStyle name="Heading 2 2" xfId="48"/>
    <cellStyle name="Hyperlink" xfId="13" builtinId="8"/>
    <cellStyle name="Input [yellow]" xfId="14"/>
    <cellStyle name="Input [yellow] 2" xfId="49"/>
    <cellStyle name="Normal" xfId="0" builtinId="0"/>
    <cellStyle name="Normal - Style1" xfId="15"/>
    <cellStyle name="Normal 10" xfId="30"/>
    <cellStyle name="Normal 11" xfId="51"/>
    <cellStyle name="Normal 12" xfId="58"/>
    <cellStyle name="Normal 2" xfId="20"/>
    <cellStyle name="Normal 2 2" xfId="39"/>
    <cellStyle name="Normal 3" xfId="22"/>
    <cellStyle name="Normal 3 2" xfId="53"/>
    <cellStyle name="Normal 4" xfId="23"/>
    <cellStyle name="Normal 5" xfId="24"/>
    <cellStyle name="Normal 6" xfId="25"/>
    <cellStyle name="Normal 7" xfId="27"/>
    <cellStyle name="Normal 7 2" xfId="55"/>
    <cellStyle name="Normal 8" xfId="28"/>
    <cellStyle name="Normal 8 2" xfId="56"/>
    <cellStyle name="Normal 9" xfId="29"/>
    <cellStyle name="Normal_MMEXP Caseload Prepared Sept5" xfId="16"/>
    <cellStyle name="Percent" xfId="17" builtinId="5" customBuiltin="1"/>
    <cellStyle name="Percent [2]" xfId="18"/>
    <cellStyle name="Percent 2" xfId="50"/>
    <cellStyle name="Percent 3" xfId="54"/>
    <cellStyle name="Total" xfId="19" builtinId="25" customBuiltin="1"/>
    <cellStyle name="Total 2" xfId="52"/>
    <cellStyle name="Total 3" xfId="36"/>
  </cellStyles>
  <dxfs count="3">
    <dxf>
      <font>
        <color rgb="FF00B050"/>
      </font>
    </dxf>
    <dxf>
      <font>
        <b/>
        <i val="0"/>
        <color rgb="FFFF0000"/>
      </font>
    </dxf>
    <dxf>
      <font>
        <b/>
        <i val="0"/>
        <color rgb="FF00B05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D3D3D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and CHP+ Caseload</a:t>
            </a:r>
          </a:p>
        </c:rich>
      </c:tx>
      <c:layout>
        <c:manualLayout>
          <c:xMode val="edge"/>
          <c:yMode val="edge"/>
          <c:x val="0.33420392946965793"/>
          <c:y val="3.0107526881720432E-2"/>
        </c:manualLayout>
      </c:layout>
      <c:overlay val="0"/>
      <c:spPr>
        <a:noFill/>
        <a:ln w="25400">
          <a:noFill/>
        </a:ln>
      </c:spPr>
    </c:title>
    <c:autoTitleDeleted val="0"/>
    <c:plotArea>
      <c:layout>
        <c:manualLayout>
          <c:layoutTarget val="inner"/>
          <c:xMode val="edge"/>
          <c:yMode val="edge"/>
          <c:x val="0.15013064400258289"/>
          <c:y val="0.14838740840770306"/>
          <c:w val="0.71148870418615351"/>
          <c:h val="0.62580776589332554"/>
        </c:manualLayout>
      </c:layout>
      <c:lineChart>
        <c:grouping val="standard"/>
        <c:varyColors val="0"/>
        <c:ser>
          <c:idx val="1"/>
          <c:order val="0"/>
          <c:tx>
            <c:strRef>
              <c:f>'Graph for Web- DO NOT PRINT'!$B$1</c:f>
              <c:strCache>
                <c:ptCount val="1"/>
                <c:pt idx="0">
                  <c:v>Medicaid</c:v>
                </c:pt>
              </c:strCache>
            </c:strRef>
          </c:tx>
          <c:spPr>
            <a:ln w="25400">
              <a:solidFill>
                <a:srgbClr val="800000"/>
              </a:solidFill>
              <a:prstDash val="solid"/>
            </a:ln>
          </c:spPr>
          <c:marker>
            <c:symbol val="square"/>
            <c:size val="5"/>
            <c:spPr>
              <a:solidFill>
                <a:srgbClr val="800000"/>
              </a:solidFill>
              <a:ln>
                <a:solidFill>
                  <a:srgbClr val="80000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0-4ACA-4EC0-8EC6-6AD0478933E8}"/>
            </c:ext>
          </c:extLst>
        </c:ser>
        <c:dLbls>
          <c:showLegendKey val="0"/>
          <c:showVal val="0"/>
          <c:showCatName val="0"/>
          <c:showSerName val="0"/>
          <c:showPercent val="0"/>
          <c:showBubbleSize val="0"/>
        </c:dLbls>
        <c:marker val="1"/>
        <c:smooth val="0"/>
        <c:axId val="150020992"/>
        <c:axId val="150022560"/>
      </c:lineChart>
      <c:lineChart>
        <c:grouping val="standard"/>
        <c:varyColors val="0"/>
        <c:ser>
          <c:idx val="0"/>
          <c:order val="1"/>
          <c:tx>
            <c:strRef>
              <c:f>'Graph for Web- DO NOT PRINT'!$C$1</c:f>
              <c:strCache>
                <c:ptCount val="1"/>
                <c:pt idx="0">
                  <c:v>CHP+</c:v>
                </c:pt>
              </c:strCache>
            </c:strRef>
          </c:tx>
          <c:spPr>
            <a:ln w="25400">
              <a:solidFill>
                <a:srgbClr val="000080"/>
              </a:solidFill>
              <a:prstDash val="solid"/>
            </a:ln>
          </c:spPr>
          <c:marker>
            <c:symbol val="diamond"/>
            <c:size val="5"/>
            <c:spPr>
              <a:solidFill>
                <a:srgbClr val="000080"/>
              </a:solidFill>
              <a:ln>
                <a:solidFill>
                  <a:srgbClr val="00008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PRINT'!$C$2:$C$21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1-4ACA-4EC0-8EC6-6AD0478933E8}"/>
            </c:ext>
          </c:extLst>
        </c:ser>
        <c:dLbls>
          <c:showLegendKey val="0"/>
          <c:showVal val="0"/>
          <c:showCatName val="0"/>
          <c:showSerName val="0"/>
          <c:showPercent val="0"/>
          <c:showBubbleSize val="0"/>
        </c:dLbls>
        <c:marker val="1"/>
        <c:smooth val="0"/>
        <c:axId val="150021776"/>
        <c:axId val="560030208"/>
      </c:lineChart>
      <c:catAx>
        <c:axId val="150020992"/>
        <c:scaling>
          <c:orientation val="minMax"/>
        </c:scaling>
        <c:delete val="0"/>
        <c:axPos val="b"/>
        <c:numFmt formatCode="mmm\ yyyy"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150022560"/>
        <c:crosses val="autoZero"/>
        <c:auto val="0"/>
        <c:lblAlgn val="ctr"/>
        <c:lblOffset val="100"/>
        <c:tickLblSkip val="1"/>
        <c:tickMarkSkip val="1"/>
        <c:noMultiLvlLbl val="0"/>
      </c:catAx>
      <c:valAx>
        <c:axId val="150022560"/>
        <c:scaling>
          <c:orientation val="minMax"/>
          <c:max val="540000"/>
          <c:min val="380000"/>
        </c:scaling>
        <c:delete val="0"/>
        <c:axPos val="l"/>
        <c:majorGridlines>
          <c:spPr>
            <a:ln w="3175">
              <a:solidFill>
                <a:srgbClr val="000000"/>
              </a:solidFill>
              <a:prstDash val="solid"/>
            </a:ln>
          </c:spPr>
        </c:majorGridlines>
        <c:title>
          <c:tx>
            <c:rich>
              <a:bodyPr/>
              <a:lstStyle/>
              <a:p>
                <a:pPr>
                  <a:defRPr sz="1200" b="1" i="0" u="none" strike="noStrike" baseline="0">
                    <a:solidFill>
                      <a:srgbClr val="800000"/>
                    </a:solidFill>
                    <a:latin typeface="Times New Roman"/>
                    <a:ea typeface="Times New Roman"/>
                    <a:cs typeface="Times New Roman"/>
                  </a:defRPr>
                </a:pPr>
                <a:r>
                  <a:rPr lang="en-US"/>
                  <a:t>Medicaid</a:t>
                </a:r>
              </a:p>
            </c:rich>
          </c:tx>
          <c:layout>
            <c:manualLayout>
              <c:xMode val="edge"/>
              <c:yMode val="edge"/>
              <c:x val="1.95822454308094E-2"/>
              <c:y val="0.38924821494087897"/>
            </c:manualLayout>
          </c:layout>
          <c:overlay val="0"/>
          <c:spPr>
            <a:noFill/>
            <a:ln w="25400">
              <a:noFill/>
            </a:ln>
          </c:spPr>
        </c:title>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150020992"/>
        <c:crosses val="autoZero"/>
        <c:crossBetween val="between"/>
        <c:majorUnit val="20000"/>
      </c:valAx>
      <c:catAx>
        <c:axId val="150021776"/>
        <c:scaling>
          <c:orientation val="minMax"/>
        </c:scaling>
        <c:delete val="1"/>
        <c:axPos val="b"/>
        <c:numFmt formatCode="mmm\ yyyy" sourceLinked="1"/>
        <c:majorTickMark val="out"/>
        <c:minorTickMark val="none"/>
        <c:tickLblPos val="none"/>
        <c:crossAx val="560030208"/>
        <c:crosses val="autoZero"/>
        <c:auto val="0"/>
        <c:lblAlgn val="ctr"/>
        <c:lblOffset val="100"/>
        <c:noMultiLvlLbl val="0"/>
      </c:catAx>
      <c:valAx>
        <c:axId val="560030208"/>
        <c:scaling>
          <c:orientation val="minMax"/>
          <c:max val="74000"/>
          <c:min val="58000"/>
        </c:scaling>
        <c:delete val="0"/>
        <c:axPos val="r"/>
        <c:title>
          <c:tx>
            <c:rich>
              <a:bodyPr/>
              <a:lstStyle/>
              <a:p>
                <a:pPr>
                  <a:defRPr sz="1200" b="1" i="0" u="none" strike="noStrike" baseline="0">
                    <a:solidFill>
                      <a:srgbClr val="000080"/>
                    </a:solidFill>
                    <a:latin typeface="Times New Roman"/>
                    <a:ea typeface="Times New Roman"/>
                    <a:cs typeface="Times New Roman"/>
                  </a:defRPr>
                </a:pPr>
                <a:r>
                  <a:rPr lang="en-US"/>
                  <a:t>CHP+</a:t>
                </a:r>
              </a:p>
            </c:rich>
          </c:tx>
          <c:layout>
            <c:manualLayout>
              <c:xMode val="edge"/>
              <c:yMode val="edge"/>
              <c:x val="0.94386477799935553"/>
              <c:y val="0.41290412891937273"/>
            </c:manualLayout>
          </c:layout>
          <c:overlay val="0"/>
          <c:spPr>
            <a:noFill/>
            <a:ln w="25400">
              <a:noFill/>
            </a:ln>
          </c:spPr>
        </c:title>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150021776"/>
        <c:crosses val="max"/>
        <c:crossBetween val="between"/>
        <c:majorUnit val="2000"/>
      </c:valAx>
      <c:spPr>
        <a:noFill/>
        <a:ln w="12700">
          <a:solidFill>
            <a:srgbClr val="808080"/>
          </a:solidFill>
          <a:prstDash val="solid"/>
        </a:ln>
      </c:spPr>
    </c:plotArea>
    <c:legend>
      <c:legendPos val="b"/>
      <c:layout>
        <c:manualLayout>
          <c:xMode val="edge"/>
          <c:yMode val="edge"/>
          <c:wMode val="edge"/>
          <c:hMode val="edge"/>
          <c:x val="0.40339452999185127"/>
          <c:y val="0.93333536533739736"/>
          <c:w val="0.60966098558828974"/>
          <c:h val="0.98494826856320383"/>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000000000001465" r="0.7500000000000146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Caseload</a:t>
            </a:r>
          </a:p>
        </c:rich>
      </c:tx>
      <c:layout>
        <c:manualLayout>
          <c:xMode val="edge"/>
          <c:yMode val="edge"/>
          <c:x val="0.39504563233376838"/>
          <c:y val="3.0042918454936087E-2"/>
        </c:manualLayout>
      </c:layout>
      <c:overlay val="0"/>
      <c:spPr>
        <a:noFill/>
        <a:ln w="25400">
          <a:noFill/>
        </a:ln>
      </c:spPr>
    </c:title>
    <c:autoTitleDeleted val="0"/>
    <c:plotArea>
      <c:layout>
        <c:manualLayout>
          <c:layoutTarget val="inner"/>
          <c:xMode val="edge"/>
          <c:yMode val="edge"/>
          <c:x val="0.14993481095176617"/>
          <c:y val="0.14806882467646817"/>
          <c:w val="0.79400260756192953"/>
          <c:h val="0.62661009863085027"/>
        </c:manualLayout>
      </c:layout>
      <c:lineChart>
        <c:grouping val="standard"/>
        <c:varyColors val="0"/>
        <c:ser>
          <c:idx val="1"/>
          <c:order val="0"/>
          <c:tx>
            <c:strRef>
              <c:f>'Graph for Web- DO NOT PRINT'!$B$1</c:f>
              <c:strCache>
                <c:ptCount val="1"/>
                <c:pt idx="0">
                  <c:v>Medicaid</c:v>
                </c:pt>
              </c:strCache>
            </c:strRef>
          </c:tx>
          <c:spPr>
            <a:ln w="25400">
              <a:solidFill>
                <a:srgbClr val="800000"/>
              </a:solidFill>
              <a:prstDash val="solid"/>
            </a:ln>
          </c:spPr>
          <c:marker>
            <c:symbol val="square"/>
            <c:size val="5"/>
            <c:spPr>
              <a:solidFill>
                <a:srgbClr val="800000"/>
              </a:solidFill>
              <a:ln>
                <a:solidFill>
                  <a:srgbClr val="80000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0-30A9-4A52-9ABB-AB8AC4D22B89}"/>
            </c:ext>
          </c:extLst>
        </c:ser>
        <c:dLbls>
          <c:showLegendKey val="0"/>
          <c:showVal val="0"/>
          <c:showCatName val="0"/>
          <c:showSerName val="0"/>
          <c:showPercent val="0"/>
          <c:showBubbleSize val="0"/>
        </c:dLbls>
        <c:marker val="1"/>
        <c:smooth val="0"/>
        <c:axId val="560029816"/>
        <c:axId val="220422824"/>
      </c:lineChart>
      <c:catAx>
        <c:axId val="560029816"/>
        <c:scaling>
          <c:orientation val="minMax"/>
        </c:scaling>
        <c:delete val="0"/>
        <c:axPos val="b"/>
        <c:numFmt formatCode="mmm\ yyyy"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220422824"/>
        <c:crosses val="autoZero"/>
        <c:auto val="0"/>
        <c:lblAlgn val="ctr"/>
        <c:lblOffset val="100"/>
        <c:tickLblSkip val="1"/>
        <c:tickMarkSkip val="1"/>
        <c:noMultiLvlLbl val="0"/>
      </c:catAx>
      <c:valAx>
        <c:axId val="220422824"/>
        <c:scaling>
          <c:orientation val="minMax"/>
          <c:max val="540000"/>
          <c:min val="380000"/>
        </c:scaling>
        <c:delete val="0"/>
        <c:axPos val="l"/>
        <c:majorGridlines>
          <c:spPr>
            <a:ln w="3175">
              <a:solidFill>
                <a:srgbClr val="000000"/>
              </a:solidFill>
              <a:prstDash val="solid"/>
            </a:ln>
          </c:spPr>
        </c:majorGridlines>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560029816"/>
        <c:crosses val="autoZero"/>
        <c:crossBetween val="between"/>
        <c:majorUnit val="20000"/>
      </c:valAx>
      <c:spPr>
        <a:noFill/>
        <a:ln w="12700">
          <a:solidFill>
            <a:srgbClr val="808080"/>
          </a:solidFill>
          <a:prstDash val="solid"/>
        </a:ln>
      </c:spPr>
    </c:plotArea>
    <c:legend>
      <c:legendPos val="b"/>
      <c:layout>
        <c:manualLayout>
          <c:xMode val="edge"/>
          <c:yMode val="edge"/>
          <c:wMode val="edge"/>
          <c:hMode val="edge"/>
          <c:x val="0.48891786179922636"/>
          <c:y val="0.93347729602469265"/>
          <c:w val="0.60756192959582789"/>
          <c:h val="0.98497944194743858"/>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465" r="0.7500000000000146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Caseload</a:t>
            </a:r>
          </a:p>
        </c:rich>
      </c:tx>
      <c:layout>
        <c:manualLayout>
          <c:xMode val="edge"/>
          <c:yMode val="edge"/>
          <c:x val="0.39453179680665323"/>
          <c:y val="2.9978586723768741E-2"/>
        </c:manualLayout>
      </c:layout>
      <c:overlay val="0"/>
      <c:spPr>
        <a:noFill/>
        <a:ln w="25400">
          <a:noFill/>
        </a:ln>
      </c:spPr>
    </c:title>
    <c:autoTitleDeleted val="0"/>
    <c:plotArea>
      <c:layout>
        <c:manualLayout>
          <c:layoutTarget val="inner"/>
          <c:xMode val="edge"/>
          <c:yMode val="edge"/>
          <c:x val="0.14973977373730993"/>
          <c:y val="0.14775160599571735"/>
          <c:w val="0.79427184330220968"/>
          <c:h val="0.62740899357601765"/>
        </c:manualLayout>
      </c:layout>
      <c:barChart>
        <c:barDir val="col"/>
        <c:grouping val="clustered"/>
        <c:varyColors val="0"/>
        <c:ser>
          <c:idx val="1"/>
          <c:order val="0"/>
          <c:tx>
            <c:strRef>
              <c:f>'Graph for Web- DO NOT PRINT'!$B$1</c:f>
              <c:strCache>
                <c:ptCount val="1"/>
                <c:pt idx="0">
                  <c:v>Medicaid</c:v>
                </c:pt>
              </c:strCache>
            </c:strRef>
          </c:tx>
          <c:spPr>
            <a:solidFill>
              <a:srgbClr val="993366"/>
            </a:solidFill>
            <a:ln w="25400">
              <a:solidFill>
                <a:srgbClr val="800000"/>
              </a:solidFill>
              <a:prstDash val="solid"/>
            </a:ln>
          </c:spPr>
          <c:invertIfNegative val="0"/>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86DC-4063-AFE5-6C3E26FB1950}"/>
            </c:ext>
          </c:extLst>
        </c:ser>
        <c:dLbls>
          <c:showLegendKey val="0"/>
          <c:showVal val="0"/>
          <c:showCatName val="0"/>
          <c:showSerName val="0"/>
          <c:showPercent val="0"/>
          <c:showBubbleSize val="0"/>
        </c:dLbls>
        <c:gapWidth val="150"/>
        <c:axId val="603944392"/>
        <c:axId val="603944784"/>
      </c:barChart>
      <c:catAx>
        <c:axId val="603944392"/>
        <c:scaling>
          <c:orientation val="minMax"/>
        </c:scaling>
        <c:delete val="0"/>
        <c:axPos val="b"/>
        <c:numFmt formatCode="mmm\ yyyy"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603944784"/>
        <c:crosses val="autoZero"/>
        <c:auto val="0"/>
        <c:lblAlgn val="ctr"/>
        <c:lblOffset val="100"/>
        <c:tickLblSkip val="1"/>
        <c:tickMarkSkip val="1"/>
        <c:noMultiLvlLbl val="0"/>
      </c:catAx>
      <c:valAx>
        <c:axId val="603944784"/>
        <c:scaling>
          <c:orientation val="minMax"/>
          <c:max val="540000"/>
          <c:min val="380000"/>
        </c:scaling>
        <c:delete val="0"/>
        <c:axPos val="l"/>
        <c:majorGridlines>
          <c:spPr>
            <a:ln w="3175">
              <a:solidFill>
                <a:srgbClr val="000000"/>
              </a:solidFill>
              <a:prstDash val="solid"/>
            </a:ln>
          </c:spPr>
        </c:majorGridlines>
        <c:numFmt formatCode="#,##0_);\(#,##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603944392"/>
        <c:crosses val="autoZero"/>
        <c:crossBetween val="between"/>
        <c:majorUnit val="20000"/>
      </c:valAx>
      <c:spPr>
        <a:noFill/>
        <a:ln w="12700">
          <a:solidFill>
            <a:srgbClr val="808080"/>
          </a:solidFill>
          <a:prstDash val="solid"/>
        </a:ln>
      </c:spPr>
    </c:plotArea>
    <c:legend>
      <c:legendPos val="r"/>
      <c:layout>
        <c:manualLayout>
          <c:xMode val="edge"/>
          <c:yMode val="edge"/>
          <c:wMode val="edge"/>
          <c:hMode val="edge"/>
          <c:x val="0.5"/>
          <c:y val="0.93361884368309889"/>
          <c:w val="0.59375"/>
          <c:h val="0.98501070663811574"/>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465" r="0.7500000000000146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600075</xdr:colOff>
      <xdr:row>0</xdr:row>
      <xdr:rowOff>180975</xdr:rowOff>
    </xdr:from>
    <xdr:to>
      <xdr:col>15</xdr:col>
      <xdr:colOff>581025</xdr:colOff>
      <xdr:row>23</xdr:row>
      <xdr:rowOff>9525</xdr:rowOff>
    </xdr:to>
    <xdr:graphicFrame macro="">
      <xdr:nvGraphicFramePr>
        <xdr:cNvPr id="2064" name="Chart 1">
          <a:extLst>
            <a:ext uri="{FF2B5EF4-FFF2-40B4-BE49-F238E27FC236}">
              <a16:creationId xmlns:a16="http://schemas.microsoft.com/office/drawing/2014/main" id="{00000000-0008-0000-0E00-000010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25</xdr:row>
      <xdr:rowOff>0</xdr:rowOff>
    </xdr:from>
    <xdr:to>
      <xdr:col>15</xdr:col>
      <xdr:colOff>600075</xdr:colOff>
      <xdr:row>47</xdr:row>
      <xdr:rowOff>38100</xdr:rowOff>
    </xdr:to>
    <xdr:graphicFrame macro="">
      <xdr:nvGraphicFramePr>
        <xdr:cNvPr id="2065" name="Chart 2">
          <a:extLst>
            <a:ext uri="{FF2B5EF4-FFF2-40B4-BE49-F238E27FC236}">
              <a16:creationId xmlns:a16="http://schemas.microsoft.com/office/drawing/2014/main" id="{00000000-0008-0000-0E00-000011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48</xdr:row>
      <xdr:rowOff>0</xdr:rowOff>
    </xdr:from>
    <xdr:to>
      <xdr:col>16</xdr:col>
      <xdr:colOff>0</xdr:colOff>
      <xdr:row>70</xdr:row>
      <xdr:rowOff>47625</xdr:rowOff>
    </xdr:to>
    <xdr:graphicFrame macro="">
      <xdr:nvGraphicFramePr>
        <xdr:cNvPr id="2066" name="Chart 3">
          <a:extLst>
            <a:ext uri="{FF2B5EF4-FFF2-40B4-BE49-F238E27FC236}">
              <a16:creationId xmlns:a16="http://schemas.microsoft.com/office/drawing/2014/main" id="{00000000-0008-0000-0E00-000012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CPFSRV03\Shared-BUDGETOF\Hospitals\RATES\2000sheet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Hospitals\RATES\2000shee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Rates"/>
      <sheetName val="2000 Rates Pub"/>
      <sheetName val="Cost Change (info only)"/>
      <sheetName val="PmtChnge"/>
      <sheetName val="FYEs"/>
      <sheetName val="Inflation"/>
      <sheetName val="Rate calc-misc prov"/>
      <sheetName val="Children's Rate Calc"/>
      <sheetName val="Upper Pmt Limit"/>
      <sheetName val="% Cost Covd"/>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Rates"/>
      <sheetName val="2000 Rates Pub"/>
      <sheetName val="Cost Change (info only)"/>
      <sheetName val="PmtChnge"/>
      <sheetName val="FYEs"/>
      <sheetName val="Inflation"/>
      <sheetName val="Rate calc-misc prov"/>
      <sheetName val="Children's Rate Calc"/>
      <sheetName val="Upper Pmt Limit"/>
      <sheetName val="% Cost Covd"/>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google.com/url?sa=t&amp;rct=j&amp;q=&amp;esrc=s&amp;source=web&amp;cd=6&amp;cts=1331079773554&amp;ved=0CGYQFjAF&amp;url=http%3A%2F%2Fwww.dba-oracle.com%2Ft_alter_table_add_column_syntax_example.htm&amp;ei=wKlWT9-IEMuKsAKAtv3PCQ&amp;usg=AFQjCNE4nYVnaI7_X06-dHHNFQ2ckkrSHw&amp;sig2=ydEiO1bFJw72UV_Bc2TdCw"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61"/>
  <sheetViews>
    <sheetView view="pageBreakPreview" topLeftCell="A80" zoomScale="80" zoomScaleNormal="100" zoomScaleSheetLayoutView="80" workbookViewId="0">
      <selection activeCell="Q78" sqref="Q78"/>
    </sheetView>
  </sheetViews>
  <sheetFormatPr defaultColWidth="9.140625" defaultRowHeight="15.75" x14ac:dyDescent="0.2"/>
  <cols>
    <col min="1" max="1" width="9.140625" style="186"/>
    <col min="2" max="2" width="41.7109375" style="186" customWidth="1"/>
    <col min="3" max="3" width="14.140625" style="186" bestFit="1" customWidth="1"/>
    <col min="4" max="4" width="10.7109375" style="186" customWidth="1"/>
    <col min="5" max="5" width="12.42578125" style="186" customWidth="1"/>
    <col min="6" max="6" width="12.7109375" style="186" customWidth="1"/>
    <col min="7" max="8" width="15.140625" style="186" customWidth="1"/>
    <col min="9" max="9" width="6.28515625" style="186" hidden="1" customWidth="1"/>
    <col min="10" max="10" width="17.28515625" style="186" bestFit="1" customWidth="1"/>
    <col min="11" max="11" width="11.7109375" style="186" customWidth="1"/>
    <col min="12" max="12" width="16" style="186" customWidth="1"/>
    <col min="13" max="13" width="10.7109375" style="186" bestFit="1" customWidth="1"/>
    <col min="14" max="15" width="10.5703125" style="186" customWidth="1"/>
    <col min="16" max="16" width="11.7109375" style="186" customWidth="1"/>
    <col min="17" max="17" width="10.28515625" style="186" customWidth="1"/>
    <col min="18" max="18" width="13.5703125" style="186" bestFit="1" customWidth="1"/>
    <col min="19" max="21" width="12.28515625" style="186" customWidth="1"/>
    <col min="22" max="22" width="10.28515625" style="186" bestFit="1" customWidth="1"/>
    <col min="23" max="23" width="9.85546875" style="186" bestFit="1" customWidth="1"/>
    <col min="24" max="24" width="20.140625" style="186" bestFit="1" customWidth="1"/>
    <col min="25" max="25" width="9.85546875" style="186" bestFit="1" customWidth="1"/>
    <col min="26" max="26" width="9.7109375" style="186" bestFit="1" customWidth="1"/>
    <col min="27" max="27" width="21.85546875" style="186" bestFit="1" customWidth="1"/>
    <col min="28" max="28" width="28.140625" style="186" bestFit="1" customWidth="1"/>
    <col min="29" max="29" width="33.7109375" style="186" bestFit="1" customWidth="1"/>
    <col min="30" max="30" width="9.7109375" style="186" bestFit="1" customWidth="1"/>
    <col min="31" max="31" width="10" style="186" bestFit="1" customWidth="1"/>
    <col min="32" max="32" width="17.42578125" style="186" bestFit="1" customWidth="1"/>
    <col min="33" max="33" width="9.5703125" style="186" bestFit="1" customWidth="1"/>
    <col min="34" max="34" width="10" style="186" bestFit="1" customWidth="1"/>
    <col min="35" max="35" width="9.42578125" style="186" bestFit="1" customWidth="1"/>
    <col min="36" max="36" width="10" style="186" bestFit="1" customWidth="1"/>
    <col min="37" max="38" width="9.42578125" style="186" bestFit="1" customWidth="1"/>
    <col min="39" max="39" width="10.85546875" style="186" customWidth="1"/>
    <col min="40" max="40" width="9.42578125" style="186" bestFit="1" customWidth="1"/>
    <col min="41" max="16384" width="9.140625" style="186"/>
  </cols>
  <sheetData>
    <row r="1" spans="2:40" ht="22.5" customHeight="1" x14ac:dyDescent="0.2">
      <c r="B1" s="222" t="s">
        <v>50</v>
      </c>
      <c r="C1" s="223"/>
      <c r="D1" s="223"/>
      <c r="E1" s="223"/>
      <c r="F1" s="223"/>
      <c r="G1" s="223"/>
      <c r="H1" s="223"/>
      <c r="I1" s="223"/>
      <c r="J1" s="223"/>
      <c r="K1" s="223"/>
      <c r="L1" s="223"/>
      <c r="M1" s="223"/>
      <c r="N1" s="223"/>
      <c r="O1" s="223"/>
      <c r="P1" s="223"/>
      <c r="Q1" s="223"/>
      <c r="R1" s="224"/>
      <c r="S1" s="185"/>
      <c r="T1" s="185"/>
      <c r="U1" s="185"/>
    </row>
    <row r="2" spans="2:40" s="83" customFormat="1" ht="62.25" customHeight="1" x14ac:dyDescent="0.2">
      <c r="B2" s="98"/>
      <c r="C2" s="44" t="s">
        <v>40</v>
      </c>
      <c r="D2" s="44" t="s">
        <v>41</v>
      </c>
      <c r="E2" s="44" t="s">
        <v>42</v>
      </c>
      <c r="F2" s="44" t="s">
        <v>24</v>
      </c>
      <c r="G2" s="44" t="s">
        <v>43</v>
      </c>
      <c r="H2" s="44" t="s">
        <v>84</v>
      </c>
      <c r="I2" s="44" t="s">
        <v>44</v>
      </c>
      <c r="J2" s="44" t="s">
        <v>2</v>
      </c>
      <c r="K2" s="44" t="s">
        <v>49</v>
      </c>
      <c r="L2" s="44" t="s">
        <v>45</v>
      </c>
      <c r="M2" s="44" t="s">
        <v>3</v>
      </c>
      <c r="N2" s="44" t="s">
        <v>46</v>
      </c>
      <c r="O2" s="44" t="s">
        <v>47</v>
      </c>
      <c r="P2" s="44" t="s">
        <v>48</v>
      </c>
      <c r="Q2" s="44" t="s">
        <v>10</v>
      </c>
      <c r="R2" s="99" t="s">
        <v>0</v>
      </c>
      <c r="S2" s="38"/>
      <c r="T2" s="38"/>
      <c r="U2" s="38"/>
    </row>
    <row r="3" spans="2:40" s="83" customFormat="1" hidden="1" x14ac:dyDescent="0.2">
      <c r="B3" s="100">
        <v>39995</v>
      </c>
      <c r="C3" s="2">
        <v>38058</v>
      </c>
      <c r="D3" s="2">
        <v>6774</v>
      </c>
      <c r="E3" s="2">
        <v>52315</v>
      </c>
      <c r="F3" s="2"/>
      <c r="G3" s="41">
        <v>70356</v>
      </c>
      <c r="H3" s="2">
        <v>0</v>
      </c>
      <c r="I3" s="2"/>
      <c r="J3" s="2">
        <v>393</v>
      </c>
      <c r="K3" s="2">
        <v>259609</v>
      </c>
      <c r="L3" s="2"/>
      <c r="M3" s="2">
        <v>18285</v>
      </c>
      <c r="N3" s="2">
        <v>7745</v>
      </c>
      <c r="O3" s="2"/>
      <c r="P3" s="2">
        <v>3930</v>
      </c>
      <c r="Q3" s="2">
        <v>15434</v>
      </c>
      <c r="R3" s="101">
        <f t="shared" ref="R3:R13" si="0">SUM(C3:Q3)</f>
        <v>472899</v>
      </c>
      <c r="S3" s="39"/>
      <c r="T3" s="39"/>
      <c r="U3" s="39"/>
      <c r="V3" s="84"/>
      <c r="W3" s="84"/>
      <c r="X3" s="84"/>
      <c r="Y3" s="84"/>
      <c r="Z3" s="84"/>
      <c r="AA3" s="84"/>
      <c r="AB3" s="84"/>
      <c r="AC3" s="84"/>
      <c r="AD3" s="84"/>
      <c r="AE3" s="84"/>
      <c r="AF3" s="84"/>
      <c r="AG3" s="84"/>
      <c r="AH3" s="84"/>
      <c r="AM3" s="84"/>
    </row>
    <row r="4" spans="2:40" s="83" customFormat="1" hidden="1" x14ac:dyDescent="0.2">
      <c r="B4" s="100">
        <v>40026</v>
      </c>
      <c r="C4" s="2">
        <v>38306</v>
      </c>
      <c r="D4" s="2">
        <v>6863</v>
      </c>
      <c r="E4" s="2">
        <v>52573</v>
      </c>
      <c r="F4" s="2"/>
      <c r="G4" s="41">
        <v>71467</v>
      </c>
      <c r="H4" s="43">
        <v>0</v>
      </c>
      <c r="I4" s="2"/>
      <c r="J4" s="2">
        <v>395</v>
      </c>
      <c r="K4" s="2">
        <v>263415</v>
      </c>
      <c r="L4" s="2"/>
      <c r="M4" s="2">
        <v>18325</v>
      </c>
      <c r="N4" s="2">
        <v>7849</v>
      </c>
      <c r="O4" s="2"/>
      <c r="P4" s="2">
        <v>3835</v>
      </c>
      <c r="Q4" s="2">
        <v>15522</v>
      </c>
      <c r="R4" s="101">
        <f t="shared" si="0"/>
        <v>478550</v>
      </c>
      <c r="S4" s="39"/>
      <c r="T4" s="39"/>
      <c r="U4" s="39"/>
      <c r="V4" s="84"/>
      <c r="W4" s="84"/>
      <c r="X4" s="84"/>
      <c r="Y4" s="84"/>
      <c r="Z4" s="84"/>
      <c r="AA4" s="84"/>
      <c r="AB4" s="84"/>
      <c r="AC4" s="84"/>
      <c r="AD4" s="84"/>
      <c r="AE4" s="84"/>
      <c r="AF4" s="84"/>
      <c r="AG4" s="84"/>
      <c r="AH4" s="84"/>
      <c r="AI4" s="84"/>
      <c r="AJ4" s="84"/>
      <c r="AM4" s="84"/>
    </row>
    <row r="5" spans="2:40" s="83" customFormat="1" hidden="1" x14ac:dyDescent="0.2">
      <c r="B5" s="100">
        <v>40057</v>
      </c>
      <c r="C5" s="2">
        <v>38346</v>
      </c>
      <c r="D5" s="2">
        <v>6945</v>
      </c>
      <c r="E5" s="2">
        <v>52710</v>
      </c>
      <c r="F5" s="2"/>
      <c r="G5" s="41">
        <v>72192</v>
      </c>
      <c r="H5" s="43">
        <v>0</v>
      </c>
      <c r="I5" s="2"/>
      <c r="J5" s="2">
        <v>402</v>
      </c>
      <c r="K5" s="2">
        <v>266381</v>
      </c>
      <c r="L5" s="2"/>
      <c r="M5" s="2">
        <v>18200</v>
      </c>
      <c r="N5" s="2">
        <v>7775</v>
      </c>
      <c r="O5" s="2"/>
      <c r="P5" s="2">
        <v>3724</v>
      </c>
      <c r="Q5" s="2">
        <v>15513</v>
      </c>
      <c r="R5" s="101">
        <f t="shared" si="0"/>
        <v>482188</v>
      </c>
      <c r="S5" s="39"/>
      <c r="T5" s="39"/>
      <c r="U5" s="39"/>
      <c r="V5" s="84"/>
      <c r="W5" s="84"/>
      <c r="X5" s="84"/>
      <c r="Y5" s="84"/>
      <c r="Z5" s="84"/>
      <c r="AA5" s="84"/>
      <c r="AB5" s="84"/>
      <c r="AC5" s="84"/>
      <c r="AD5" s="84"/>
      <c r="AE5" s="84"/>
      <c r="AF5" s="84"/>
      <c r="AG5" s="84"/>
      <c r="AH5" s="84"/>
      <c r="AI5" s="84"/>
      <c r="AJ5" s="84"/>
      <c r="AM5" s="84"/>
    </row>
    <row r="6" spans="2:40" s="83" customFormat="1" hidden="1" x14ac:dyDescent="0.2">
      <c r="B6" s="100">
        <v>40087</v>
      </c>
      <c r="C6" s="2">
        <v>38480</v>
      </c>
      <c r="D6" s="2">
        <v>6985</v>
      </c>
      <c r="E6" s="2">
        <v>52847</v>
      </c>
      <c r="F6" s="2"/>
      <c r="G6" s="41">
        <v>73474</v>
      </c>
      <c r="H6" s="43">
        <v>0</v>
      </c>
      <c r="I6" s="2"/>
      <c r="J6" s="2">
        <v>406</v>
      </c>
      <c r="K6" s="2">
        <v>270514</v>
      </c>
      <c r="L6" s="2"/>
      <c r="M6" s="2">
        <v>18169</v>
      </c>
      <c r="N6" s="2">
        <v>7713</v>
      </c>
      <c r="O6" s="2"/>
      <c r="P6" s="2">
        <v>3650</v>
      </c>
      <c r="Q6" s="2">
        <v>15638</v>
      </c>
      <c r="R6" s="101">
        <f t="shared" si="0"/>
        <v>487876</v>
      </c>
      <c r="S6" s="39"/>
      <c r="T6" s="39"/>
      <c r="U6" s="39"/>
      <c r="V6" s="84"/>
      <c r="W6" s="84"/>
      <c r="X6" s="84"/>
      <c r="Y6" s="84"/>
      <c r="Z6" s="84"/>
      <c r="AA6" s="84"/>
      <c r="AB6" s="84"/>
      <c r="AC6" s="84"/>
      <c r="AD6" s="84"/>
      <c r="AE6" s="84"/>
      <c r="AF6" s="84"/>
      <c r="AG6" s="84"/>
      <c r="AH6" s="84"/>
      <c r="AI6" s="84"/>
      <c r="AJ6" s="84"/>
      <c r="AM6" s="84"/>
    </row>
    <row r="7" spans="2:40" s="83" customFormat="1" hidden="1" x14ac:dyDescent="0.2">
      <c r="B7" s="100">
        <v>40118</v>
      </c>
      <c r="C7" s="2">
        <v>38387</v>
      </c>
      <c r="D7" s="2">
        <v>6986</v>
      </c>
      <c r="E7" s="2">
        <v>52982</v>
      </c>
      <c r="F7" s="2"/>
      <c r="G7" s="41">
        <v>73957</v>
      </c>
      <c r="H7" s="43">
        <v>0</v>
      </c>
      <c r="I7" s="2"/>
      <c r="J7" s="2">
        <v>418</v>
      </c>
      <c r="K7" s="2">
        <v>272453</v>
      </c>
      <c r="L7" s="2"/>
      <c r="M7" s="2">
        <v>17992</v>
      </c>
      <c r="N7" s="2">
        <v>7674</v>
      </c>
      <c r="O7" s="2"/>
      <c r="P7" s="2">
        <v>3644</v>
      </c>
      <c r="Q7" s="2">
        <v>15743</v>
      </c>
      <c r="R7" s="101">
        <f t="shared" si="0"/>
        <v>490236</v>
      </c>
      <c r="S7" s="39"/>
      <c r="T7" s="39"/>
      <c r="U7" s="39"/>
      <c r="V7" s="84"/>
      <c r="W7" s="84"/>
      <c r="X7" s="84"/>
      <c r="Y7" s="84"/>
      <c r="Z7" s="84"/>
      <c r="AA7" s="84"/>
      <c r="AB7" s="84"/>
      <c r="AC7" s="84"/>
      <c r="AD7" s="84"/>
      <c r="AE7" s="84"/>
      <c r="AF7" s="84"/>
      <c r="AG7" s="84"/>
      <c r="AH7" s="84"/>
      <c r="AI7" s="84"/>
      <c r="AJ7" s="84"/>
      <c r="AM7" s="84"/>
    </row>
    <row r="8" spans="2:40" s="83" customFormat="1" hidden="1" x14ac:dyDescent="0.2">
      <c r="B8" s="100">
        <v>40148</v>
      </c>
      <c r="C8" s="2">
        <v>38410</v>
      </c>
      <c r="D8" s="2">
        <v>7025</v>
      </c>
      <c r="E8" s="2">
        <v>53000</v>
      </c>
      <c r="F8" s="2"/>
      <c r="G8" s="41">
        <v>75120</v>
      </c>
      <c r="H8" s="43">
        <v>0</v>
      </c>
      <c r="I8" s="2"/>
      <c r="J8" s="2">
        <v>411</v>
      </c>
      <c r="K8" s="2">
        <v>275867</v>
      </c>
      <c r="L8" s="2"/>
      <c r="M8" s="2">
        <v>18371</v>
      </c>
      <c r="N8" s="2">
        <v>7627</v>
      </c>
      <c r="O8" s="2"/>
      <c r="P8" s="2">
        <v>3632</v>
      </c>
      <c r="Q8" s="2">
        <v>15846</v>
      </c>
      <c r="R8" s="101">
        <f t="shared" si="0"/>
        <v>495309</v>
      </c>
      <c r="S8" s="39"/>
      <c r="T8" s="39"/>
      <c r="U8" s="39"/>
      <c r="V8" s="84"/>
      <c r="W8" s="84"/>
      <c r="X8" s="84"/>
      <c r="Y8" s="84"/>
      <c r="Z8" s="84"/>
      <c r="AA8" s="84"/>
      <c r="AB8" s="84"/>
      <c r="AC8" s="84"/>
      <c r="AD8" s="84"/>
      <c r="AE8" s="84"/>
      <c r="AF8" s="84"/>
      <c r="AG8" s="84"/>
      <c r="AH8" s="84"/>
      <c r="AI8" s="84"/>
      <c r="AJ8" s="84"/>
      <c r="AM8" s="84"/>
    </row>
    <row r="9" spans="2:40" s="83" customFormat="1" hidden="1" x14ac:dyDescent="0.2">
      <c r="B9" s="100">
        <v>40179</v>
      </c>
      <c r="C9" s="2">
        <v>38452</v>
      </c>
      <c r="D9" s="2">
        <v>7047</v>
      </c>
      <c r="E9" s="2">
        <v>53255</v>
      </c>
      <c r="F9" s="2"/>
      <c r="G9" s="41">
        <v>76403</v>
      </c>
      <c r="H9" s="43">
        <v>0</v>
      </c>
      <c r="I9" s="2"/>
      <c r="J9" s="2">
        <v>416</v>
      </c>
      <c r="K9" s="2">
        <v>279000</v>
      </c>
      <c r="L9" s="2"/>
      <c r="M9" s="2">
        <v>18400</v>
      </c>
      <c r="N9" s="2">
        <v>7796</v>
      </c>
      <c r="O9" s="2"/>
      <c r="P9" s="2">
        <v>3610</v>
      </c>
      <c r="Q9" s="2">
        <v>15954</v>
      </c>
      <c r="R9" s="101">
        <f t="shared" si="0"/>
        <v>500333</v>
      </c>
      <c r="S9" s="39"/>
      <c r="T9" s="39"/>
      <c r="U9" s="39"/>
      <c r="V9" s="84"/>
      <c r="W9" s="84"/>
      <c r="X9" s="84"/>
      <c r="Y9" s="84"/>
      <c r="Z9" s="84"/>
      <c r="AA9" s="84"/>
      <c r="AB9" s="84"/>
      <c r="AC9" s="84"/>
      <c r="AD9" s="84"/>
      <c r="AE9" s="84"/>
      <c r="AF9" s="84"/>
      <c r="AG9" s="84"/>
      <c r="AH9" s="84"/>
      <c r="AI9" s="84"/>
      <c r="AJ9" s="84"/>
      <c r="AM9" s="84"/>
    </row>
    <row r="10" spans="2:40" s="83" customFormat="1" hidden="1" x14ac:dyDescent="0.2">
      <c r="B10" s="100">
        <v>40210</v>
      </c>
      <c r="C10" s="2">
        <v>38432</v>
      </c>
      <c r="D10" s="2">
        <v>7049</v>
      </c>
      <c r="E10" s="2">
        <v>53298</v>
      </c>
      <c r="F10" s="2"/>
      <c r="G10" s="41">
        <v>77214</v>
      </c>
      <c r="H10" s="43">
        <v>0</v>
      </c>
      <c r="I10" s="2"/>
      <c r="J10" s="2">
        <v>431</v>
      </c>
      <c r="K10" s="2">
        <v>279898</v>
      </c>
      <c r="L10" s="2"/>
      <c r="M10" s="2">
        <v>18467</v>
      </c>
      <c r="N10" s="2">
        <v>7779</v>
      </c>
      <c r="O10" s="2"/>
      <c r="P10" s="2">
        <v>3550</v>
      </c>
      <c r="Q10" s="2">
        <v>16076</v>
      </c>
      <c r="R10" s="101">
        <f t="shared" si="0"/>
        <v>502194</v>
      </c>
      <c r="S10" s="39"/>
      <c r="T10" s="39"/>
      <c r="U10" s="39"/>
      <c r="V10" s="84"/>
      <c r="W10" s="84"/>
      <c r="X10" s="84"/>
      <c r="Y10" s="84"/>
      <c r="Z10" s="84"/>
      <c r="AA10" s="84"/>
      <c r="AB10" s="84"/>
      <c r="AC10" s="84"/>
      <c r="AD10" s="84"/>
      <c r="AE10" s="84"/>
      <c r="AF10" s="84"/>
      <c r="AG10" s="84"/>
      <c r="AH10" s="84"/>
      <c r="AI10" s="84"/>
      <c r="AJ10" s="84"/>
      <c r="AM10" s="84"/>
    </row>
    <row r="11" spans="2:40" s="83" customFormat="1" hidden="1" x14ac:dyDescent="0.2">
      <c r="B11" s="100">
        <v>40238</v>
      </c>
      <c r="C11" s="2">
        <v>38597</v>
      </c>
      <c r="D11" s="2">
        <v>7152</v>
      </c>
      <c r="E11" s="2">
        <v>53629</v>
      </c>
      <c r="F11" s="2"/>
      <c r="G11" s="41">
        <v>79286</v>
      </c>
      <c r="H11" s="43">
        <v>0</v>
      </c>
      <c r="I11" s="2"/>
      <c r="J11" s="2">
        <v>449</v>
      </c>
      <c r="K11" s="2">
        <v>283625</v>
      </c>
      <c r="L11" s="2"/>
      <c r="M11" s="2">
        <v>18486</v>
      </c>
      <c r="N11" s="2">
        <v>7996</v>
      </c>
      <c r="O11" s="2"/>
      <c r="P11" s="2">
        <v>3768</v>
      </c>
      <c r="Q11" s="2">
        <v>16212</v>
      </c>
      <c r="R11" s="101">
        <f t="shared" si="0"/>
        <v>509200</v>
      </c>
      <c r="S11" s="39"/>
      <c r="T11" s="39"/>
      <c r="U11" s="39"/>
      <c r="V11" s="84"/>
      <c r="W11" s="84"/>
      <c r="X11" s="84"/>
      <c r="Y11" s="84"/>
      <c r="Z11" s="84"/>
      <c r="AA11" s="84"/>
      <c r="AB11" s="84"/>
      <c r="AC11" s="84"/>
      <c r="AD11" s="84"/>
      <c r="AE11" s="84"/>
      <c r="AF11" s="84"/>
      <c r="AG11" s="84"/>
      <c r="AH11" s="84"/>
      <c r="AI11" s="84"/>
      <c r="AJ11" s="84"/>
      <c r="AM11" s="84"/>
    </row>
    <row r="12" spans="2:40" s="83" customFormat="1" hidden="1" x14ac:dyDescent="0.2">
      <c r="B12" s="100">
        <v>40269</v>
      </c>
      <c r="C12" s="2">
        <v>38727</v>
      </c>
      <c r="D12" s="2">
        <v>7212</v>
      </c>
      <c r="E12" s="2">
        <v>53904</v>
      </c>
      <c r="F12" s="2"/>
      <c r="G12" s="41">
        <v>80192</v>
      </c>
      <c r="H12" s="43">
        <v>0</v>
      </c>
      <c r="I12" s="2"/>
      <c r="J12" s="2">
        <v>452</v>
      </c>
      <c r="K12" s="2">
        <v>285746</v>
      </c>
      <c r="L12" s="2"/>
      <c r="M12" s="2">
        <v>18552</v>
      </c>
      <c r="N12" s="2">
        <v>8054</v>
      </c>
      <c r="O12" s="2"/>
      <c r="P12" s="2">
        <v>3831</v>
      </c>
      <c r="Q12" s="2">
        <v>16308</v>
      </c>
      <c r="R12" s="101">
        <f t="shared" si="0"/>
        <v>512978</v>
      </c>
      <c r="S12" s="39"/>
      <c r="T12" s="39"/>
      <c r="U12" s="39"/>
      <c r="V12" s="84"/>
      <c r="W12" s="84"/>
      <c r="X12" s="84"/>
      <c r="Y12" s="84"/>
      <c r="Z12" s="84"/>
      <c r="AA12" s="84"/>
      <c r="AB12" s="84"/>
      <c r="AC12" s="84"/>
      <c r="AD12" s="84"/>
      <c r="AE12" s="84"/>
      <c r="AF12" s="84"/>
      <c r="AG12" s="84"/>
      <c r="AH12" s="84"/>
      <c r="AI12" s="84"/>
      <c r="AJ12" s="84"/>
      <c r="AM12" s="84"/>
    </row>
    <row r="13" spans="2:40" s="83" customFormat="1" hidden="1" x14ac:dyDescent="0.2">
      <c r="B13" s="100">
        <v>40299</v>
      </c>
      <c r="C13" s="2">
        <v>38754</v>
      </c>
      <c r="D13" s="2">
        <v>7228</v>
      </c>
      <c r="E13" s="2">
        <v>54164</v>
      </c>
      <c r="F13" s="2"/>
      <c r="G13" s="41">
        <v>75804</v>
      </c>
      <c r="H13" s="41">
        <v>18253</v>
      </c>
      <c r="I13" s="2"/>
      <c r="J13" s="2">
        <v>455</v>
      </c>
      <c r="K13" s="2">
        <v>285779</v>
      </c>
      <c r="L13" s="2"/>
      <c r="M13" s="2">
        <v>18651</v>
      </c>
      <c r="N13" s="2">
        <v>8039</v>
      </c>
      <c r="O13" s="2"/>
      <c r="P13" s="2">
        <v>3615</v>
      </c>
      <c r="Q13" s="2">
        <v>16285</v>
      </c>
      <c r="R13" s="101">
        <f t="shared" si="0"/>
        <v>527027</v>
      </c>
      <c r="S13" s="39"/>
      <c r="T13" s="39"/>
      <c r="U13" s="39"/>
      <c r="V13" s="84"/>
      <c r="W13" s="84"/>
      <c r="X13" s="84"/>
      <c r="Y13" s="84"/>
      <c r="Z13" s="84"/>
      <c r="AA13" s="84"/>
      <c r="AB13" s="84"/>
      <c r="AC13" s="84"/>
      <c r="AD13" s="84"/>
      <c r="AE13" s="84"/>
      <c r="AF13" s="84"/>
      <c r="AG13" s="84"/>
      <c r="AH13" s="84"/>
      <c r="AI13" s="84"/>
      <c r="AJ13" s="84"/>
      <c r="AM13" s="84"/>
    </row>
    <row r="14" spans="2:40" s="83" customFormat="1" hidden="1" x14ac:dyDescent="0.2">
      <c r="B14" s="100">
        <v>40330</v>
      </c>
      <c r="C14" s="2">
        <v>38900</v>
      </c>
      <c r="D14" s="2">
        <v>7326</v>
      </c>
      <c r="E14" s="2">
        <v>54493</v>
      </c>
      <c r="F14" s="2"/>
      <c r="G14" s="41">
        <v>72608</v>
      </c>
      <c r="H14" s="41">
        <v>20607</v>
      </c>
      <c r="I14" s="2"/>
      <c r="J14" s="2">
        <v>466</v>
      </c>
      <c r="K14" s="2">
        <v>285778</v>
      </c>
      <c r="L14" s="2"/>
      <c r="M14" s="2">
        <v>18678</v>
      </c>
      <c r="N14" s="2">
        <v>7903</v>
      </c>
      <c r="O14" s="2"/>
      <c r="P14" s="2">
        <v>3522</v>
      </c>
      <c r="Q14" s="2">
        <v>16495</v>
      </c>
      <c r="R14" s="101">
        <f>SUM(C14:Q14)</f>
        <v>526776</v>
      </c>
      <c r="S14" s="39"/>
      <c r="T14" s="39"/>
      <c r="U14" s="39"/>
      <c r="V14" s="84"/>
      <c r="W14" s="84"/>
      <c r="X14" s="84"/>
      <c r="Y14" s="84"/>
      <c r="Z14" s="84"/>
      <c r="AA14" s="84"/>
      <c r="AB14" s="84"/>
      <c r="AC14" s="84"/>
      <c r="AD14" s="84"/>
      <c r="AE14" s="84"/>
      <c r="AF14" s="84"/>
      <c r="AG14" s="84"/>
      <c r="AH14" s="84"/>
      <c r="AI14" s="84"/>
      <c r="AJ14" s="84"/>
      <c r="AM14" s="84"/>
    </row>
    <row r="15" spans="2:40" s="85" customFormat="1" hidden="1" x14ac:dyDescent="0.2">
      <c r="B15" s="102" t="s">
        <v>21</v>
      </c>
      <c r="C15" s="6">
        <f t="shared" ref="C15:M15" si="1">ROUND(AVERAGE(C3:C14),0)</f>
        <v>38487</v>
      </c>
      <c r="D15" s="6">
        <f t="shared" si="1"/>
        <v>7049</v>
      </c>
      <c r="E15" s="6">
        <f t="shared" si="1"/>
        <v>53264</v>
      </c>
      <c r="F15" s="6"/>
      <c r="G15" s="6">
        <f t="shared" si="1"/>
        <v>74839</v>
      </c>
      <c r="H15" s="6">
        <f t="shared" si="1"/>
        <v>3238</v>
      </c>
      <c r="I15" s="6"/>
      <c r="J15" s="6">
        <f>ROUND(AVERAGE(J3:J14),0)</f>
        <v>425</v>
      </c>
      <c r="K15" s="6">
        <f>ROUND(AVERAGE(K3:K14),0)</f>
        <v>275672</v>
      </c>
      <c r="L15" s="6"/>
      <c r="M15" s="6">
        <f t="shared" si="1"/>
        <v>18381</v>
      </c>
      <c r="N15" s="6">
        <f>ROUNDUP(AVERAGE(N3:N14),0)</f>
        <v>7830</v>
      </c>
      <c r="O15" s="6"/>
      <c r="P15" s="6">
        <f>ROUND(AVERAGE(P3:P14),0)</f>
        <v>3693</v>
      </c>
      <c r="Q15" s="6">
        <f>ROUND(AVERAGE(Q3:Q14),0)</f>
        <v>15919</v>
      </c>
      <c r="R15" s="103">
        <f>SUM(C15:Q15)</f>
        <v>498797</v>
      </c>
      <c r="S15" s="40"/>
      <c r="T15" s="40"/>
      <c r="U15" s="40"/>
      <c r="AM15" s="86"/>
      <c r="AN15" s="83"/>
    </row>
    <row r="16" spans="2:40" s="83" customFormat="1" hidden="1" x14ac:dyDescent="0.2">
      <c r="B16" s="100">
        <v>40360</v>
      </c>
      <c r="C16" s="2"/>
      <c r="D16" s="2">
        <v>7395</v>
      </c>
      <c r="E16" s="3">
        <v>54740</v>
      </c>
      <c r="F16" s="3">
        <v>0</v>
      </c>
      <c r="G16" s="41">
        <v>73769</v>
      </c>
      <c r="H16" s="41">
        <v>21446</v>
      </c>
      <c r="I16" s="3">
        <v>0</v>
      </c>
      <c r="J16" s="2">
        <v>471</v>
      </c>
      <c r="K16" s="3">
        <v>287674</v>
      </c>
      <c r="L16" s="3">
        <v>0</v>
      </c>
      <c r="M16" s="2">
        <v>18628</v>
      </c>
      <c r="N16" s="2">
        <v>7909</v>
      </c>
      <c r="O16" s="3">
        <v>0</v>
      </c>
      <c r="P16" s="2">
        <v>3492</v>
      </c>
      <c r="Q16" s="3">
        <v>16539</v>
      </c>
      <c r="R16" s="101">
        <f t="shared" ref="R16:R40" si="2">SUM(C16:Q16)</f>
        <v>492063</v>
      </c>
      <c r="S16" s="39"/>
      <c r="T16" s="39"/>
      <c r="U16" s="39"/>
      <c r="V16" s="84"/>
      <c r="W16" s="84"/>
      <c r="X16" s="84"/>
      <c r="Y16" s="84"/>
      <c r="Z16" s="84"/>
      <c r="AA16" s="84"/>
      <c r="AB16" s="84"/>
      <c r="AC16" s="84"/>
      <c r="AD16" s="84"/>
      <c r="AE16" s="84"/>
      <c r="AF16" s="84"/>
      <c r="AG16" s="84"/>
      <c r="AH16" s="84"/>
      <c r="AI16" s="84"/>
      <c r="AJ16" s="84"/>
      <c r="AK16" s="87"/>
      <c r="AL16" s="88"/>
      <c r="AM16" s="187"/>
    </row>
    <row r="17" spans="2:40" s="83" customFormat="1" hidden="1" x14ac:dyDescent="0.2">
      <c r="B17" s="100">
        <v>40391</v>
      </c>
      <c r="C17" s="2">
        <v>38648</v>
      </c>
      <c r="D17" s="2">
        <v>7492</v>
      </c>
      <c r="E17" s="3">
        <v>55032</v>
      </c>
      <c r="F17" s="3">
        <v>0</v>
      </c>
      <c r="G17" s="41">
        <v>75863</v>
      </c>
      <c r="H17" s="41">
        <v>24193</v>
      </c>
      <c r="I17" s="3">
        <v>0</v>
      </c>
      <c r="J17" s="2">
        <v>493</v>
      </c>
      <c r="K17" s="3">
        <f>218121+72750</f>
        <v>290871</v>
      </c>
      <c r="L17" s="3">
        <v>0</v>
      </c>
      <c r="M17" s="2">
        <v>18455</v>
      </c>
      <c r="N17" s="2">
        <f>7448+566</f>
        <v>8014</v>
      </c>
      <c r="O17" s="3">
        <v>0</v>
      </c>
      <c r="P17" s="2">
        <v>3378</v>
      </c>
      <c r="Q17" s="3">
        <f>11132+5502</f>
        <v>16634</v>
      </c>
      <c r="R17" s="101">
        <f t="shared" si="2"/>
        <v>539073</v>
      </c>
      <c r="S17" s="39"/>
      <c r="T17" s="39"/>
      <c r="U17" s="39"/>
      <c r="V17" s="84"/>
      <c r="W17" s="84"/>
      <c r="X17" s="84"/>
      <c r="Y17" s="84"/>
      <c r="Z17" s="84"/>
      <c r="AA17" s="84"/>
      <c r="AB17" s="84"/>
      <c r="AC17" s="84"/>
      <c r="AD17" s="84"/>
      <c r="AE17" s="84"/>
      <c r="AF17" s="84"/>
      <c r="AG17" s="84"/>
      <c r="AH17" s="84"/>
      <c r="AI17" s="84"/>
      <c r="AJ17" s="84"/>
      <c r="AK17" s="87"/>
      <c r="AL17" s="88"/>
      <c r="AM17" s="187"/>
    </row>
    <row r="18" spans="2:40" s="83" customFormat="1" hidden="1" x14ac:dyDescent="0.2">
      <c r="B18" s="100">
        <v>40422</v>
      </c>
      <c r="C18" s="2">
        <v>38774</v>
      </c>
      <c r="D18" s="2">
        <v>7562</v>
      </c>
      <c r="E18" s="3">
        <v>55223</v>
      </c>
      <c r="F18" s="3">
        <v>0</v>
      </c>
      <c r="G18" s="41">
        <v>76255</v>
      </c>
      <c r="H18" s="41">
        <v>25071</v>
      </c>
      <c r="I18" s="3">
        <v>0</v>
      </c>
      <c r="J18" s="2">
        <v>503</v>
      </c>
      <c r="K18" s="3">
        <f>223315+68277</f>
        <v>291592</v>
      </c>
      <c r="L18" s="3">
        <v>0</v>
      </c>
      <c r="M18" s="2">
        <v>18451</v>
      </c>
      <c r="N18" s="2">
        <f>7410+561</f>
        <v>7971</v>
      </c>
      <c r="O18" s="3">
        <v>0</v>
      </c>
      <c r="P18" s="2">
        <v>3231</v>
      </c>
      <c r="Q18" s="3">
        <f>11140+5512</f>
        <v>16652</v>
      </c>
      <c r="R18" s="101">
        <f t="shared" si="2"/>
        <v>541285</v>
      </c>
      <c r="S18" s="39"/>
      <c r="T18" s="39"/>
      <c r="U18" s="39"/>
      <c r="V18" s="84"/>
      <c r="W18" s="84"/>
      <c r="X18" s="84"/>
      <c r="Y18" s="84"/>
      <c r="Z18" s="84"/>
      <c r="AA18" s="84"/>
      <c r="AB18" s="84"/>
      <c r="AC18" s="84"/>
      <c r="AD18" s="84"/>
      <c r="AE18" s="84"/>
      <c r="AF18" s="84"/>
      <c r="AG18" s="84"/>
      <c r="AH18" s="84"/>
      <c r="AI18" s="84"/>
      <c r="AJ18" s="84"/>
      <c r="AK18" s="87"/>
      <c r="AL18" s="88"/>
      <c r="AM18" s="187"/>
    </row>
    <row r="19" spans="2:40" s="83" customFormat="1" hidden="1" x14ac:dyDescent="0.2">
      <c r="B19" s="100">
        <v>40452</v>
      </c>
      <c r="C19" s="2">
        <v>38901</v>
      </c>
      <c r="D19" s="2">
        <v>7602</v>
      </c>
      <c r="E19" s="3">
        <v>55508</v>
      </c>
      <c r="F19" s="3">
        <v>0</v>
      </c>
      <c r="G19" s="41">
        <v>77291</v>
      </c>
      <c r="H19" s="41">
        <v>26016</v>
      </c>
      <c r="I19" s="3">
        <v>0</v>
      </c>
      <c r="J19" s="2">
        <v>505</v>
      </c>
      <c r="K19" s="3">
        <v>294155</v>
      </c>
      <c r="L19" s="3">
        <v>0</v>
      </c>
      <c r="M19" s="2">
        <v>18464</v>
      </c>
      <c r="N19" s="2">
        <v>7985</v>
      </c>
      <c r="O19" s="3">
        <v>0</v>
      </c>
      <c r="P19" s="2">
        <v>3080</v>
      </c>
      <c r="Q19" s="3">
        <v>16794</v>
      </c>
      <c r="R19" s="101">
        <f t="shared" si="2"/>
        <v>546301</v>
      </c>
      <c r="S19" s="39"/>
      <c r="T19" s="39"/>
      <c r="U19" s="39"/>
      <c r="V19" s="84"/>
      <c r="W19" s="84"/>
      <c r="X19" s="84"/>
      <c r="Y19" s="84"/>
      <c r="Z19" s="84"/>
      <c r="AA19" s="84"/>
      <c r="AB19" s="84"/>
      <c r="AC19" s="84"/>
      <c r="AD19" s="84"/>
      <c r="AE19" s="84"/>
      <c r="AF19" s="84"/>
      <c r="AG19" s="84"/>
      <c r="AH19" s="84"/>
      <c r="AI19" s="84"/>
      <c r="AJ19" s="84"/>
      <c r="AK19" s="87"/>
      <c r="AL19" s="88"/>
      <c r="AM19" s="187"/>
    </row>
    <row r="20" spans="2:40" s="83" customFormat="1" hidden="1" x14ac:dyDescent="0.2">
      <c r="B20" s="100">
        <v>40483</v>
      </c>
      <c r="C20" s="2">
        <v>39009</v>
      </c>
      <c r="D20" s="2">
        <v>7682</v>
      </c>
      <c r="E20" s="3">
        <v>55804</v>
      </c>
      <c r="F20" s="3">
        <v>0</v>
      </c>
      <c r="G20" s="41">
        <v>78278</v>
      </c>
      <c r="H20" s="41">
        <v>26924</v>
      </c>
      <c r="I20" s="3">
        <v>0</v>
      </c>
      <c r="J20" s="2">
        <v>511</v>
      </c>
      <c r="K20" s="3">
        <v>296482</v>
      </c>
      <c r="L20" s="3">
        <v>0</v>
      </c>
      <c r="M20" s="2">
        <v>18597</v>
      </c>
      <c r="N20" s="2">
        <v>7891</v>
      </c>
      <c r="O20" s="3">
        <v>0</v>
      </c>
      <c r="P20" s="2">
        <v>3049</v>
      </c>
      <c r="Q20" s="3">
        <v>16941</v>
      </c>
      <c r="R20" s="101">
        <f t="shared" si="2"/>
        <v>551168</v>
      </c>
      <c r="S20" s="39"/>
      <c r="T20" s="39"/>
      <c r="U20" s="39"/>
      <c r="V20" s="84"/>
      <c r="W20" s="84"/>
      <c r="X20" s="84"/>
      <c r="Y20" s="84"/>
      <c r="Z20" s="84"/>
      <c r="AA20" s="84"/>
      <c r="AB20" s="84"/>
      <c r="AC20" s="84"/>
      <c r="AD20" s="84"/>
      <c r="AE20" s="84"/>
      <c r="AF20" s="84"/>
      <c r="AG20" s="84"/>
      <c r="AH20" s="84"/>
      <c r="AI20" s="84"/>
      <c r="AJ20" s="84"/>
      <c r="AK20" s="87"/>
      <c r="AL20" s="88"/>
      <c r="AM20" s="187"/>
    </row>
    <row r="21" spans="2:40" s="83" customFormat="1" hidden="1" x14ac:dyDescent="0.2">
      <c r="B21" s="100">
        <v>40513</v>
      </c>
      <c r="C21" s="2">
        <v>38769</v>
      </c>
      <c r="D21" s="2">
        <v>7721</v>
      </c>
      <c r="E21" s="3">
        <v>55937</v>
      </c>
      <c r="F21" s="3">
        <v>0</v>
      </c>
      <c r="G21" s="41">
        <v>79773</v>
      </c>
      <c r="H21" s="41">
        <v>27596</v>
      </c>
      <c r="I21" s="3">
        <v>0</v>
      </c>
      <c r="J21" s="2">
        <v>526</v>
      </c>
      <c r="K21" s="3">
        <v>299499</v>
      </c>
      <c r="L21" s="3">
        <v>0</v>
      </c>
      <c r="M21" s="2">
        <v>18510</v>
      </c>
      <c r="N21" s="2">
        <v>7764</v>
      </c>
      <c r="O21" s="3">
        <v>0</v>
      </c>
      <c r="P21" s="2">
        <v>3023</v>
      </c>
      <c r="Q21" s="2">
        <v>17002</v>
      </c>
      <c r="R21" s="101">
        <f t="shared" si="2"/>
        <v>556120</v>
      </c>
      <c r="S21" s="39"/>
      <c r="T21" s="39"/>
      <c r="U21" s="39"/>
      <c r="V21" s="84"/>
      <c r="W21" s="84"/>
      <c r="X21" s="84"/>
      <c r="Y21" s="84"/>
      <c r="Z21" s="84"/>
      <c r="AA21" s="84"/>
      <c r="AB21" s="84"/>
      <c r="AC21" s="84"/>
      <c r="AD21" s="84"/>
      <c r="AE21" s="84"/>
      <c r="AF21" s="84"/>
      <c r="AG21" s="84"/>
      <c r="AH21" s="84"/>
      <c r="AI21" s="84"/>
      <c r="AJ21" s="84"/>
      <c r="AK21" s="87"/>
      <c r="AL21" s="88"/>
      <c r="AM21" s="187"/>
    </row>
    <row r="22" spans="2:40" s="83" customFormat="1" hidden="1" x14ac:dyDescent="0.2">
      <c r="B22" s="100">
        <v>40544</v>
      </c>
      <c r="C22" s="2">
        <v>38813</v>
      </c>
      <c r="D22" s="2">
        <v>7781</v>
      </c>
      <c r="E22" s="3">
        <v>56417</v>
      </c>
      <c r="F22" s="3">
        <v>0</v>
      </c>
      <c r="G22" s="42">
        <v>82824</v>
      </c>
      <c r="H22" s="41">
        <v>27188</v>
      </c>
      <c r="I22" s="2">
        <v>0</v>
      </c>
      <c r="J22" s="2">
        <v>532</v>
      </c>
      <c r="K22" s="3">
        <v>304042</v>
      </c>
      <c r="L22" s="2">
        <v>0</v>
      </c>
      <c r="M22" s="2">
        <v>18386</v>
      </c>
      <c r="N22" s="2">
        <v>7806</v>
      </c>
      <c r="O22" s="2">
        <v>0</v>
      </c>
      <c r="P22" s="2">
        <v>3116</v>
      </c>
      <c r="Q22" s="2">
        <v>17210</v>
      </c>
      <c r="R22" s="101">
        <f t="shared" si="2"/>
        <v>564115</v>
      </c>
      <c r="S22" s="39"/>
      <c r="T22" s="39"/>
      <c r="U22" s="39"/>
      <c r="V22" s="84"/>
      <c r="W22" s="84"/>
      <c r="X22" s="84"/>
      <c r="Y22" s="84"/>
      <c r="Z22" s="84"/>
      <c r="AA22" s="84"/>
      <c r="AB22" s="84"/>
      <c r="AC22" s="84"/>
      <c r="AD22" s="84"/>
      <c r="AE22" s="84"/>
      <c r="AF22" s="84"/>
      <c r="AG22" s="84"/>
      <c r="AH22" s="84"/>
      <c r="AI22" s="84"/>
      <c r="AJ22" s="84"/>
      <c r="AK22" s="87"/>
      <c r="AL22" s="88"/>
      <c r="AM22" s="187"/>
    </row>
    <row r="23" spans="2:40" s="83" customFormat="1" hidden="1" x14ac:dyDescent="0.2">
      <c r="B23" s="100">
        <v>40575</v>
      </c>
      <c r="C23" s="2">
        <v>38823</v>
      </c>
      <c r="D23" s="2">
        <v>7870</v>
      </c>
      <c r="E23" s="2">
        <v>56671</v>
      </c>
      <c r="F23" s="2">
        <v>0</v>
      </c>
      <c r="G23" s="41">
        <v>83547</v>
      </c>
      <c r="H23" s="41">
        <v>28323</v>
      </c>
      <c r="I23" s="2">
        <v>0</v>
      </c>
      <c r="J23" s="2">
        <v>535</v>
      </c>
      <c r="K23" s="2">
        <v>307032</v>
      </c>
      <c r="L23" s="2">
        <v>0</v>
      </c>
      <c r="M23" s="2">
        <v>18200</v>
      </c>
      <c r="N23" s="2">
        <v>7677</v>
      </c>
      <c r="O23" s="2">
        <v>0</v>
      </c>
      <c r="P23" s="2">
        <v>3161</v>
      </c>
      <c r="Q23" s="2">
        <v>17249</v>
      </c>
      <c r="R23" s="101">
        <f t="shared" si="2"/>
        <v>569088</v>
      </c>
      <c r="S23" s="39"/>
      <c r="T23" s="39"/>
      <c r="U23" s="39"/>
      <c r="V23" s="84"/>
      <c r="W23" s="84"/>
      <c r="X23" s="84"/>
      <c r="Y23" s="84"/>
      <c r="Z23" s="84"/>
      <c r="AA23" s="84"/>
      <c r="AB23" s="84"/>
      <c r="AC23" s="84"/>
      <c r="AD23" s="84"/>
      <c r="AE23" s="84"/>
      <c r="AF23" s="84"/>
      <c r="AG23" s="84"/>
      <c r="AH23" s="84"/>
      <c r="AI23" s="84"/>
      <c r="AJ23" s="84"/>
      <c r="AK23" s="87"/>
      <c r="AL23" s="88"/>
      <c r="AM23" s="187"/>
    </row>
    <row r="24" spans="2:40" s="83" customFormat="1" hidden="1" x14ac:dyDescent="0.2">
      <c r="B24" s="100">
        <v>40603</v>
      </c>
      <c r="C24" s="2">
        <v>38939</v>
      </c>
      <c r="D24" s="2">
        <v>7966</v>
      </c>
      <c r="E24" s="3">
        <v>57103</v>
      </c>
      <c r="F24" s="3">
        <v>0</v>
      </c>
      <c r="G24" s="41">
        <v>85574</v>
      </c>
      <c r="H24" s="41">
        <v>28968</v>
      </c>
      <c r="I24" s="3">
        <v>0</v>
      </c>
      <c r="J24" s="2">
        <v>556</v>
      </c>
      <c r="K24" s="3">
        <v>312300</v>
      </c>
      <c r="L24" s="3">
        <v>0</v>
      </c>
      <c r="M24" s="2">
        <v>18244</v>
      </c>
      <c r="N24" s="2">
        <v>7881</v>
      </c>
      <c r="O24" s="3">
        <v>0</v>
      </c>
      <c r="P24" s="2">
        <v>3271</v>
      </c>
      <c r="Q24" s="3">
        <v>17390</v>
      </c>
      <c r="R24" s="101">
        <f t="shared" si="2"/>
        <v>578192</v>
      </c>
      <c r="S24" s="39"/>
      <c r="T24" s="39"/>
      <c r="U24" s="39"/>
      <c r="V24" s="84"/>
      <c r="W24" s="84"/>
      <c r="X24" s="84"/>
      <c r="Y24" s="84"/>
      <c r="Z24" s="84"/>
      <c r="AA24" s="84"/>
      <c r="AB24" s="84"/>
      <c r="AC24" s="84"/>
      <c r="AD24" s="84"/>
      <c r="AE24" s="84"/>
      <c r="AF24" s="84"/>
      <c r="AG24" s="84"/>
      <c r="AH24" s="84"/>
      <c r="AI24" s="84"/>
      <c r="AJ24" s="84"/>
      <c r="AK24" s="87"/>
      <c r="AL24" s="88"/>
      <c r="AM24" s="187"/>
    </row>
    <row r="25" spans="2:40" s="83" customFormat="1" hidden="1" x14ac:dyDescent="0.2">
      <c r="B25" s="100">
        <v>40634</v>
      </c>
      <c r="C25" s="2">
        <v>38861</v>
      </c>
      <c r="D25" s="2">
        <v>7987</v>
      </c>
      <c r="E25" s="3">
        <v>57385</v>
      </c>
      <c r="F25" s="3">
        <v>0</v>
      </c>
      <c r="G25" s="41">
        <v>85763</v>
      </c>
      <c r="H25" s="41">
        <v>29451</v>
      </c>
      <c r="I25" s="3">
        <v>0</v>
      </c>
      <c r="J25" s="2">
        <v>569</v>
      </c>
      <c r="K25" s="3">
        <v>312603</v>
      </c>
      <c r="L25" s="3">
        <v>0</v>
      </c>
      <c r="M25" s="2">
        <v>18280</v>
      </c>
      <c r="N25" s="2">
        <v>7864</v>
      </c>
      <c r="O25" s="3">
        <v>0</v>
      </c>
      <c r="P25" s="2">
        <v>3274</v>
      </c>
      <c r="Q25" s="3">
        <v>17399</v>
      </c>
      <c r="R25" s="101">
        <f t="shared" si="2"/>
        <v>579436</v>
      </c>
      <c r="S25" s="39"/>
      <c r="T25" s="39"/>
      <c r="U25" s="39"/>
      <c r="V25" s="84"/>
      <c r="W25" s="84"/>
      <c r="X25" s="84"/>
      <c r="Y25" s="84"/>
      <c r="Z25" s="84"/>
      <c r="AA25" s="84"/>
      <c r="AB25" s="84"/>
      <c r="AC25" s="84"/>
      <c r="AD25" s="84"/>
      <c r="AE25" s="84"/>
      <c r="AF25" s="84"/>
      <c r="AG25" s="84"/>
      <c r="AH25" s="84"/>
      <c r="AI25" s="84"/>
      <c r="AJ25" s="84"/>
      <c r="AK25" s="87"/>
      <c r="AL25" s="88"/>
      <c r="AM25" s="187"/>
    </row>
    <row r="26" spans="2:40" s="83" customFormat="1" hidden="1" x14ac:dyDescent="0.2">
      <c r="B26" s="100">
        <v>40664</v>
      </c>
      <c r="C26" s="2">
        <v>38981</v>
      </c>
      <c r="D26" s="2">
        <v>8051</v>
      </c>
      <c r="E26" s="3">
        <v>57608</v>
      </c>
      <c r="F26" s="3">
        <v>0</v>
      </c>
      <c r="G26" s="41">
        <v>86596</v>
      </c>
      <c r="H26" s="41">
        <v>30102</v>
      </c>
      <c r="I26" s="3">
        <v>0</v>
      </c>
      <c r="J26" s="2">
        <v>587</v>
      </c>
      <c r="K26" s="3">
        <v>315116</v>
      </c>
      <c r="L26" s="3">
        <v>0</v>
      </c>
      <c r="M26" s="2">
        <v>18279</v>
      </c>
      <c r="N26" s="2">
        <v>7830</v>
      </c>
      <c r="O26" s="3">
        <v>0</v>
      </c>
      <c r="P26" s="2">
        <v>3255</v>
      </c>
      <c r="Q26" s="3">
        <v>17546</v>
      </c>
      <c r="R26" s="101">
        <f t="shared" si="2"/>
        <v>583951</v>
      </c>
      <c r="S26" s="39"/>
      <c r="T26" s="39"/>
      <c r="U26" s="39"/>
      <c r="V26" s="84"/>
      <c r="W26" s="84"/>
      <c r="X26" s="84"/>
      <c r="Y26" s="84"/>
      <c r="Z26" s="84"/>
      <c r="AA26" s="84"/>
      <c r="AB26" s="84"/>
      <c r="AC26" s="84"/>
      <c r="AD26" s="84"/>
      <c r="AE26" s="84"/>
      <c r="AF26" s="84"/>
      <c r="AG26" s="84"/>
      <c r="AH26" s="84"/>
      <c r="AI26" s="84"/>
      <c r="AJ26" s="84"/>
      <c r="AK26" s="87"/>
      <c r="AL26" s="88"/>
      <c r="AM26" s="187"/>
    </row>
    <row r="27" spans="2:40" s="83" customFormat="1" hidden="1" x14ac:dyDescent="0.2">
      <c r="B27" s="100">
        <v>40695</v>
      </c>
      <c r="C27" s="2">
        <v>39154</v>
      </c>
      <c r="D27" s="2">
        <v>8089</v>
      </c>
      <c r="E27" s="3">
        <v>57986</v>
      </c>
      <c r="F27" s="3">
        <v>0</v>
      </c>
      <c r="G27" s="41">
        <v>87827</v>
      </c>
      <c r="H27" s="41">
        <v>30724</v>
      </c>
      <c r="I27" s="3">
        <v>0</v>
      </c>
      <c r="J27" s="2">
        <v>589</v>
      </c>
      <c r="K27" s="3">
        <v>317551</v>
      </c>
      <c r="L27" s="3">
        <v>0</v>
      </c>
      <c r="M27" s="2">
        <v>18221</v>
      </c>
      <c r="N27" s="2">
        <v>7828</v>
      </c>
      <c r="O27" s="3">
        <v>0</v>
      </c>
      <c r="P27" s="2">
        <v>3229</v>
      </c>
      <c r="Q27" s="3">
        <v>17727</v>
      </c>
      <c r="R27" s="101">
        <f t="shared" si="2"/>
        <v>588925</v>
      </c>
      <c r="S27" s="39"/>
      <c r="T27" s="39"/>
      <c r="U27" s="39"/>
      <c r="V27" s="84"/>
      <c r="W27" s="84"/>
      <c r="X27" s="84"/>
      <c r="Y27" s="84"/>
      <c r="Z27" s="84"/>
      <c r="AA27" s="84"/>
      <c r="AB27" s="84"/>
      <c r="AC27" s="84"/>
      <c r="AD27" s="84"/>
      <c r="AE27" s="84"/>
      <c r="AF27" s="84"/>
      <c r="AG27" s="84"/>
      <c r="AH27" s="84"/>
      <c r="AI27" s="84"/>
      <c r="AJ27" s="84"/>
      <c r="AK27" s="87"/>
      <c r="AL27" s="88"/>
      <c r="AM27" s="187"/>
    </row>
    <row r="28" spans="2:40" s="85" customFormat="1" hidden="1" x14ac:dyDescent="0.25">
      <c r="B28" s="102" t="s">
        <v>23</v>
      </c>
      <c r="C28" s="6">
        <f>ROUND(AVERAGE(C16:C27),0)</f>
        <v>38879</v>
      </c>
      <c r="D28" s="6">
        <f t="shared" ref="D28:P28" si="3">ROUND(AVERAGE(D16:D27),0)</f>
        <v>7767</v>
      </c>
      <c r="E28" s="6">
        <f t="shared" si="3"/>
        <v>56285</v>
      </c>
      <c r="F28" s="6">
        <v>0</v>
      </c>
      <c r="G28" s="6">
        <f>ROUND(AVERAGE(G16:G27),0)+1</f>
        <v>81114</v>
      </c>
      <c r="H28" s="6">
        <f t="shared" si="3"/>
        <v>27167</v>
      </c>
      <c r="I28" s="6">
        <v>0</v>
      </c>
      <c r="J28" s="6">
        <f>ROUND(AVERAGE(J16:J27),0)</f>
        <v>531</v>
      </c>
      <c r="K28" s="6">
        <f>ROUND(AVERAGE(K16:K27),0)</f>
        <v>302410</v>
      </c>
      <c r="L28" s="6">
        <v>0</v>
      </c>
      <c r="M28" s="6">
        <f t="shared" si="3"/>
        <v>18393</v>
      </c>
      <c r="N28" s="6">
        <f t="shared" si="3"/>
        <v>7868</v>
      </c>
      <c r="O28" s="6">
        <v>0</v>
      </c>
      <c r="P28" s="6">
        <f t="shared" si="3"/>
        <v>3213</v>
      </c>
      <c r="Q28" s="6">
        <f>ROUND(AVERAGE(Q16:Q27),0)</f>
        <v>17090</v>
      </c>
      <c r="R28" s="103">
        <f>SUM(C28:Q28)</f>
        <v>560717</v>
      </c>
      <c r="S28" s="40"/>
      <c r="T28" s="40"/>
      <c r="U28" s="40"/>
      <c r="W28" s="215"/>
      <c r="AM28" s="86"/>
      <c r="AN28" s="83"/>
    </row>
    <row r="29" spans="2:40" s="85" customFormat="1" hidden="1" x14ac:dyDescent="0.2">
      <c r="B29" s="100">
        <v>40725</v>
      </c>
      <c r="C29" s="2">
        <v>39341</v>
      </c>
      <c r="D29" s="2">
        <v>8133</v>
      </c>
      <c r="E29" s="2">
        <v>58294</v>
      </c>
      <c r="F29" s="2">
        <v>0</v>
      </c>
      <c r="G29" s="41">
        <v>87556</v>
      </c>
      <c r="H29" s="41">
        <v>31920</v>
      </c>
      <c r="I29" s="2">
        <v>0</v>
      </c>
      <c r="J29" s="2">
        <v>587</v>
      </c>
      <c r="K29" s="2">
        <v>319065</v>
      </c>
      <c r="L29" s="2">
        <v>0</v>
      </c>
      <c r="M29" s="2">
        <v>18125</v>
      </c>
      <c r="N29" s="2">
        <v>7810</v>
      </c>
      <c r="O29" s="2">
        <v>0</v>
      </c>
      <c r="P29" s="2">
        <v>3089</v>
      </c>
      <c r="Q29" s="2">
        <v>17923</v>
      </c>
      <c r="R29" s="101">
        <f t="shared" si="2"/>
        <v>591843</v>
      </c>
      <c r="S29" s="4"/>
      <c r="T29" s="4"/>
      <c r="U29" s="4"/>
      <c r="V29" s="84"/>
      <c r="W29" s="84"/>
      <c r="X29" s="84"/>
      <c r="Y29" s="84"/>
      <c r="Z29" s="84"/>
      <c r="AA29" s="84"/>
      <c r="AB29" s="84"/>
      <c r="AC29" s="84"/>
      <c r="AD29" s="84"/>
      <c r="AE29" s="84"/>
      <c r="AF29" s="84"/>
      <c r="AG29" s="84"/>
      <c r="AH29" s="84"/>
      <c r="AI29" s="84"/>
      <c r="AJ29" s="84"/>
      <c r="AK29" s="87"/>
      <c r="AL29" s="88"/>
      <c r="AM29" s="86"/>
      <c r="AN29" s="83"/>
    </row>
    <row r="30" spans="2:40" s="85" customFormat="1" hidden="1" x14ac:dyDescent="0.2">
      <c r="B30" s="100">
        <v>40756</v>
      </c>
      <c r="C30" s="2">
        <v>39537</v>
      </c>
      <c r="D30" s="2">
        <v>8222</v>
      </c>
      <c r="E30" s="2">
        <v>58712</v>
      </c>
      <c r="F30" s="2">
        <v>0</v>
      </c>
      <c r="G30" s="41">
        <v>88518</v>
      </c>
      <c r="H30" s="41">
        <v>32462</v>
      </c>
      <c r="I30" s="2">
        <v>0</v>
      </c>
      <c r="J30" s="2">
        <v>586</v>
      </c>
      <c r="K30" s="2">
        <v>322779</v>
      </c>
      <c r="L30" s="2">
        <v>0</v>
      </c>
      <c r="M30" s="2">
        <v>18084</v>
      </c>
      <c r="N30" s="2">
        <v>7786</v>
      </c>
      <c r="O30" s="2">
        <v>0</v>
      </c>
      <c r="P30" s="2">
        <v>2973</v>
      </c>
      <c r="Q30" s="2">
        <v>18046</v>
      </c>
      <c r="R30" s="101">
        <f t="shared" si="2"/>
        <v>597705</v>
      </c>
      <c r="S30" s="4"/>
      <c r="T30" s="4"/>
      <c r="U30" s="4"/>
      <c r="V30" s="84"/>
      <c r="W30" s="84"/>
      <c r="X30" s="84"/>
      <c r="Y30" s="84"/>
      <c r="Z30" s="84"/>
      <c r="AA30" s="84"/>
      <c r="AB30" s="84"/>
      <c r="AC30" s="84"/>
      <c r="AD30" s="84"/>
      <c r="AE30" s="84"/>
      <c r="AF30" s="84"/>
      <c r="AG30" s="84"/>
      <c r="AH30" s="84"/>
      <c r="AI30" s="84"/>
      <c r="AJ30" s="84"/>
      <c r="AK30" s="87"/>
      <c r="AL30" s="88"/>
      <c r="AM30" s="86"/>
      <c r="AN30" s="83"/>
    </row>
    <row r="31" spans="2:40" s="85" customFormat="1" hidden="1" x14ac:dyDescent="0.2">
      <c r="B31" s="100">
        <v>40787</v>
      </c>
      <c r="C31" s="2">
        <v>39600</v>
      </c>
      <c r="D31" s="2">
        <v>8280</v>
      </c>
      <c r="E31" s="2">
        <v>58937</v>
      </c>
      <c r="F31" s="2">
        <v>0</v>
      </c>
      <c r="G31" s="41">
        <v>90001</v>
      </c>
      <c r="H31" s="41">
        <v>33152</v>
      </c>
      <c r="I31" s="2">
        <v>0</v>
      </c>
      <c r="J31" s="2">
        <v>590</v>
      </c>
      <c r="K31" s="2">
        <v>325673</v>
      </c>
      <c r="L31" s="2">
        <v>0</v>
      </c>
      <c r="M31" s="2">
        <v>18119</v>
      </c>
      <c r="N31" s="2">
        <v>7628</v>
      </c>
      <c r="O31" s="2">
        <v>0</v>
      </c>
      <c r="P31" s="2">
        <v>2774</v>
      </c>
      <c r="Q31" s="2">
        <v>18156</v>
      </c>
      <c r="R31" s="101">
        <f t="shared" si="2"/>
        <v>602910</v>
      </c>
      <c r="S31" s="4"/>
      <c r="T31" s="4"/>
      <c r="U31" s="4"/>
      <c r="V31" s="84"/>
      <c r="W31" s="84"/>
      <c r="X31" s="84"/>
      <c r="Y31" s="84"/>
      <c r="Z31" s="84"/>
      <c r="AA31" s="84"/>
      <c r="AB31" s="84"/>
      <c r="AC31" s="84"/>
      <c r="AD31" s="84"/>
      <c r="AE31" s="84"/>
      <c r="AF31" s="84"/>
      <c r="AG31" s="84"/>
      <c r="AH31" s="84"/>
      <c r="AI31" s="84"/>
      <c r="AJ31" s="84"/>
      <c r="AK31" s="87"/>
      <c r="AL31" s="88"/>
      <c r="AM31" s="86"/>
      <c r="AN31" s="83"/>
    </row>
    <row r="32" spans="2:40" s="85" customFormat="1" hidden="1" x14ac:dyDescent="0.2">
      <c r="B32" s="100">
        <v>40817</v>
      </c>
      <c r="C32" s="2">
        <v>39697</v>
      </c>
      <c r="D32" s="2">
        <v>8328</v>
      </c>
      <c r="E32" s="2">
        <v>59159</v>
      </c>
      <c r="F32" s="2">
        <v>0</v>
      </c>
      <c r="G32" s="41">
        <v>91662</v>
      </c>
      <c r="H32" s="41">
        <v>33838</v>
      </c>
      <c r="I32" s="2">
        <v>0</v>
      </c>
      <c r="J32" s="2">
        <v>592</v>
      </c>
      <c r="K32" s="2">
        <v>328632</v>
      </c>
      <c r="L32" s="2">
        <v>0</v>
      </c>
      <c r="M32" s="2">
        <v>18096</v>
      </c>
      <c r="N32" s="2">
        <v>7558</v>
      </c>
      <c r="O32" s="2">
        <v>0</v>
      </c>
      <c r="P32" s="2">
        <v>2657</v>
      </c>
      <c r="Q32" s="2">
        <v>18314</v>
      </c>
      <c r="R32" s="101">
        <f t="shared" si="2"/>
        <v>608533</v>
      </c>
      <c r="S32" s="4"/>
      <c r="T32" s="4"/>
      <c r="U32" s="4"/>
      <c r="V32" s="84"/>
      <c r="W32" s="84"/>
      <c r="X32" s="84"/>
      <c r="Y32" s="84"/>
      <c r="Z32" s="84"/>
      <c r="AA32" s="84"/>
      <c r="AB32" s="84"/>
      <c r="AC32" s="84"/>
      <c r="AD32" s="84"/>
      <c r="AE32" s="84"/>
      <c r="AF32" s="84"/>
      <c r="AG32" s="84"/>
      <c r="AH32" s="84"/>
      <c r="AI32" s="84"/>
      <c r="AJ32" s="84"/>
      <c r="AK32" s="87"/>
      <c r="AL32" s="88"/>
      <c r="AM32" s="86"/>
      <c r="AN32" s="83"/>
    </row>
    <row r="33" spans="1:40" s="85" customFormat="1" hidden="1" x14ac:dyDescent="0.2">
      <c r="B33" s="100">
        <v>40848</v>
      </c>
      <c r="C33" s="2">
        <v>39789</v>
      </c>
      <c r="D33" s="2">
        <v>8343</v>
      </c>
      <c r="E33" s="2">
        <v>59298</v>
      </c>
      <c r="F33" s="2">
        <v>0</v>
      </c>
      <c r="G33" s="41">
        <v>92441</v>
      </c>
      <c r="H33" s="41">
        <v>34915</v>
      </c>
      <c r="I33" s="2">
        <v>0</v>
      </c>
      <c r="J33" s="2">
        <v>602</v>
      </c>
      <c r="K33" s="2">
        <v>332183</v>
      </c>
      <c r="L33" s="2">
        <v>0</v>
      </c>
      <c r="M33" s="2">
        <v>18077</v>
      </c>
      <c r="N33" s="2">
        <v>7371</v>
      </c>
      <c r="O33" s="2">
        <v>0</v>
      </c>
      <c r="P33" s="2">
        <v>2543</v>
      </c>
      <c r="Q33" s="2">
        <v>18584</v>
      </c>
      <c r="R33" s="101">
        <f t="shared" si="2"/>
        <v>614146</v>
      </c>
      <c r="S33" s="4"/>
      <c r="T33" s="4"/>
      <c r="U33" s="4"/>
      <c r="V33" s="84"/>
      <c r="W33" s="84"/>
      <c r="X33" s="84"/>
      <c r="Y33" s="84"/>
      <c r="Z33" s="84"/>
      <c r="AA33" s="84"/>
      <c r="AB33" s="84"/>
      <c r="AC33" s="84"/>
      <c r="AD33" s="84"/>
      <c r="AE33" s="84"/>
      <c r="AF33" s="84"/>
      <c r="AG33" s="84"/>
      <c r="AH33" s="84"/>
      <c r="AI33" s="84"/>
      <c r="AJ33" s="84"/>
      <c r="AK33" s="87"/>
      <c r="AL33" s="88"/>
      <c r="AM33" s="86"/>
      <c r="AN33" s="83"/>
    </row>
    <row r="34" spans="1:40" s="85" customFormat="1" hidden="1" x14ac:dyDescent="0.2">
      <c r="B34" s="100">
        <v>40878</v>
      </c>
      <c r="C34" s="2">
        <v>39843</v>
      </c>
      <c r="D34" s="2">
        <v>8355</v>
      </c>
      <c r="E34" s="2">
        <v>59384</v>
      </c>
      <c r="F34" s="2">
        <v>0</v>
      </c>
      <c r="G34" s="41">
        <v>94778</v>
      </c>
      <c r="H34" s="41">
        <v>34886</v>
      </c>
      <c r="I34" s="2">
        <v>0</v>
      </c>
      <c r="J34" s="2">
        <v>606</v>
      </c>
      <c r="K34" s="2">
        <v>336053</v>
      </c>
      <c r="L34" s="2">
        <v>0</v>
      </c>
      <c r="M34" s="2">
        <v>18172</v>
      </c>
      <c r="N34" s="2">
        <v>7333</v>
      </c>
      <c r="O34" s="2">
        <v>0</v>
      </c>
      <c r="P34" s="2">
        <v>2591</v>
      </c>
      <c r="Q34" s="2">
        <v>18798</v>
      </c>
      <c r="R34" s="101">
        <f t="shared" si="2"/>
        <v>620799</v>
      </c>
      <c r="S34" s="4"/>
      <c r="T34" s="4"/>
      <c r="U34" s="4"/>
      <c r="V34" s="84"/>
      <c r="W34" s="84"/>
      <c r="X34" s="84"/>
      <c r="Y34" s="84"/>
      <c r="Z34" s="84"/>
      <c r="AA34" s="84"/>
      <c r="AB34" s="84"/>
      <c r="AC34" s="84"/>
      <c r="AD34" s="84"/>
      <c r="AE34" s="84"/>
      <c r="AF34" s="84"/>
      <c r="AG34" s="84"/>
      <c r="AH34" s="84"/>
      <c r="AI34" s="84"/>
      <c r="AJ34" s="84"/>
      <c r="AK34" s="87"/>
      <c r="AL34" s="88"/>
      <c r="AM34" s="86"/>
      <c r="AN34" s="83"/>
    </row>
    <row r="35" spans="1:40" s="85" customFormat="1" hidden="1" x14ac:dyDescent="0.2">
      <c r="B35" s="100">
        <v>40909</v>
      </c>
      <c r="C35" s="2">
        <v>39742</v>
      </c>
      <c r="D35" s="2">
        <v>8373</v>
      </c>
      <c r="E35" s="2">
        <v>59709</v>
      </c>
      <c r="F35" s="2">
        <v>0</v>
      </c>
      <c r="G35" s="41">
        <v>93523</v>
      </c>
      <c r="H35" s="41">
        <v>35481</v>
      </c>
      <c r="I35" s="2">
        <v>0</v>
      </c>
      <c r="J35" s="2">
        <v>603</v>
      </c>
      <c r="K35" s="2">
        <v>336096</v>
      </c>
      <c r="L35" s="2">
        <v>0</v>
      </c>
      <c r="M35" s="2">
        <v>17968</v>
      </c>
      <c r="N35" s="2">
        <v>7445</v>
      </c>
      <c r="O35" s="2">
        <v>0</v>
      </c>
      <c r="P35" s="2">
        <v>2617</v>
      </c>
      <c r="Q35" s="2">
        <v>18985</v>
      </c>
      <c r="R35" s="101">
        <f t="shared" si="2"/>
        <v>620542</v>
      </c>
      <c r="S35" s="4"/>
      <c r="T35" s="4"/>
      <c r="U35" s="4"/>
      <c r="V35" s="84"/>
      <c r="W35" s="84"/>
      <c r="X35" s="84"/>
      <c r="Y35" s="84"/>
      <c r="Z35" s="84"/>
      <c r="AA35" s="84"/>
      <c r="AB35" s="84"/>
      <c r="AC35" s="84"/>
      <c r="AD35" s="84"/>
      <c r="AE35" s="84"/>
      <c r="AF35" s="84"/>
      <c r="AG35" s="84"/>
      <c r="AH35" s="84"/>
      <c r="AI35" s="84"/>
      <c r="AJ35" s="84"/>
      <c r="AK35" s="87"/>
      <c r="AL35" s="88"/>
      <c r="AM35" s="86"/>
      <c r="AN35" s="83"/>
    </row>
    <row r="36" spans="1:40" s="85" customFormat="1" hidden="1" x14ac:dyDescent="0.2">
      <c r="B36" s="100">
        <v>40940</v>
      </c>
      <c r="C36" s="2">
        <v>39800</v>
      </c>
      <c r="D36" s="2">
        <v>8401</v>
      </c>
      <c r="E36" s="2">
        <v>59635</v>
      </c>
      <c r="F36" s="2">
        <v>0</v>
      </c>
      <c r="G36" s="41">
        <v>94868</v>
      </c>
      <c r="H36" s="41">
        <v>35962</v>
      </c>
      <c r="I36" s="2">
        <v>0</v>
      </c>
      <c r="J36" s="2">
        <v>604</v>
      </c>
      <c r="K36" s="2">
        <v>339523</v>
      </c>
      <c r="L36" s="2">
        <v>0</v>
      </c>
      <c r="M36" s="2">
        <v>17863</v>
      </c>
      <c r="N36" s="2">
        <v>7594</v>
      </c>
      <c r="O36" s="2">
        <v>0</v>
      </c>
      <c r="P36" s="2">
        <v>2636</v>
      </c>
      <c r="Q36" s="2">
        <v>19220</v>
      </c>
      <c r="R36" s="101">
        <f t="shared" si="2"/>
        <v>626106</v>
      </c>
      <c r="S36" s="4"/>
      <c r="T36" s="4"/>
      <c r="U36" s="4"/>
      <c r="V36" s="84"/>
      <c r="W36" s="84"/>
      <c r="X36" s="84"/>
      <c r="Y36" s="84"/>
      <c r="Z36" s="84"/>
      <c r="AA36" s="84"/>
      <c r="AB36" s="84"/>
      <c r="AC36" s="84"/>
      <c r="AD36" s="84"/>
      <c r="AE36" s="84"/>
      <c r="AF36" s="84"/>
      <c r="AG36" s="84"/>
      <c r="AH36" s="84"/>
      <c r="AI36" s="84"/>
      <c r="AJ36" s="84"/>
      <c r="AK36" s="87"/>
      <c r="AL36" s="88"/>
      <c r="AM36" s="86"/>
      <c r="AN36" s="83"/>
    </row>
    <row r="37" spans="1:40" s="85" customFormat="1" hidden="1" x14ac:dyDescent="0.2">
      <c r="B37" s="100">
        <v>40969</v>
      </c>
      <c r="C37" s="2">
        <v>39849</v>
      </c>
      <c r="D37" s="2">
        <v>8445</v>
      </c>
      <c r="E37" s="2">
        <v>59847</v>
      </c>
      <c r="F37" s="2">
        <v>51</v>
      </c>
      <c r="G37" s="41">
        <v>97318</v>
      </c>
      <c r="H37" s="41">
        <v>37141</v>
      </c>
      <c r="I37" s="2">
        <v>0</v>
      </c>
      <c r="J37" s="2">
        <v>604</v>
      </c>
      <c r="K37" s="2">
        <v>341274</v>
      </c>
      <c r="L37" s="2">
        <v>0</v>
      </c>
      <c r="M37" s="2">
        <v>17930</v>
      </c>
      <c r="N37" s="2">
        <v>7734</v>
      </c>
      <c r="O37" s="2">
        <v>0</v>
      </c>
      <c r="P37" s="2">
        <v>2852</v>
      </c>
      <c r="Q37" s="2">
        <v>19466</v>
      </c>
      <c r="R37" s="101">
        <f t="shared" si="2"/>
        <v>632511</v>
      </c>
      <c r="S37" s="4"/>
      <c r="T37" s="4"/>
      <c r="U37" s="4"/>
      <c r="V37" s="84"/>
      <c r="W37" s="84"/>
      <c r="X37" s="84"/>
      <c r="Y37" s="84"/>
      <c r="Z37" s="84"/>
      <c r="AA37" s="84"/>
      <c r="AB37" s="84"/>
      <c r="AC37" s="84"/>
      <c r="AD37" s="84"/>
      <c r="AE37" s="84"/>
      <c r="AF37" s="84"/>
      <c r="AG37" s="84"/>
      <c r="AH37" s="84"/>
      <c r="AI37" s="84"/>
      <c r="AJ37" s="84"/>
      <c r="AK37" s="87"/>
      <c r="AL37" s="88"/>
      <c r="AM37" s="86"/>
      <c r="AN37" s="83"/>
    </row>
    <row r="38" spans="1:40" s="85" customFormat="1" hidden="1" x14ac:dyDescent="0.2">
      <c r="B38" s="100">
        <v>41000</v>
      </c>
      <c r="C38" s="2">
        <v>39837</v>
      </c>
      <c r="D38" s="2">
        <v>8507</v>
      </c>
      <c r="E38" s="2">
        <v>59970</v>
      </c>
      <c r="F38" s="2">
        <v>133</v>
      </c>
      <c r="G38" s="41">
        <v>94317</v>
      </c>
      <c r="H38" s="41">
        <v>37902</v>
      </c>
      <c r="I38" s="2">
        <v>0</v>
      </c>
      <c r="J38" s="2">
        <v>596</v>
      </c>
      <c r="K38" s="2">
        <v>341546</v>
      </c>
      <c r="L38" s="2">
        <v>0</v>
      </c>
      <c r="M38" s="2">
        <v>17944</v>
      </c>
      <c r="N38" s="2">
        <v>7705</v>
      </c>
      <c r="O38" s="2">
        <v>0</v>
      </c>
      <c r="P38" s="2">
        <v>2846</v>
      </c>
      <c r="Q38" s="2">
        <v>19396</v>
      </c>
      <c r="R38" s="101">
        <f t="shared" si="2"/>
        <v>630699</v>
      </c>
      <c r="S38" s="4"/>
      <c r="T38" s="4"/>
      <c r="U38" s="4"/>
      <c r="V38" s="84"/>
      <c r="W38" s="84"/>
      <c r="X38" s="84"/>
      <c r="Y38" s="84"/>
      <c r="Z38" s="84"/>
      <c r="AA38" s="84"/>
      <c r="AB38" s="84"/>
      <c r="AC38" s="84"/>
      <c r="AD38" s="84"/>
      <c r="AE38" s="84"/>
      <c r="AF38" s="84"/>
      <c r="AG38" s="84"/>
      <c r="AH38" s="84"/>
      <c r="AI38" s="84"/>
      <c r="AJ38" s="84"/>
      <c r="AK38" s="87"/>
      <c r="AL38" s="88"/>
      <c r="AM38" s="86"/>
      <c r="AN38" s="83"/>
    </row>
    <row r="39" spans="1:40" s="85" customFormat="1" hidden="1" x14ac:dyDescent="0.2">
      <c r="B39" s="100">
        <v>41030</v>
      </c>
      <c r="C39" s="2">
        <v>39924</v>
      </c>
      <c r="D39" s="2">
        <v>8600</v>
      </c>
      <c r="E39" s="2">
        <v>60167</v>
      </c>
      <c r="F39" s="2">
        <v>202</v>
      </c>
      <c r="G39" s="41">
        <v>95581</v>
      </c>
      <c r="H39" s="41">
        <v>38955</v>
      </c>
      <c r="I39" s="2">
        <v>5860</v>
      </c>
      <c r="J39" s="2">
        <v>597</v>
      </c>
      <c r="K39" s="2">
        <v>344523</v>
      </c>
      <c r="L39" s="2">
        <v>0</v>
      </c>
      <c r="M39" s="2">
        <v>18012</v>
      </c>
      <c r="N39" s="2">
        <v>7744</v>
      </c>
      <c r="O39" s="2">
        <v>0</v>
      </c>
      <c r="P39" s="2">
        <v>2844</v>
      </c>
      <c r="Q39" s="2">
        <v>19640</v>
      </c>
      <c r="R39" s="101">
        <f t="shared" si="2"/>
        <v>642649</v>
      </c>
      <c r="S39" s="4"/>
      <c r="T39" s="4"/>
      <c r="U39" s="4"/>
      <c r="V39" s="84"/>
      <c r="W39" s="84"/>
      <c r="X39" s="84"/>
      <c r="Y39" s="84"/>
      <c r="Z39" s="84"/>
      <c r="AA39" s="84"/>
      <c r="AB39" s="84"/>
      <c r="AC39" s="84"/>
      <c r="AD39" s="84"/>
      <c r="AE39" s="84"/>
      <c r="AF39" s="84"/>
      <c r="AG39" s="84"/>
      <c r="AH39" s="84"/>
      <c r="AI39" s="84"/>
      <c r="AJ39" s="84"/>
      <c r="AK39" s="87"/>
      <c r="AL39" s="88"/>
      <c r="AM39" s="86"/>
      <c r="AN39" s="83"/>
    </row>
    <row r="40" spans="1:40" s="85" customFormat="1" hidden="1" x14ac:dyDescent="0.2">
      <c r="B40" s="100">
        <v>41061</v>
      </c>
      <c r="C40" s="2">
        <v>39923</v>
      </c>
      <c r="D40" s="2">
        <v>8605</v>
      </c>
      <c r="E40" s="2">
        <v>60091</v>
      </c>
      <c r="F40" s="2">
        <v>240</v>
      </c>
      <c r="G40" s="41">
        <v>98120</v>
      </c>
      <c r="H40" s="41">
        <v>38921</v>
      </c>
      <c r="I40" s="2">
        <v>7753</v>
      </c>
      <c r="J40" s="2">
        <v>601</v>
      </c>
      <c r="K40" s="2">
        <v>348253</v>
      </c>
      <c r="L40" s="2">
        <v>0</v>
      </c>
      <c r="M40" s="2">
        <v>18022</v>
      </c>
      <c r="N40" s="2">
        <v>7846</v>
      </c>
      <c r="O40" s="2">
        <v>0</v>
      </c>
      <c r="P40" s="2">
        <v>2818</v>
      </c>
      <c r="Q40" s="2">
        <v>19929</v>
      </c>
      <c r="R40" s="101">
        <f t="shared" si="2"/>
        <v>651122</v>
      </c>
      <c r="S40" s="4"/>
      <c r="T40" s="4"/>
      <c r="U40" s="4"/>
      <c r="V40" s="84"/>
      <c r="W40" s="84"/>
      <c r="X40" s="84"/>
      <c r="Y40" s="84"/>
      <c r="Z40" s="84"/>
      <c r="AA40" s="84"/>
      <c r="AB40" s="84"/>
      <c r="AC40" s="84"/>
      <c r="AD40" s="84"/>
      <c r="AE40" s="84"/>
      <c r="AF40" s="84"/>
      <c r="AG40" s="84"/>
      <c r="AH40" s="84"/>
      <c r="AI40" s="84"/>
      <c r="AJ40" s="84"/>
      <c r="AK40" s="87"/>
      <c r="AL40" s="88"/>
      <c r="AM40" s="86"/>
      <c r="AN40" s="83"/>
    </row>
    <row r="41" spans="1:40" s="90" customFormat="1" hidden="1" x14ac:dyDescent="0.2">
      <c r="B41" s="104" t="s">
        <v>35</v>
      </c>
      <c r="C41" s="6">
        <f>ROUND(AVERAGE(C29:C40),0)</f>
        <v>39740</v>
      </c>
      <c r="D41" s="6">
        <f t="shared" ref="D41:Q41" si="4">ROUND(AVERAGE(D29:D40),0)</f>
        <v>8383</v>
      </c>
      <c r="E41" s="6">
        <f t="shared" si="4"/>
        <v>59434</v>
      </c>
      <c r="F41" s="6">
        <f t="shared" si="4"/>
        <v>52</v>
      </c>
      <c r="G41" s="6">
        <f t="shared" si="4"/>
        <v>93224</v>
      </c>
      <c r="H41" s="6">
        <f t="shared" si="4"/>
        <v>35461</v>
      </c>
      <c r="I41" s="6">
        <f>ROUND(AVERAGE(I29:I40),0)</f>
        <v>1134</v>
      </c>
      <c r="J41" s="6">
        <f>ROUND(AVERAGE(J29:J40),0)</f>
        <v>597</v>
      </c>
      <c r="K41" s="6">
        <f>ROUND(AVERAGE(K29:K40),0)</f>
        <v>334633</v>
      </c>
      <c r="L41" s="6">
        <f t="shared" si="4"/>
        <v>0</v>
      </c>
      <c r="M41" s="6">
        <f t="shared" si="4"/>
        <v>18034</v>
      </c>
      <c r="N41" s="6">
        <f t="shared" si="4"/>
        <v>7630</v>
      </c>
      <c r="O41" s="6">
        <f t="shared" si="4"/>
        <v>0</v>
      </c>
      <c r="P41" s="6">
        <f t="shared" si="4"/>
        <v>2770</v>
      </c>
      <c r="Q41" s="6">
        <f t="shared" si="4"/>
        <v>18871</v>
      </c>
      <c r="R41" s="105">
        <f t="shared" ref="R41:R67" si="5">SUM(C41:Q41)</f>
        <v>619963</v>
      </c>
      <c r="S41" s="4"/>
      <c r="T41" s="4"/>
      <c r="U41" s="4"/>
      <c r="V41" s="89"/>
      <c r="W41" s="89"/>
      <c r="X41" s="89"/>
      <c r="Y41" s="89"/>
      <c r="Z41" s="89"/>
      <c r="AA41" s="89"/>
      <c r="AB41" s="89"/>
      <c r="AC41" s="89"/>
      <c r="AD41" s="89"/>
      <c r="AE41" s="89"/>
      <c r="AF41" s="89"/>
      <c r="AG41" s="89"/>
      <c r="AH41" s="89"/>
      <c r="AI41" s="89"/>
      <c r="AJ41" s="89"/>
      <c r="AM41" s="91"/>
      <c r="AN41" s="83"/>
    </row>
    <row r="42" spans="1:40" s="85" customFormat="1" hidden="1" x14ac:dyDescent="0.2">
      <c r="A42" s="119">
        <f>IF(C42="",0,1)</f>
        <v>1</v>
      </c>
      <c r="B42" s="100">
        <v>41091</v>
      </c>
      <c r="C42" s="2">
        <v>40117</v>
      </c>
      <c r="D42" s="2">
        <v>8689</v>
      </c>
      <c r="E42" s="2">
        <v>60389</v>
      </c>
      <c r="F42" s="2">
        <v>338</v>
      </c>
      <c r="G42" s="41">
        <v>93088</v>
      </c>
      <c r="H42" s="41">
        <v>38961</v>
      </c>
      <c r="I42" s="2">
        <v>9652</v>
      </c>
      <c r="J42" s="2">
        <v>607</v>
      </c>
      <c r="K42" s="2">
        <v>348510</v>
      </c>
      <c r="L42" s="2">
        <v>0</v>
      </c>
      <c r="M42" s="2">
        <v>17959</v>
      </c>
      <c r="N42" s="2">
        <v>7824</v>
      </c>
      <c r="O42" s="2">
        <v>0</v>
      </c>
      <c r="P42" s="2">
        <v>2764</v>
      </c>
      <c r="Q42" s="2">
        <v>20117</v>
      </c>
      <c r="R42" s="101">
        <f t="shared" si="5"/>
        <v>649015</v>
      </c>
      <c r="S42" s="4"/>
      <c r="T42" s="4"/>
      <c r="U42" s="4"/>
      <c r="V42" s="84"/>
      <c r="W42" s="84"/>
      <c r="X42" s="84"/>
      <c r="Y42" s="84"/>
      <c r="Z42" s="84"/>
      <c r="AA42" s="84"/>
      <c r="AB42" s="84"/>
      <c r="AC42" s="84"/>
      <c r="AD42" s="84"/>
      <c r="AE42" s="84"/>
      <c r="AF42" s="84"/>
      <c r="AG42" s="84"/>
      <c r="AH42" s="84"/>
      <c r="AI42" s="84"/>
      <c r="AJ42" s="84"/>
      <c r="AK42" s="87"/>
      <c r="AL42" s="88"/>
      <c r="AM42" s="86"/>
      <c r="AN42" s="83"/>
    </row>
    <row r="43" spans="1:40" s="85" customFormat="1" hidden="1" x14ac:dyDescent="0.2">
      <c r="A43" s="119">
        <f t="shared" ref="A43:A105" si="6">IF(C43="",0,1)</f>
        <v>1</v>
      </c>
      <c r="B43" s="100">
        <v>41122</v>
      </c>
      <c r="C43" s="2">
        <v>40460</v>
      </c>
      <c r="D43" s="2">
        <v>8771</v>
      </c>
      <c r="E43" s="2">
        <v>60680</v>
      </c>
      <c r="F43" s="2">
        <v>445</v>
      </c>
      <c r="G43" s="41">
        <v>94777</v>
      </c>
      <c r="H43" s="41">
        <v>39881</v>
      </c>
      <c r="I43" s="2">
        <v>9675</v>
      </c>
      <c r="J43" s="2">
        <v>612</v>
      </c>
      <c r="K43" s="2">
        <v>351537</v>
      </c>
      <c r="L43" s="2">
        <v>0</v>
      </c>
      <c r="M43" s="2">
        <v>17932</v>
      </c>
      <c r="N43" s="2">
        <v>7864</v>
      </c>
      <c r="O43" s="2">
        <v>0</v>
      </c>
      <c r="P43" s="2">
        <v>2744</v>
      </c>
      <c r="Q43" s="2">
        <v>20418</v>
      </c>
      <c r="R43" s="101">
        <f t="shared" si="5"/>
        <v>655796</v>
      </c>
      <c r="S43" s="4"/>
      <c r="T43" s="4"/>
      <c r="U43" s="4"/>
      <c r="V43" s="84"/>
      <c r="W43" s="84"/>
      <c r="X43" s="84"/>
      <c r="Y43" s="84"/>
      <c r="Z43" s="84"/>
      <c r="AA43" s="84"/>
      <c r="AB43" s="84"/>
      <c r="AC43" s="84"/>
      <c r="AD43" s="84"/>
      <c r="AE43" s="84"/>
      <c r="AF43" s="84"/>
      <c r="AG43" s="84"/>
      <c r="AH43" s="84"/>
      <c r="AI43" s="84"/>
      <c r="AJ43" s="84"/>
      <c r="AK43" s="87"/>
      <c r="AL43" s="88"/>
      <c r="AM43" s="86"/>
      <c r="AN43" s="83"/>
    </row>
    <row r="44" spans="1:40" s="85" customFormat="1" hidden="1" x14ac:dyDescent="0.2">
      <c r="A44" s="119">
        <f t="shared" si="6"/>
        <v>1</v>
      </c>
      <c r="B44" s="100">
        <v>41153</v>
      </c>
      <c r="C44" s="2">
        <v>40468</v>
      </c>
      <c r="D44" s="2">
        <v>8877</v>
      </c>
      <c r="E44" s="2">
        <v>60934</v>
      </c>
      <c r="F44" s="2">
        <v>539</v>
      </c>
      <c r="G44" s="41">
        <v>95151</v>
      </c>
      <c r="H44" s="41">
        <v>39689</v>
      </c>
      <c r="I44" s="2">
        <v>9880</v>
      </c>
      <c r="J44" s="2">
        <v>610</v>
      </c>
      <c r="K44" s="2">
        <v>355312</v>
      </c>
      <c r="L44" s="2">
        <v>0</v>
      </c>
      <c r="M44" s="2">
        <v>18004</v>
      </c>
      <c r="N44" s="2">
        <v>7677</v>
      </c>
      <c r="O44" s="2">
        <v>0</v>
      </c>
      <c r="P44" s="2">
        <v>2609</v>
      </c>
      <c r="Q44" s="2">
        <v>20615</v>
      </c>
      <c r="R44" s="101">
        <f t="shared" si="5"/>
        <v>660365</v>
      </c>
      <c r="S44" s="4"/>
      <c r="T44" s="4"/>
      <c r="U44" s="4"/>
      <c r="V44" s="84"/>
      <c r="W44" s="84"/>
      <c r="X44" s="84"/>
      <c r="Y44" s="84"/>
      <c r="Z44" s="84"/>
      <c r="AA44" s="84"/>
      <c r="AB44" s="84"/>
      <c r="AC44" s="84"/>
      <c r="AD44" s="84"/>
      <c r="AE44" s="84"/>
      <c r="AF44" s="84"/>
      <c r="AG44" s="84"/>
      <c r="AH44" s="84"/>
      <c r="AI44" s="84"/>
      <c r="AJ44" s="84"/>
      <c r="AK44" s="87"/>
      <c r="AL44" s="88"/>
      <c r="AM44" s="86"/>
      <c r="AN44" s="83"/>
    </row>
    <row r="45" spans="1:40" s="85" customFormat="1" hidden="1" x14ac:dyDescent="0.2">
      <c r="A45" s="119">
        <f t="shared" si="6"/>
        <v>1</v>
      </c>
      <c r="B45" s="100">
        <v>41183</v>
      </c>
      <c r="C45" s="2">
        <v>40773</v>
      </c>
      <c r="D45" s="2">
        <v>8949</v>
      </c>
      <c r="E45" s="2">
        <v>61303</v>
      </c>
      <c r="F45" s="2">
        <v>640</v>
      </c>
      <c r="G45" s="41">
        <v>96113</v>
      </c>
      <c r="H45" s="41">
        <v>40302</v>
      </c>
      <c r="I45" s="2">
        <v>9969</v>
      </c>
      <c r="J45" s="2">
        <v>615</v>
      </c>
      <c r="K45" s="2">
        <v>353524</v>
      </c>
      <c r="L45" s="2">
        <v>0</v>
      </c>
      <c r="M45" s="2">
        <v>18000</v>
      </c>
      <c r="N45" s="2">
        <v>7691</v>
      </c>
      <c r="O45" s="2">
        <v>0</v>
      </c>
      <c r="P45" s="2">
        <v>2569</v>
      </c>
      <c r="Q45" s="2">
        <v>20766</v>
      </c>
      <c r="R45" s="101">
        <f t="shared" si="5"/>
        <v>661214</v>
      </c>
      <c r="S45" s="4"/>
      <c r="T45" s="4"/>
      <c r="U45" s="4"/>
      <c r="V45" s="84"/>
      <c r="W45" s="84"/>
      <c r="X45" s="84"/>
      <c r="Y45" s="84"/>
      <c r="Z45" s="84"/>
      <c r="AA45" s="84"/>
      <c r="AB45" s="84"/>
      <c r="AC45" s="84"/>
      <c r="AD45" s="84"/>
      <c r="AE45" s="84"/>
      <c r="AF45" s="84"/>
      <c r="AG45" s="84"/>
      <c r="AH45" s="84"/>
      <c r="AI45" s="84"/>
      <c r="AJ45" s="84"/>
      <c r="AK45" s="87"/>
      <c r="AL45" s="88"/>
      <c r="AM45" s="86"/>
      <c r="AN45" s="83"/>
    </row>
    <row r="46" spans="1:40" s="85" customFormat="1" hidden="1" x14ac:dyDescent="0.2">
      <c r="A46" s="119">
        <f t="shared" si="6"/>
        <v>1</v>
      </c>
      <c r="B46" s="100">
        <v>41214</v>
      </c>
      <c r="C46" s="2">
        <v>41059</v>
      </c>
      <c r="D46" s="2">
        <v>8997</v>
      </c>
      <c r="E46" s="2">
        <v>61571</v>
      </c>
      <c r="F46" s="2">
        <v>753</v>
      </c>
      <c r="G46" s="41">
        <v>98333</v>
      </c>
      <c r="H46" s="41">
        <v>41895</v>
      </c>
      <c r="I46" s="2">
        <v>9972</v>
      </c>
      <c r="J46" s="2">
        <v>615</v>
      </c>
      <c r="K46" s="2">
        <v>356897</v>
      </c>
      <c r="L46" s="2">
        <v>0</v>
      </c>
      <c r="M46" s="2">
        <v>17967</v>
      </c>
      <c r="N46" s="2">
        <v>7600</v>
      </c>
      <c r="O46" s="2">
        <v>0</v>
      </c>
      <c r="P46" s="2">
        <v>2546</v>
      </c>
      <c r="Q46" s="2">
        <v>20998</v>
      </c>
      <c r="R46" s="101">
        <f t="shared" si="5"/>
        <v>669203</v>
      </c>
      <c r="S46" s="4"/>
      <c r="T46" s="4"/>
      <c r="U46" s="4"/>
      <c r="V46" s="84"/>
      <c r="W46" s="84"/>
      <c r="X46" s="84"/>
      <c r="Y46" s="84"/>
      <c r="Z46" s="84"/>
      <c r="AA46" s="84"/>
      <c r="AB46" s="84"/>
      <c r="AC46" s="84"/>
      <c r="AD46" s="84"/>
      <c r="AE46" s="84"/>
      <c r="AF46" s="84"/>
      <c r="AG46" s="84"/>
      <c r="AH46" s="84"/>
      <c r="AI46" s="84"/>
      <c r="AJ46" s="84"/>
      <c r="AK46" s="87"/>
      <c r="AL46" s="88"/>
      <c r="AM46" s="86"/>
      <c r="AN46" s="83"/>
    </row>
    <row r="47" spans="1:40" s="85" customFormat="1" hidden="1" x14ac:dyDescent="0.2">
      <c r="A47" s="119">
        <f t="shared" si="6"/>
        <v>1</v>
      </c>
      <c r="B47" s="100">
        <v>41244</v>
      </c>
      <c r="C47" s="2">
        <v>41034</v>
      </c>
      <c r="D47" s="2">
        <v>9077</v>
      </c>
      <c r="E47" s="2">
        <v>61699</v>
      </c>
      <c r="F47" s="2">
        <v>857</v>
      </c>
      <c r="G47" s="41">
        <v>97784</v>
      </c>
      <c r="H47" s="41">
        <v>40442</v>
      </c>
      <c r="I47" s="2">
        <v>9798</v>
      </c>
      <c r="J47" s="2">
        <v>616</v>
      </c>
      <c r="K47" s="2">
        <v>361446</v>
      </c>
      <c r="L47" s="2">
        <v>0</v>
      </c>
      <c r="M47" s="2">
        <v>17898</v>
      </c>
      <c r="N47" s="2">
        <v>7466</v>
      </c>
      <c r="O47" s="2">
        <v>0</v>
      </c>
      <c r="P47" s="2">
        <v>2541</v>
      </c>
      <c r="Q47" s="2">
        <v>21221</v>
      </c>
      <c r="R47" s="101">
        <f t="shared" si="5"/>
        <v>671879</v>
      </c>
      <c r="S47" s="4"/>
      <c r="T47" s="4"/>
      <c r="U47" s="4"/>
      <c r="V47" s="84"/>
      <c r="W47" s="84"/>
      <c r="X47" s="84"/>
      <c r="Y47" s="84"/>
      <c r="Z47" s="84"/>
      <c r="AA47" s="84"/>
      <c r="AB47" s="84"/>
      <c r="AC47" s="84"/>
      <c r="AD47" s="84"/>
      <c r="AE47" s="84"/>
      <c r="AF47" s="84"/>
      <c r="AG47" s="84"/>
      <c r="AH47" s="84"/>
      <c r="AI47" s="84"/>
      <c r="AJ47" s="84"/>
      <c r="AK47" s="87"/>
      <c r="AL47" s="88"/>
      <c r="AM47" s="187"/>
      <c r="AN47" s="83"/>
    </row>
    <row r="48" spans="1:40" s="85" customFormat="1" hidden="1" x14ac:dyDescent="0.2">
      <c r="A48" s="119">
        <f t="shared" si="6"/>
        <v>1</v>
      </c>
      <c r="B48" s="100">
        <v>41275</v>
      </c>
      <c r="C48" s="2">
        <v>41066</v>
      </c>
      <c r="D48" s="2">
        <v>9096</v>
      </c>
      <c r="E48" s="2">
        <v>61803</v>
      </c>
      <c r="F48" s="2">
        <v>988</v>
      </c>
      <c r="G48" s="41">
        <v>99404</v>
      </c>
      <c r="H48" s="41">
        <v>40895</v>
      </c>
      <c r="I48" s="2">
        <v>9777</v>
      </c>
      <c r="J48" s="2">
        <v>613</v>
      </c>
      <c r="K48" s="41">
        <v>361220</v>
      </c>
      <c r="L48" s="41">
        <v>5223</v>
      </c>
      <c r="M48" s="2">
        <v>17720</v>
      </c>
      <c r="N48" s="41">
        <v>8250</v>
      </c>
      <c r="O48" s="41">
        <v>437</v>
      </c>
      <c r="P48" s="2">
        <v>2655</v>
      </c>
      <c r="Q48" s="2">
        <v>21366</v>
      </c>
      <c r="R48" s="101">
        <f t="shared" si="5"/>
        <v>680513</v>
      </c>
      <c r="S48" s="4"/>
      <c r="T48" s="4"/>
      <c r="U48" s="4"/>
      <c r="V48" s="84"/>
      <c r="W48" s="84"/>
      <c r="X48" s="84"/>
      <c r="Y48" s="84"/>
      <c r="Z48" s="84"/>
      <c r="AA48" s="84"/>
      <c r="AB48" s="84"/>
      <c r="AC48" s="84"/>
      <c r="AD48" s="84"/>
      <c r="AE48" s="84"/>
      <c r="AF48" s="84"/>
      <c r="AG48" s="84"/>
      <c r="AH48" s="84"/>
      <c r="AI48" s="84"/>
      <c r="AJ48" s="84"/>
      <c r="AK48" s="87"/>
      <c r="AL48" s="88"/>
      <c r="AM48" s="187"/>
      <c r="AN48" s="83"/>
    </row>
    <row r="49" spans="1:40" s="85" customFormat="1" hidden="1" x14ac:dyDescent="0.2">
      <c r="A49" s="119">
        <f t="shared" si="6"/>
        <v>1</v>
      </c>
      <c r="B49" s="100">
        <v>41306</v>
      </c>
      <c r="C49" s="2">
        <v>41093</v>
      </c>
      <c r="D49" s="2">
        <v>9152</v>
      </c>
      <c r="E49" s="2">
        <v>62245</v>
      </c>
      <c r="F49" s="2">
        <v>1056</v>
      </c>
      <c r="G49" s="41">
        <v>101305</v>
      </c>
      <c r="H49" s="41">
        <v>42236</v>
      </c>
      <c r="I49" s="2">
        <v>9959</v>
      </c>
      <c r="J49" s="2">
        <v>608</v>
      </c>
      <c r="K49" s="41">
        <v>362024</v>
      </c>
      <c r="L49" s="41">
        <v>13463</v>
      </c>
      <c r="M49" s="2">
        <v>17673</v>
      </c>
      <c r="N49" s="41">
        <v>8322</v>
      </c>
      <c r="O49" s="41">
        <v>531</v>
      </c>
      <c r="P49" s="2">
        <v>2666</v>
      </c>
      <c r="Q49" s="2">
        <v>21532</v>
      </c>
      <c r="R49" s="101">
        <f t="shared" si="5"/>
        <v>693865</v>
      </c>
      <c r="S49" s="4"/>
      <c r="T49" s="4"/>
      <c r="U49" s="4"/>
      <c r="V49" s="84"/>
      <c r="W49" s="84"/>
      <c r="X49" s="84"/>
      <c r="Y49" s="84"/>
      <c r="Z49" s="84"/>
      <c r="AA49" s="84"/>
      <c r="AB49" s="84"/>
      <c r="AC49" s="84"/>
      <c r="AD49" s="84"/>
      <c r="AE49" s="84"/>
      <c r="AF49" s="84"/>
      <c r="AG49" s="84"/>
      <c r="AH49" s="84"/>
      <c r="AI49" s="84"/>
      <c r="AJ49" s="84"/>
      <c r="AK49" s="87"/>
      <c r="AL49" s="88"/>
      <c r="AM49" s="187"/>
      <c r="AN49" s="83"/>
    </row>
    <row r="50" spans="1:40" s="85" customFormat="1" hidden="1" x14ac:dyDescent="0.2">
      <c r="A50" s="119">
        <f t="shared" si="6"/>
        <v>1</v>
      </c>
      <c r="B50" s="100">
        <v>41334</v>
      </c>
      <c r="C50" s="2">
        <v>40697</v>
      </c>
      <c r="D50" s="2">
        <v>9130</v>
      </c>
      <c r="E50" s="2">
        <v>62485</v>
      </c>
      <c r="F50" s="2">
        <v>1125</v>
      </c>
      <c r="G50" s="41">
        <v>100247</v>
      </c>
      <c r="H50" s="41">
        <v>42110</v>
      </c>
      <c r="I50" s="2">
        <v>9621</v>
      </c>
      <c r="J50" s="2">
        <v>618</v>
      </c>
      <c r="K50" s="41">
        <v>363012</v>
      </c>
      <c r="L50" s="41">
        <v>18263</v>
      </c>
      <c r="M50" s="2">
        <v>17619</v>
      </c>
      <c r="N50" s="41">
        <v>8311</v>
      </c>
      <c r="O50" s="41">
        <v>636</v>
      </c>
      <c r="P50" s="2">
        <v>2733</v>
      </c>
      <c r="Q50" s="2">
        <v>21530</v>
      </c>
      <c r="R50" s="101">
        <f t="shared" si="5"/>
        <v>698137</v>
      </c>
      <c r="S50" s="4"/>
      <c r="T50" s="4"/>
      <c r="U50" s="4"/>
      <c r="V50" s="84"/>
      <c r="W50" s="84"/>
      <c r="X50" s="84"/>
      <c r="Y50" s="84"/>
      <c r="Z50" s="84"/>
      <c r="AA50" s="84"/>
      <c r="AB50" s="84"/>
      <c r="AC50" s="84"/>
      <c r="AD50" s="84"/>
      <c r="AE50" s="84"/>
      <c r="AF50" s="84"/>
      <c r="AG50" s="84"/>
      <c r="AH50" s="84"/>
      <c r="AI50" s="84"/>
      <c r="AJ50" s="84"/>
      <c r="AK50" s="87"/>
      <c r="AL50" s="88"/>
      <c r="AM50" s="187"/>
      <c r="AN50" s="83"/>
    </row>
    <row r="51" spans="1:40" s="85" customFormat="1" hidden="1" x14ac:dyDescent="0.2">
      <c r="A51" s="119">
        <f t="shared" si="6"/>
        <v>1</v>
      </c>
      <c r="B51" s="100">
        <v>41365</v>
      </c>
      <c r="C51" s="2">
        <v>40898</v>
      </c>
      <c r="D51" s="2">
        <v>9222</v>
      </c>
      <c r="E51" s="2">
        <v>62976</v>
      </c>
      <c r="F51" s="2">
        <v>1232</v>
      </c>
      <c r="G51" s="41">
        <v>101576</v>
      </c>
      <c r="H51" s="41">
        <v>42997</v>
      </c>
      <c r="I51" s="2">
        <v>12076</v>
      </c>
      <c r="J51" s="2">
        <v>639</v>
      </c>
      <c r="K51" s="41">
        <v>364317</v>
      </c>
      <c r="L51" s="41">
        <v>20016</v>
      </c>
      <c r="M51" s="2">
        <v>17598</v>
      </c>
      <c r="N51" s="41">
        <v>8477</v>
      </c>
      <c r="O51" s="41">
        <v>730</v>
      </c>
      <c r="P51" s="2">
        <v>2798</v>
      </c>
      <c r="Q51" s="2">
        <v>21738</v>
      </c>
      <c r="R51" s="101">
        <f t="shared" si="5"/>
        <v>707290</v>
      </c>
      <c r="S51" s="4"/>
      <c r="T51" s="4"/>
      <c r="U51" s="4"/>
      <c r="V51" s="84"/>
      <c r="W51" s="84"/>
      <c r="X51" s="84"/>
      <c r="Y51" s="84"/>
      <c r="Z51" s="84"/>
      <c r="AA51" s="84"/>
      <c r="AB51" s="84"/>
      <c r="AC51" s="84"/>
      <c r="AD51" s="84"/>
      <c r="AE51" s="84"/>
      <c r="AF51" s="84"/>
      <c r="AG51" s="84"/>
      <c r="AH51" s="84"/>
      <c r="AI51" s="84"/>
      <c r="AJ51" s="84"/>
      <c r="AK51" s="87"/>
      <c r="AL51" s="88"/>
      <c r="AM51" s="187"/>
      <c r="AN51" s="83"/>
    </row>
    <row r="52" spans="1:40" s="85" customFormat="1" hidden="1" x14ac:dyDescent="0.2">
      <c r="A52" s="119">
        <f t="shared" si="6"/>
        <v>1</v>
      </c>
      <c r="B52" s="100">
        <v>41395</v>
      </c>
      <c r="C52" s="2">
        <v>41108</v>
      </c>
      <c r="D52" s="2">
        <v>9295</v>
      </c>
      <c r="E52" s="2">
        <v>63416</v>
      </c>
      <c r="F52" s="2">
        <v>1318</v>
      </c>
      <c r="G52" s="41">
        <v>106147</v>
      </c>
      <c r="H52" s="41">
        <v>45535</v>
      </c>
      <c r="I52" s="2">
        <v>12462</v>
      </c>
      <c r="J52" s="2">
        <v>659</v>
      </c>
      <c r="K52" s="41">
        <v>366710</v>
      </c>
      <c r="L52" s="41">
        <v>21546</v>
      </c>
      <c r="M52" s="2">
        <v>17257</v>
      </c>
      <c r="N52" s="41">
        <v>8346</v>
      </c>
      <c r="O52" s="41">
        <v>938</v>
      </c>
      <c r="P52" s="2">
        <v>2848</v>
      </c>
      <c r="Q52" s="2">
        <v>22000</v>
      </c>
      <c r="R52" s="101">
        <f t="shared" si="5"/>
        <v>719585</v>
      </c>
      <c r="S52" s="4"/>
      <c r="T52" s="4"/>
      <c r="U52" s="4"/>
      <c r="V52" s="84"/>
      <c r="W52" s="84"/>
      <c r="X52" s="84"/>
      <c r="Y52" s="84"/>
      <c r="Z52" s="84"/>
      <c r="AA52" s="84"/>
      <c r="AB52" s="84"/>
      <c r="AC52" s="84"/>
      <c r="AD52" s="84"/>
      <c r="AE52" s="84"/>
      <c r="AF52" s="84"/>
      <c r="AG52" s="84"/>
      <c r="AH52" s="84"/>
      <c r="AI52" s="84"/>
      <c r="AJ52" s="84"/>
      <c r="AK52" s="87"/>
      <c r="AL52" s="88"/>
      <c r="AM52" s="187"/>
      <c r="AN52" s="83"/>
    </row>
    <row r="53" spans="1:40" s="85" customFormat="1" hidden="1" x14ac:dyDescent="0.2">
      <c r="A53" s="119">
        <f t="shared" si="6"/>
        <v>1</v>
      </c>
      <c r="B53" s="100">
        <v>41426</v>
      </c>
      <c r="C53" s="2">
        <v>41153</v>
      </c>
      <c r="D53" s="2">
        <v>9358</v>
      </c>
      <c r="E53" s="2">
        <v>63540</v>
      </c>
      <c r="F53" s="2">
        <v>1368</v>
      </c>
      <c r="G53" s="41">
        <v>108773</v>
      </c>
      <c r="H53" s="41">
        <v>43600</v>
      </c>
      <c r="I53" s="2">
        <v>14772</v>
      </c>
      <c r="J53" s="2">
        <v>659</v>
      </c>
      <c r="K53" s="41">
        <v>373604</v>
      </c>
      <c r="L53" s="41">
        <v>20327</v>
      </c>
      <c r="M53" s="2">
        <v>17691</v>
      </c>
      <c r="N53" s="41">
        <v>8457</v>
      </c>
      <c r="O53" s="41">
        <v>863</v>
      </c>
      <c r="P53" s="2">
        <v>2739</v>
      </c>
      <c r="Q53" s="2">
        <v>22170</v>
      </c>
      <c r="R53" s="101">
        <f t="shared" si="5"/>
        <v>729074</v>
      </c>
      <c r="S53" s="4"/>
      <c r="T53" s="4"/>
      <c r="U53" s="4"/>
      <c r="V53" s="84"/>
      <c r="W53" s="84"/>
      <c r="X53" s="84"/>
      <c r="Y53" s="84"/>
      <c r="Z53" s="84"/>
      <c r="AA53" s="84"/>
      <c r="AB53" s="84"/>
      <c r="AC53" s="84"/>
      <c r="AD53" s="84"/>
      <c r="AE53" s="84"/>
      <c r="AF53" s="84"/>
      <c r="AG53" s="84"/>
      <c r="AH53" s="84"/>
      <c r="AI53" s="84"/>
      <c r="AJ53" s="84"/>
      <c r="AK53" s="87"/>
      <c r="AL53" s="88"/>
      <c r="AM53" s="187"/>
      <c r="AN53" s="83"/>
    </row>
    <row r="54" spans="1:40" s="85" customFormat="1" hidden="1" x14ac:dyDescent="0.2">
      <c r="A54" s="119">
        <f t="shared" si="6"/>
        <v>1</v>
      </c>
      <c r="B54" s="104" t="s">
        <v>36</v>
      </c>
      <c r="C54" s="6">
        <f>ROUND(AVERAGE(C42:C53),0)</f>
        <v>40827</v>
      </c>
      <c r="D54" s="6">
        <f t="shared" ref="D54:Q54" si="7">ROUND(AVERAGE(D42:D53),0)</f>
        <v>9051</v>
      </c>
      <c r="E54" s="6">
        <f t="shared" si="7"/>
        <v>61920</v>
      </c>
      <c r="F54" s="6">
        <f t="shared" si="7"/>
        <v>888</v>
      </c>
      <c r="G54" s="6">
        <f t="shared" si="7"/>
        <v>99392</v>
      </c>
      <c r="H54" s="6">
        <f t="shared" si="7"/>
        <v>41545</v>
      </c>
      <c r="I54" s="6">
        <f>ROUND(AVERAGE(I42:I53),0)</f>
        <v>10634</v>
      </c>
      <c r="J54" s="6">
        <f>ROUND(AVERAGE(J42:J53),0)</f>
        <v>623</v>
      </c>
      <c r="K54" s="6">
        <f>ROUND(AVERAGE(K42:K53),0)</f>
        <v>359843</v>
      </c>
      <c r="L54" s="6">
        <f>ROUND(AVERAGE(L42:L53),0)-1</f>
        <v>8236</v>
      </c>
      <c r="M54" s="6">
        <f t="shared" si="7"/>
        <v>17777</v>
      </c>
      <c r="N54" s="6">
        <f t="shared" si="7"/>
        <v>8024</v>
      </c>
      <c r="O54" s="6">
        <f>ROUND(AVERAGE(O42:O53),0)-1</f>
        <v>344</v>
      </c>
      <c r="P54" s="6">
        <f t="shared" si="7"/>
        <v>2684</v>
      </c>
      <c r="Q54" s="6">
        <f t="shared" si="7"/>
        <v>21206</v>
      </c>
      <c r="R54" s="105">
        <f>SUM(C54:Q54)</f>
        <v>682994</v>
      </c>
      <c r="S54" s="4"/>
      <c r="T54" s="4"/>
      <c r="U54" s="4"/>
      <c r="V54" s="84"/>
      <c r="W54" s="84"/>
      <c r="X54" s="84"/>
      <c r="Y54" s="84"/>
      <c r="Z54" s="84"/>
      <c r="AA54" s="84"/>
      <c r="AB54" s="84"/>
      <c r="AC54" s="84"/>
      <c r="AD54" s="84"/>
      <c r="AE54" s="84"/>
      <c r="AF54" s="84"/>
      <c r="AG54" s="84"/>
      <c r="AH54" s="84"/>
      <c r="AI54" s="84"/>
      <c r="AJ54" s="89"/>
      <c r="AK54" s="87"/>
      <c r="AL54" s="88"/>
      <c r="AM54" s="187"/>
      <c r="AN54" s="83"/>
    </row>
    <row r="55" spans="1:40" s="85" customFormat="1" hidden="1" x14ac:dyDescent="0.2">
      <c r="A55" s="119">
        <f t="shared" si="6"/>
        <v>1</v>
      </c>
      <c r="B55" s="106">
        <v>41456</v>
      </c>
      <c r="C55" s="95">
        <v>41243</v>
      </c>
      <c r="D55" s="95">
        <v>9466</v>
      </c>
      <c r="E55" s="95">
        <v>63919</v>
      </c>
      <c r="F55" s="95">
        <v>1494</v>
      </c>
      <c r="G55" s="96">
        <v>105843</v>
      </c>
      <c r="H55" s="96">
        <v>43321</v>
      </c>
      <c r="I55" s="96">
        <v>16073</v>
      </c>
      <c r="J55" s="96">
        <v>660</v>
      </c>
      <c r="K55" s="96">
        <v>379057</v>
      </c>
      <c r="L55" s="96">
        <v>11487</v>
      </c>
      <c r="M55" s="95">
        <v>17652</v>
      </c>
      <c r="N55" s="96">
        <v>9053</v>
      </c>
      <c r="O55" s="96">
        <v>334</v>
      </c>
      <c r="P55" s="95">
        <v>2754</v>
      </c>
      <c r="Q55" s="95">
        <v>22368</v>
      </c>
      <c r="R55" s="107">
        <f t="shared" si="5"/>
        <v>724724</v>
      </c>
      <c r="S55" s="4"/>
      <c r="T55" s="4"/>
      <c r="U55" s="4"/>
      <c r="V55" s="84"/>
      <c r="W55" s="84"/>
      <c r="X55" s="84"/>
      <c r="Y55" s="84"/>
      <c r="Z55" s="84"/>
      <c r="AA55" s="84"/>
      <c r="AB55" s="84"/>
      <c r="AC55" s="84"/>
      <c r="AD55" s="84"/>
      <c r="AE55" s="84"/>
      <c r="AF55" s="84"/>
      <c r="AG55" s="84"/>
      <c r="AH55" s="84"/>
      <c r="AI55" s="84"/>
      <c r="AJ55" s="84"/>
      <c r="AK55" s="87"/>
      <c r="AL55" s="88"/>
      <c r="AM55" s="187"/>
      <c r="AN55" s="83"/>
    </row>
    <row r="56" spans="1:40" s="85" customFormat="1" hidden="1" x14ac:dyDescent="0.2">
      <c r="A56" s="119">
        <f t="shared" si="6"/>
        <v>1</v>
      </c>
      <c r="B56" s="100">
        <v>41487</v>
      </c>
      <c r="C56" s="2">
        <v>41540</v>
      </c>
      <c r="D56" s="2">
        <v>9538</v>
      </c>
      <c r="E56" s="2">
        <v>64281</v>
      </c>
      <c r="F56" s="2">
        <v>1616</v>
      </c>
      <c r="G56" s="41">
        <v>106672</v>
      </c>
      <c r="H56" s="41">
        <v>45336</v>
      </c>
      <c r="I56" s="41">
        <v>17388</v>
      </c>
      <c r="J56" s="41">
        <v>648</v>
      </c>
      <c r="K56" s="41">
        <v>382925</v>
      </c>
      <c r="L56" s="41">
        <v>8984</v>
      </c>
      <c r="M56" s="2">
        <v>17659</v>
      </c>
      <c r="N56" s="41">
        <v>9219</v>
      </c>
      <c r="O56" s="41">
        <v>186</v>
      </c>
      <c r="P56" s="2">
        <v>2562</v>
      </c>
      <c r="Q56" s="2">
        <v>22539</v>
      </c>
      <c r="R56" s="101">
        <f t="shared" si="5"/>
        <v>731093</v>
      </c>
      <c r="S56" s="4"/>
      <c r="T56" s="4"/>
      <c r="U56" s="4"/>
      <c r="V56" s="84"/>
      <c r="W56" s="84"/>
      <c r="X56" s="84"/>
      <c r="Y56" s="84"/>
      <c r="Z56" s="84"/>
      <c r="AA56" s="84"/>
      <c r="AB56" s="84"/>
      <c r="AC56" s="84"/>
      <c r="AD56" s="84"/>
      <c r="AE56" s="84"/>
      <c r="AF56" s="84"/>
      <c r="AG56" s="84"/>
      <c r="AH56" s="84"/>
      <c r="AI56" s="84"/>
      <c r="AJ56" s="84"/>
      <c r="AK56" s="87"/>
      <c r="AL56" s="88"/>
      <c r="AM56" s="187"/>
      <c r="AN56" s="83"/>
    </row>
    <row r="57" spans="1:40" s="85" customFormat="1" hidden="1" x14ac:dyDescent="0.2">
      <c r="A57" s="119">
        <f t="shared" si="6"/>
        <v>1</v>
      </c>
      <c r="B57" s="100">
        <v>41518</v>
      </c>
      <c r="C57" s="2">
        <v>41696</v>
      </c>
      <c r="D57" s="2">
        <v>9641</v>
      </c>
      <c r="E57" s="2">
        <v>64309</v>
      </c>
      <c r="F57" s="2">
        <v>1692</v>
      </c>
      <c r="G57" s="41">
        <v>110929</v>
      </c>
      <c r="H57" s="41">
        <v>43247</v>
      </c>
      <c r="I57" s="41">
        <v>20951</v>
      </c>
      <c r="J57" s="41">
        <v>645</v>
      </c>
      <c r="K57" s="41">
        <v>394462</v>
      </c>
      <c r="L57" s="41">
        <v>4348</v>
      </c>
      <c r="M57" s="2">
        <v>17619</v>
      </c>
      <c r="N57" s="41">
        <v>9240</v>
      </c>
      <c r="O57" s="41">
        <v>105</v>
      </c>
      <c r="P57" s="2">
        <v>2511</v>
      </c>
      <c r="Q57" s="2">
        <v>22690</v>
      </c>
      <c r="R57" s="101">
        <f t="shared" si="5"/>
        <v>744085</v>
      </c>
      <c r="S57" s="4"/>
      <c r="T57" s="4"/>
      <c r="U57" s="4"/>
      <c r="V57" s="84"/>
      <c r="W57" s="84"/>
      <c r="X57" s="84"/>
      <c r="Y57" s="84"/>
      <c r="Z57" s="84"/>
      <c r="AA57" s="84"/>
      <c r="AB57" s="84"/>
      <c r="AC57" s="84"/>
      <c r="AD57" s="84"/>
      <c r="AE57" s="84"/>
      <c r="AF57" s="84"/>
      <c r="AG57" s="84"/>
      <c r="AH57" s="84"/>
      <c r="AI57" s="84"/>
      <c r="AJ57" s="84"/>
      <c r="AK57" s="87"/>
      <c r="AL57" s="88"/>
      <c r="AM57" s="187"/>
      <c r="AN57" s="83"/>
    </row>
    <row r="58" spans="1:40" s="85" customFormat="1" hidden="1" x14ac:dyDescent="0.2">
      <c r="A58" s="119">
        <f t="shared" si="6"/>
        <v>1</v>
      </c>
      <c r="B58" s="100">
        <v>41548</v>
      </c>
      <c r="C58" s="2">
        <v>41861</v>
      </c>
      <c r="D58" s="2">
        <v>9709</v>
      </c>
      <c r="E58" s="2">
        <v>64151</v>
      </c>
      <c r="F58" s="2">
        <v>2200</v>
      </c>
      <c r="G58" s="41">
        <v>111274</v>
      </c>
      <c r="H58" s="41">
        <v>37094</v>
      </c>
      <c r="I58" s="41">
        <v>19168</v>
      </c>
      <c r="J58" s="41">
        <v>639</v>
      </c>
      <c r="K58" s="41">
        <v>382709</v>
      </c>
      <c r="L58" s="41">
        <v>11153</v>
      </c>
      <c r="M58" s="2">
        <v>17675</v>
      </c>
      <c r="N58" s="41">
        <v>13079</v>
      </c>
      <c r="O58" s="2">
        <v>549</v>
      </c>
      <c r="P58" s="2">
        <v>2392</v>
      </c>
      <c r="Q58" s="2">
        <v>22299</v>
      </c>
      <c r="R58" s="101">
        <f t="shared" si="5"/>
        <v>735952</v>
      </c>
      <c r="S58" s="4"/>
      <c r="T58" s="4"/>
      <c r="U58" s="4"/>
      <c r="V58" s="84"/>
      <c r="W58" s="84"/>
      <c r="X58" s="84"/>
      <c r="Y58" s="84"/>
      <c r="Z58" s="84"/>
      <c r="AA58" s="84"/>
      <c r="AB58" s="84"/>
      <c r="AC58" s="84"/>
      <c r="AD58" s="84"/>
      <c r="AE58" s="84"/>
      <c r="AF58" s="84"/>
      <c r="AG58" s="84"/>
      <c r="AH58" s="84"/>
      <c r="AI58" s="84"/>
      <c r="AJ58" s="84"/>
      <c r="AK58" s="87"/>
      <c r="AL58" s="88"/>
      <c r="AM58" s="187"/>
      <c r="AN58" s="83"/>
    </row>
    <row r="59" spans="1:40" s="85" customFormat="1" hidden="1" x14ac:dyDescent="0.2">
      <c r="A59" s="119">
        <f t="shared" si="6"/>
        <v>1</v>
      </c>
      <c r="B59" s="100">
        <v>41579</v>
      </c>
      <c r="C59" s="2">
        <v>42098</v>
      </c>
      <c r="D59" s="2">
        <v>9748</v>
      </c>
      <c r="E59" s="2">
        <v>64396</v>
      </c>
      <c r="F59" s="2">
        <v>2749</v>
      </c>
      <c r="G59" s="41">
        <v>112290</v>
      </c>
      <c r="H59" s="41">
        <v>41332</v>
      </c>
      <c r="I59" s="41">
        <v>17976</v>
      </c>
      <c r="J59" s="41">
        <v>547</v>
      </c>
      <c r="K59" s="41">
        <v>386326</v>
      </c>
      <c r="L59" s="41">
        <v>18980</v>
      </c>
      <c r="M59" s="2">
        <v>17712</v>
      </c>
      <c r="N59" s="41">
        <v>13740</v>
      </c>
      <c r="O59" s="2">
        <v>1022</v>
      </c>
      <c r="P59" s="2">
        <v>2352</v>
      </c>
      <c r="Q59" s="2">
        <v>22539</v>
      </c>
      <c r="R59" s="101">
        <f t="shared" si="5"/>
        <v>753807</v>
      </c>
      <c r="S59" s="4"/>
      <c r="T59" s="4"/>
      <c r="U59" s="4"/>
      <c r="V59" s="84"/>
      <c r="W59" s="84"/>
      <c r="X59" s="84"/>
      <c r="Y59" s="84"/>
      <c r="Z59" s="84"/>
      <c r="AA59" s="84"/>
      <c r="AB59" s="84"/>
      <c r="AC59" s="84"/>
      <c r="AD59" s="84"/>
      <c r="AE59" s="84"/>
      <c r="AF59" s="84"/>
      <c r="AG59" s="84"/>
      <c r="AH59" s="84"/>
      <c r="AI59" s="84"/>
      <c r="AJ59" s="84"/>
      <c r="AK59" s="87"/>
      <c r="AL59" s="88"/>
      <c r="AM59" s="187"/>
      <c r="AN59" s="83"/>
    </row>
    <row r="60" spans="1:40" s="85" customFormat="1" hidden="1" x14ac:dyDescent="0.2">
      <c r="A60" s="119">
        <f t="shared" si="6"/>
        <v>1</v>
      </c>
      <c r="B60" s="100">
        <v>41609</v>
      </c>
      <c r="C60" s="2">
        <v>42265</v>
      </c>
      <c r="D60" s="2">
        <v>9797</v>
      </c>
      <c r="E60" s="2">
        <v>64478</v>
      </c>
      <c r="F60" s="2">
        <v>2690</v>
      </c>
      <c r="G60" s="41">
        <v>119836</v>
      </c>
      <c r="H60" s="41">
        <v>40228</v>
      </c>
      <c r="I60" s="41">
        <v>17092</v>
      </c>
      <c r="J60" s="41">
        <v>540</v>
      </c>
      <c r="K60" s="41">
        <v>389900</v>
      </c>
      <c r="L60" s="41">
        <v>28057</v>
      </c>
      <c r="M60" s="2">
        <v>17793</v>
      </c>
      <c r="N60" s="41">
        <v>14140</v>
      </c>
      <c r="O60" s="2">
        <v>1293</v>
      </c>
      <c r="P60" s="2">
        <v>2311</v>
      </c>
      <c r="Q60" s="2">
        <v>22534</v>
      </c>
      <c r="R60" s="101">
        <f t="shared" si="5"/>
        <v>772954</v>
      </c>
      <c r="S60" s="4"/>
      <c r="T60" s="4"/>
      <c r="U60" s="4"/>
      <c r="V60" s="84"/>
      <c r="W60" s="84"/>
      <c r="X60" s="84"/>
      <c r="Y60" s="84"/>
      <c r="Z60" s="84"/>
      <c r="AA60" s="84"/>
      <c r="AB60" s="84"/>
      <c r="AC60" s="84"/>
      <c r="AD60" s="84"/>
      <c r="AE60" s="84"/>
      <c r="AF60" s="84"/>
      <c r="AG60" s="84"/>
      <c r="AH60" s="84"/>
      <c r="AI60" s="84"/>
      <c r="AJ60" s="84"/>
      <c r="AK60" s="87"/>
      <c r="AL60" s="88"/>
      <c r="AM60" s="187"/>
      <c r="AN60" s="83"/>
    </row>
    <row r="61" spans="1:40" s="85" customFormat="1" hidden="1" x14ac:dyDescent="0.2">
      <c r="A61" s="119">
        <f t="shared" si="6"/>
        <v>1</v>
      </c>
      <c r="B61" s="100">
        <v>41640</v>
      </c>
      <c r="C61" s="2">
        <v>41861</v>
      </c>
      <c r="D61" s="2">
        <v>9838</v>
      </c>
      <c r="E61" s="2">
        <v>64838</v>
      </c>
      <c r="F61" s="2">
        <v>2217</v>
      </c>
      <c r="G61" s="41">
        <v>122548</v>
      </c>
      <c r="H61" s="41">
        <v>40659</v>
      </c>
      <c r="I61" s="41">
        <v>120068</v>
      </c>
      <c r="J61" s="41">
        <v>543</v>
      </c>
      <c r="K61" s="41">
        <v>398421</v>
      </c>
      <c r="L61" s="41">
        <v>29967</v>
      </c>
      <c r="M61" s="2">
        <v>17684</v>
      </c>
      <c r="N61" s="41">
        <v>14582</v>
      </c>
      <c r="O61" s="2">
        <v>1390</v>
      </c>
      <c r="P61" s="2">
        <v>2309</v>
      </c>
      <c r="Q61" s="2">
        <v>22740</v>
      </c>
      <c r="R61" s="101">
        <f t="shared" si="5"/>
        <v>889665</v>
      </c>
      <c r="S61" s="4"/>
      <c r="T61" s="4"/>
      <c r="U61" s="4"/>
      <c r="V61" s="84"/>
      <c r="W61" s="84"/>
      <c r="X61" s="84"/>
      <c r="Y61" s="84"/>
      <c r="Z61" s="84"/>
      <c r="AA61" s="84"/>
      <c r="AB61" s="84"/>
      <c r="AC61" s="84"/>
      <c r="AD61" s="84"/>
      <c r="AE61" s="84"/>
      <c r="AF61" s="84"/>
      <c r="AG61" s="84"/>
      <c r="AH61" s="84"/>
      <c r="AI61" s="84"/>
      <c r="AJ61" s="84"/>
      <c r="AK61" s="87"/>
      <c r="AL61" s="88"/>
      <c r="AM61" s="187"/>
      <c r="AN61" s="83"/>
    </row>
    <row r="62" spans="1:40" s="85" customFormat="1" hidden="1" x14ac:dyDescent="0.2">
      <c r="A62" s="119">
        <f t="shared" si="6"/>
        <v>1</v>
      </c>
      <c r="B62" s="100">
        <v>41671</v>
      </c>
      <c r="C62" s="2">
        <v>42003</v>
      </c>
      <c r="D62" s="2">
        <v>9919</v>
      </c>
      <c r="E62" s="2">
        <v>64798</v>
      </c>
      <c r="F62" s="2">
        <v>3146</v>
      </c>
      <c r="G62" s="97">
        <v>129759</v>
      </c>
      <c r="H62" s="97">
        <v>51272</v>
      </c>
      <c r="I62" s="41">
        <v>125369</v>
      </c>
      <c r="J62" s="41">
        <v>527</v>
      </c>
      <c r="K62" s="41">
        <v>403888</v>
      </c>
      <c r="L62" s="41">
        <v>33263</v>
      </c>
      <c r="M62" s="2">
        <v>17744</v>
      </c>
      <c r="N62" s="41">
        <v>14691</v>
      </c>
      <c r="O62" s="2">
        <v>1471</v>
      </c>
      <c r="P62" s="2">
        <v>2374</v>
      </c>
      <c r="Q62" s="2">
        <v>23302</v>
      </c>
      <c r="R62" s="101">
        <f t="shared" si="5"/>
        <v>923526</v>
      </c>
      <c r="S62" s="4"/>
      <c r="T62" s="4"/>
      <c r="U62" s="4"/>
      <c r="V62" s="84"/>
      <c r="W62" s="84"/>
      <c r="X62" s="84"/>
      <c r="Y62" s="84"/>
      <c r="Z62" s="84"/>
      <c r="AA62" s="84"/>
      <c r="AB62" s="84"/>
      <c r="AC62" s="84"/>
      <c r="AD62" s="84"/>
      <c r="AE62" s="84"/>
      <c r="AF62" s="84"/>
      <c r="AG62" s="84"/>
      <c r="AH62" s="84"/>
      <c r="AI62" s="84"/>
      <c r="AJ62" s="84"/>
      <c r="AK62" s="87"/>
      <c r="AL62" s="88"/>
      <c r="AM62" s="187"/>
      <c r="AN62" s="83"/>
    </row>
    <row r="63" spans="1:40" s="85" customFormat="1" hidden="1" x14ac:dyDescent="0.2">
      <c r="A63" s="119">
        <f t="shared" si="6"/>
        <v>1</v>
      </c>
      <c r="B63" s="100">
        <v>41699</v>
      </c>
      <c r="C63" s="2">
        <v>42145</v>
      </c>
      <c r="D63" s="2">
        <v>10027</v>
      </c>
      <c r="E63" s="2">
        <v>64312</v>
      </c>
      <c r="F63" s="2">
        <v>3188</v>
      </c>
      <c r="G63" s="97">
        <v>138165</v>
      </c>
      <c r="H63" s="97">
        <v>53923</v>
      </c>
      <c r="I63" s="41">
        <v>157246</v>
      </c>
      <c r="J63" s="41">
        <v>498</v>
      </c>
      <c r="K63" s="41">
        <v>408290</v>
      </c>
      <c r="L63" s="41">
        <v>38398</v>
      </c>
      <c r="M63" s="2">
        <v>17704</v>
      </c>
      <c r="N63" s="41">
        <v>14991</v>
      </c>
      <c r="O63" s="2">
        <v>1596</v>
      </c>
      <c r="P63" s="2">
        <v>2426</v>
      </c>
      <c r="Q63" s="2">
        <v>24063</v>
      </c>
      <c r="R63" s="101">
        <f t="shared" si="5"/>
        <v>976972</v>
      </c>
      <c r="S63" s="4"/>
      <c r="T63" s="4"/>
      <c r="U63" s="4"/>
      <c r="V63" s="84"/>
      <c r="W63" s="84"/>
      <c r="X63" s="92"/>
      <c r="Y63" s="84"/>
      <c r="Z63" s="84"/>
      <c r="AA63" s="84"/>
      <c r="AB63" s="84"/>
      <c r="AC63" s="84"/>
      <c r="AD63" s="84"/>
      <c r="AE63" s="84"/>
      <c r="AF63" s="84"/>
      <c r="AG63" s="84"/>
      <c r="AH63" s="84"/>
      <c r="AI63" s="84"/>
      <c r="AJ63" s="84"/>
      <c r="AK63" s="87"/>
      <c r="AL63" s="88"/>
      <c r="AM63" s="187"/>
      <c r="AN63" s="83"/>
    </row>
    <row r="64" spans="1:40" s="85" customFormat="1" hidden="1" x14ac:dyDescent="0.2">
      <c r="A64" s="119">
        <f t="shared" si="6"/>
        <v>1</v>
      </c>
      <c r="B64" s="100">
        <v>41730</v>
      </c>
      <c r="C64" s="2">
        <v>41762</v>
      </c>
      <c r="D64" s="2">
        <v>10129</v>
      </c>
      <c r="E64" s="2">
        <v>64148</v>
      </c>
      <c r="F64" s="2">
        <v>3288</v>
      </c>
      <c r="G64" s="97">
        <v>144089</v>
      </c>
      <c r="H64" s="97">
        <v>55524</v>
      </c>
      <c r="I64" s="41">
        <v>171950</v>
      </c>
      <c r="J64" s="41">
        <v>492</v>
      </c>
      <c r="K64" s="41">
        <v>415666</v>
      </c>
      <c r="L64" s="41">
        <v>39128</v>
      </c>
      <c r="M64" s="2">
        <v>19526</v>
      </c>
      <c r="N64" s="41">
        <v>15093</v>
      </c>
      <c r="O64" s="2">
        <v>1559</v>
      </c>
      <c r="P64" s="2">
        <v>2467</v>
      </c>
      <c r="Q64" s="2">
        <v>24662</v>
      </c>
      <c r="R64" s="101">
        <f t="shared" si="5"/>
        <v>1009483</v>
      </c>
      <c r="S64" s="4"/>
      <c r="T64" s="4"/>
      <c r="U64" s="4"/>
      <c r="V64" s="84"/>
      <c r="W64" s="84"/>
      <c r="X64" s="84"/>
      <c r="Y64" s="84"/>
      <c r="Z64" s="84"/>
      <c r="AA64" s="84"/>
      <c r="AB64" s="84"/>
      <c r="AC64" s="84"/>
      <c r="AD64" s="84"/>
      <c r="AE64" s="84"/>
      <c r="AF64" s="84"/>
      <c r="AG64" s="84"/>
      <c r="AH64" s="84"/>
      <c r="AI64" s="84"/>
      <c r="AJ64" s="84"/>
      <c r="AK64" s="87"/>
      <c r="AL64" s="88"/>
      <c r="AM64" s="187"/>
      <c r="AN64" s="83"/>
    </row>
    <row r="65" spans="1:40" s="85" customFormat="1" hidden="1" x14ac:dyDescent="0.2">
      <c r="A65" s="119">
        <f t="shared" si="6"/>
        <v>1</v>
      </c>
      <c r="B65" s="100">
        <v>41760</v>
      </c>
      <c r="C65" s="2">
        <v>41991</v>
      </c>
      <c r="D65" s="2">
        <v>10162</v>
      </c>
      <c r="E65" s="2">
        <v>64492</v>
      </c>
      <c r="F65" s="2">
        <v>3257</v>
      </c>
      <c r="G65" s="97">
        <v>145211</v>
      </c>
      <c r="H65" s="97">
        <v>54497</v>
      </c>
      <c r="I65" s="41">
        <v>176827</v>
      </c>
      <c r="J65" s="41">
        <v>488</v>
      </c>
      <c r="K65" s="41">
        <v>420786</v>
      </c>
      <c r="L65" s="41">
        <v>39624</v>
      </c>
      <c r="M65" s="2">
        <v>20168</v>
      </c>
      <c r="N65" s="41">
        <v>15086</v>
      </c>
      <c r="O65" s="2">
        <v>1549</v>
      </c>
      <c r="P65" s="2">
        <v>2487</v>
      </c>
      <c r="Q65" s="2">
        <v>25120</v>
      </c>
      <c r="R65" s="101">
        <f t="shared" si="5"/>
        <v>1021745</v>
      </c>
      <c r="S65" s="4"/>
      <c r="T65" s="4"/>
      <c r="U65" s="4"/>
      <c r="V65" s="84"/>
      <c r="W65" s="84"/>
      <c r="X65" s="84"/>
      <c r="Y65" s="84"/>
      <c r="Z65" s="84"/>
      <c r="AA65" s="84"/>
      <c r="AB65" s="84"/>
      <c r="AC65" s="84"/>
      <c r="AD65" s="84"/>
      <c r="AE65" s="84"/>
      <c r="AF65" s="84"/>
      <c r="AG65" s="84"/>
      <c r="AH65" s="84"/>
      <c r="AI65" s="84"/>
      <c r="AJ65" s="84"/>
      <c r="AK65" s="87"/>
      <c r="AL65" s="88"/>
      <c r="AM65" s="187"/>
      <c r="AN65" s="83"/>
    </row>
    <row r="66" spans="1:40" s="85" customFormat="1" hidden="1" x14ac:dyDescent="0.2">
      <c r="A66" s="119">
        <f t="shared" si="6"/>
        <v>1</v>
      </c>
      <c r="B66" s="100">
        <v>41791</v>
      </c>
      <c r="C66" s="2">
        <v>41564</v>
      </c>
      <c r="D66" s="2">
        <v>10263</v>
      </c>
      <c r="E66" s="2">
        <v>64968</v>
      </c>
      <c r="F66" s="2">
        <v>3186</v>
      </c>
      <c r="G66" s="97">
        <v>149545</v>
      </c>
      <c r="H66" s="97">
        <v>58549</v>
      </c>
      <c r="I66" s="41">
        <v>186802</v>
      </c>
      <c r="J66" s="41">
        <v>477</v>
      </c>
      <c r="K66" s="41">
        <v>425952</v>
      </c>
      <c r="L66" s="41">
        <v>40754</v>
      </c>
      <c r="M66" s="2">
        <v>20268</v>
      </c>
      <c r="N66" s="41">
        <v>15007</v>
      </c>
      <c r="O66" s="2">
        <v>1634</v>
      </c>
      <c r="P66" s="2">
        <v>2821</v>
      </c>
      <c r="Q66" s="2">
        <v>25676</v>
      </c>
      <c r="R66" s="101">
        <f t="shared" si="5"/>
        <v>1047466</v>
      </c>
      <c r="S66" s="4"/>
      <c r="T66" s="4"/>
      <c r="U66" s="4"/>
      <c r="V66" s="84"/>
      <c r="W66" s="84"/>
      <c r="X66" s="84"/>
      <c r="Y66" s="84"/>
      <c r="Z66" s="84"/>
      <c r="AA66" s="84"/>
      <c r="AB66" s="84"/>
      <c r="AC66" s="84"/>
      <c r="AD66" s="84"/>
      <c r="AE66" s="84"/>
      <c r="AF66" s="84"/>
      <c r="AG66" s="84"/>
      <c r="AH66" s="84"/>
      <c r="AI66" s="84"/>
      <c r="AJ66" s="84"/>
      <c r="AK66" s="87"/>
      <c r="AL66" s="88"/>
      <c r="AM66" s="187"/>
      <c r="AN66" s="83"/>
    </row>
    <row r="67" spans="1:40" s="85" customFormat="1" hidden="1" x14ac:dyDescent="0.2">
      <c r="A67" s="119">
        <f t="shared" si="6"/>
        <v>1</v>
      </c>
      <c r="B67" s="104" t="s">
        <v>39</v>
      </c>
      <c r="C67" s="6">
        <f>ROUND(AVERAGE(C55:C66),0)</f>
        <v>41836</v>
      </c>
      <c r="D67" s="6">
        <f t="shared" ref="D67:Q67" si="8">ROUND(AVERAGE(D55:D66),0)</f>
        <v>9853</v>
      </c>
      <c r="E67" s="6">
        <f t="shared" si="8"/>
        <v>64424</v>
      </c>
      <c r="F67" s="6">
        <f t="shared" si="8"/>
        <v>2560</v>
      </c>
      <c r="G67" s="6">
        <f t="shared" si="8"/>
        <v>124680</v>
      </c>
      <c r="H67" s="6">
        <f t="shared" si="8"/>
        <v>47082</v>
      </c>
      <c r="I67" s="6">
        <f>ROUND(AVERAGE(I55:I66),0)</f>
        <v>87243</v>
      </c>
      <c r="J67" s="6">
        <f>ROUND(AVERAGE(J55:J66),0)</f>
        <v>559</v>
      </c>
      <c r="K67" s="6">
        <f>ROUND(AVERAGE(K55:K66),0)</f>
        <v>399032</v>
      </c>
      <c r="L67" s="6">
        <f t="shared" si="8"/>
        <v>25345</v>
      </c>
      <c r="M67" s="6">
        <f t="shared" si="8"/>
        <v>18267</v>
      </c>
      <c r="N67" s="6">
        <f t="shared" si="8"/>
        <v>13160</v>
      </c>
      <c r="O67" s="6">
        <f t="shared" si="8"/>
        <v>1057</v>
      </c>
      <c r="P67" s="6">
        <f t="shared" si="8"/>
        <v>2481</v>
      </c>
      <c r="Q67" s="6">
        <f t="shared" si="8"/>
        <v>23378</v>
      </c>
      <c r="R67" s="105">
        <f t="shared" si="5"/>
        <v>860957</v>
      </c>
      <c r="S67" s="4"/>
      <c r="T67" s="4"/>
      <c r="U67" s="4"/>
      <c r="V67" s="84"/>
      <c r="W67" s="84"/>
      <c r="X67" s="84"/>
      <c r="Y67" s="84"/>
      <c r="Z67" s="84"/>
      <c r="AA67" s="84"/>
      <c r="AB67" s="84"/>
      <c r="AC67" s="84"/>
      <c r="AD67" s="84"/>
      <c r="AE67" s="84"/>
      <c r="AF67" s="84"/>
      <c r="AG67" s="84"/>
      <c r="AH67" s="84"/>
      <c r="AI67" s="84"/>
      <c r="AJ67" s="84"/>
      <c r="AK67" s="87"/>
      <c r="AL67" s="88"/>
      <c r="AM67" s="187"/>
      <c r="AN67" s="83"/>
    </row>
    <row r="68" spans="1:40" s="85" customFormat="1" x14ac:dyDescent="0.2">
      <c r="A68" s="119">
        <f t="shared" si="6"/>
        <v>1</v>
      </c>
      <c r="B68" s="106">
        <v>41821</v>
      </c>
      <c r="C68" s="95">
        <v>41551</v>
      </c>
      <c r="D68" s="95">
        <v>10346</v>
      </c>
      <c r="E68" s="95">
        <v>65459</v>
      </c>
      <c r="F68" s="95">
        <v>3065</v>
      </c>
      <c r="G68" s="95">
        <v>153837</v>
      </c>
      <c r="H68" s="95">
        <v>255435</v>
      </c>
      <c r="I68" s="95"/>
      <c r="J68" s="95">
        <v>472</v>
      </c>
      <c r="K68" s="96">
        <v>431203</v>
      </c>
      <c r="L68" s="96">
        <v>41550</v>
      </c>
      <c r="M68" s="95">
        <v>20190</v>
      </c>
      <c r="N68" s="95">
        <v>15038</v>
      </c>
      <c r="O68" s="95">
        <v>1672</v>
      </c>
      <c r="P68" s="95">
        <v>2551</v>
      </c>
      <c r="Q68" s="95">
        <v>25963</v>
      </c>
      <c r="R68" s="107">
        <v>1068332</v>
      </c>
      <c r="S68" s="4"/>
      <c r="T68" s="4"/>
      <c r="U68" s="4"/>
      <c r="V68" s="84"/>
      <c r="W68" s="84"/>
      <c r="X68" s="84"/>
      <c r="Y68" s="84"/>
      <c r="Z68" s="84"/>
      <c r="AA68" s="84"/>
      <c r="AB68" s="84"/>
      <c r="AC68" s="84"/>
      <c r="AD68" s="84"/>
      <c r="AE68" s="84"/>
      <c r="AF68" s="84"/>
      <c r="AG68" s="84"/>
      <c r="AH68" s="84"/>
      <c r="AI68" s="84"/>
      <c r="AJ68" s="84"/>
      <c r="AK68" s="84"/>
      <c r="AL68" s="88"/>
      <c r="AM68" s="187"/>
      <c r="AN68" s="188"/>
    </row>
    <row r="69" spans="1:40" s="85" customFormat="1" x14ac:dyDescent="0.2">
      <c r="A69" s="119">
        <f t="shared" si="6"/>
        <v>1</v>
      </c>
      <c r="B69" s="100">
        <v>41852</v>
      </c>
      <c r="C69" s="2">
        <v>42513</v>
      </c>
      <c r="D69" s="2">
        <v>10350</v>
      </c>
      <c r="E69" s="2">
        <v>65785</v>
      </c>
      <c r="F69" s="2">
        <v>2971</v>
      </c>
      <c r="G69" s="2">
        <v>156343</v>
      </c>
      <c r="H69" s="2">
        <v>265536</v>
      </c>
      <c r="I69" s="2"/>
      <c r="J69" s="2">
        <v>463</v>
      </c>
      <c r="K69" s="41">
        <v>436077</v>
      </c>
      <c r="L69" s="41">
        <v>42750</v>
      </c>
      <c r="M69" s="2">
        <v>20213</v>
      </c>
      <c r="N69" s="2">
        <v>15436</v>
      </c>
      <c r="O69" s="2">
        <v>1800</v>
      </c>
      <c r="P69" s="2">
        <v>2494</v>
      </c>
      <c r="Q69" s="2">
        <v>26347</v>
      </c>
      <c r="R69" s="101">
        <v>1089078</v>
      </c>
      <c r="S69" s="4"/>
      <c r="T69" s="4"/>
      <c r="U69" s="4"/>
      <c r="V69" s="84"/>
      <c r="W69" s="84"/>
      <c r="X69" s="84"/>
      <c r="Y69" s="84"/>
      <c r="Z69" s="84"/>
      <c r="AA69" s="84"/>
      <c r="AB69" s="84"/>
      <c r="AC69" s="84"/>
      <c r="AD69" s="84"/>
      <c r="AE69" s="84"/>
      <c r="AF69" s="84"/>
      <c r="AG69" s="84"/>
      <c r="AH69" s="84"/>
      <c r="AI69" s="84"/>
      <c r="AJ69" s="84"/>
      <c r="AK69" s="84"/>
      <c r="AL69" s="88"/>
      <c r="AM69" s="188"/>
      <c r="AN69" s="188"/>
    </row>
    <row r="70" spans="1:40" s="85" customFormat="1" x14ac:dyDescent="0.2">
      <c r="A70" s="119">
        <f t="shared" si="6"/>
        <v>1</v>
      </c>
      <c r="B70" s="100">
        <v>41883</v>
      </c>
      <c r="C70" s="2">
        <v>42643</v>
      </c>
      <c r="D70" s="2">
        <v>10362</v>
      </c>
      <c r="E70" s="2">
        <v>66054</v>
      </c>
      <c r="F70" s="2">
        <v>2925</v>
      </c>
      <c r="G70" s="2">
        <v>159740</v>
      </c>
      <c r="H70" s="2">
        <v>274817</v>
      </c>
      <c r="I70" s="2"/>
      <c r="J70" s="2">
        <v>439</v>
      </c>
      <c r="K70" s="41">
        <v>438991</v>
      </c>
      <c r="L70" s="41">
        <v>44001</v>
      </c>
      <c r="M70" s="2">
        <v>20124</v>
      </c>
      <c r="N70" s="2">
        <v>15386</v>
      </c>
      <c r="O70" s="2">
        <v>1854</v>
      </c>
      <c r="P70" s="2">
        <v>2474</v>
      </c>
      <c r="Q70" s="2">
        <v>26787</v>
      </c>
      <c r="R70" s="101">
        <v>1106597</v>
      </c>
      <c r="S70" s="4"/>
      <c r="T70" s="4"/>
      <c r="U70" s="4"/>
      <c r="V70" s="84"/>
      <c r="W70" s="84"/>
      <c r="X70" s="84"/>
      <c r="Y70" s="84"/>
      <c r="Z70" s="84"/>
      <c r="AA70" s="84"/>
      <c r="AB70" s="84"/>
      <c r="AC70" s="84"/>
      <c r="AD70" s="84"/>
      <c r="AE70" s="84"/>
      <c r="AF70" s="84"/>
      <c r="AG70" s="84"/>
      <c r="AH70" s="84"/>
      <c r="AI70" s="84"/>
      <c r="AJ70" s="84"/>
      <c r="AK70" s="84"/>
      <c r="AL70" s="88"/>
      <c r="AM70" s="188"/>
      <c r="AN70" s="188"/>
    </row>
    <row r="71" spans="1:40" s="85" customFormat="1" x14ac:dyDescent="0.2">
      <c r="A71" s="119">
        <f t="shared" si="6"/>
        <v>1</v>
      </c>
      <c r="B71" s="100">
        <v>41913</v>
      </c>
      <c r="C71" s="2">
        <v>41763</v>
      </c>
      <c r="D71" s="2">
        <v>10355</v>
      </c>
      <c r="E71" s="2">
        <v>66009</v>
      </c>
      <c r="F71" s="2">
        <v>2927</v>
      </c>
      <c r="G71" s="2">
        <v>160707</v>
      </c>
      <c r="H71" s="2">
        <v>283955</v>
      </c>
      <c r="I71" s="2"/>
      <c r="J71" s="2">
        <v>424</v>
      </c>
      <c r="K71" s="41">
        <v>442075</v>
      </c>
      <c r="L71" s="41">
        <v>45249</v>
      </c>
      <c r="M71" s="2">
        <v>20187</v>
      </c>
      <c r="N71" s="2">
        <v>14938</v>
      </c>
      <c r="O71" s="2">
        <v>1769</v>
      </c>
      <c r="P71" s="2">
        <v>2533</v>
      </c>
      <c r="Q71" s="2">
        <v>27229</v>
      </c>
      <c r="R71" s="101">
        <v>1120120</v>
      </c>
      <c r="S71" s="4"/>
      <c r="T71" s="4"/>
      <c r="U71" s="4"/>
      <c r="V71" s="84"/>
      <c r="W71" s="84"/>
      <c r="X71" s="84"/>
      <c r="Y71" s="84"/>
      <c r="Z71" s="84"/>
      <c r="AA71" s="84"/>
      <c r="AB71" s="84"/>
      <c r="AC71" s="84"/>
      <c r="AD71" s="84"/>
      <c r="AE71" s="84"/>
      <c r="AF71" s="84"/>
      <c r="AG71" s="84"/>
      <c r="AH71" s="84"/>
      <c r="AI71" s="84"/>
      <c r="AJ71" s="84"/>
      <c r="AK71" s="84"/>
      <c r="AL71" s="88"/>
      <c r="AM71" s="188"/>
      <c r="AN71" s="188"/>
    </row>
    <row r="72" spans="1:40" s="85" customFormat="1" x14ac:dyDescent="0.2">
      <c r="A72" s="119">
        <f t="shared" si="6"/>
        <v>1</v>
      </c>
      <c r="B72" s="100">
        <v>41944</v>
      </c>
      <c r="C72" s="2">
        <v>41918</v>
      </c>
      <c r="D72" s="2">
        <v>10341</v>
      </c>
      <c r="E72" s="2">
        <v>66343</v>
      </c>
      <c r="F72" s="2">
        <v>3023</v>
      </c>
      <c r="G72" s="2">
        <v>158375</v>
      </c>
      <c r="H72" s="2">
        <v>289276</v>
      </c>
      <c r="I72" s="2"/>
      <c r="J72" s="2">
        <v>425</v>
      </c>
      <c r="K72" s="41">
        <v>442141</v>
      </c>
      <c r="L72" s="41">
        <v>46654</v>
      </c>
      <c r="M72" s="2">
        <v>20140</v>
      </c>
      <c r="N72" s="2">
        <v>14691</v>
      </c>
      <c r="O72" s="2">
        <v>1733</v>
      </c>
      <c r="P72" s="2">
        <v>2444</v>
      </c>
      <c r="Q72" s="2">
        <v>27601</v>
      </c>
      <c r="R72" s="101">
        <v>1125105</v>
      </c>
      <c r="S72" s="4"/>
      <c r="T72" s="4"/>
      <c r="U72" s="4"/>
      <c r="V72" s="84"/>
      <c r="W72" s="84"/>
      <c r="X72" s="84"/>
      <c r="Y72" s="84"/>
      <c r="Z72" s="84"/>
      <c r="AA72" s="84"/>
      <c r="AB72" s="84"/>
      <c r="AC72" s="84"/>
      <c r="AD72" s="84"/>
      <c r="AE72" s="84"/>
      <c r="AF72" s="84"/>
      <c r="AG72" s="84"/>
      <c r="AH72" s="84"/>
      <c r="AI72" s="84"/>
      <c r="AJ72" s="84"/>
      <c r="AK72" s="84"/>
      <c r="AL72" s="88"/>
      <c r="AM72" s="188"/>
      <c r="AN72" s="188"/>
    </row>
    <row r="73" spans="1:40" s="85" customFormat="1" x14ac:dyDescent="0.2">
      <c r="A73" s="119">
        <f t="shared" si="6"/>
        <v>1</v>
      </c>
      <c r="B73" s="100">
        <v>41974</v>
      </c>
      <c r="C73" s="2">
        <v>41927</v>
      </c>
      <c r="D73" s="2">
        <v>10404</v>
      </c>
      <c r="E73" s="2">
        <v>66441</v>
      </c>
      <c r="F73" s="2">
        <v>3556</v>
      </c>
      <c r="G73" s="2">
        <v>162727</v>
      </c>
      <c r="H73" s="2">
        <v>307333</v>
      </c>
      <c r="I73" s="2"/>
      <c r="J73" s="2">
        <v>396</v>
      </c>
      <c r="K73" s="41">
        <v>446354</v>
      </c>
      <c r="L73" s="41">
        <v>47275</v>
      </c>
      <c r="M73" s="2">
        <v>20056</v>
      </c>
      <c r="N73" s="2">
        <v>14542</v>
      </c>
      <c r="O73" s="2">
        <v>1675</v>
      </c>
      <c r="P73" s="2">
        <v>2541</v>
      </c>
      <c r="Q73" s="2">
        <v>27944</v>
      </c>
      <c r="R73" s="101">
        <v>1153171</v>
      </c>
      <c r="S73" s="4"/>
      <c r="T73" s="4"/>
      <c r="U73" s="4"/>
      <c r="V73" s="84"/>
      <c r="W73" s="84"/>
      <c r="X73" s="84"/>
      <c r="Y73" s="84"/>
      <c r="Z73" s="84"/>
      <c r="AA73" s="84"/>
      <c r="AB73" s="84"/>
      <c r="AC73" s="84"/>
      <c r="AD73" s="84"/>
      <c r="AE73" s="84"/>
      <c r="AF73" s="84"/>
      <c r="AG73" s="84"/>
      <c r="AH73" s="84"/>
      <c r="AI73" s="84"/>
      <c r="AJ73" s="84"/>
      <c r="AK73" s="84"/>
      <c r="AL73" s="88"/>
      <c r="AM73" s="188"/>
      <c r="AN73" s="188"/>
    </row>
    <row r="74" spans="1:40" s="85" customFormat="1" x14ac:dyDescent="0.2">
      <c r="A74" s="119">
        <f t="shared" si="6"/>
        <v>1</v>
      </c>
      <c r="B74" s="100">
        <v>42005</v>
      </c>
      <c r="C74" s="2">
        <v>41392</v>
      </c>
      <c r="D74" s="2">
        <v>10395</v>
      </c>
      <c r="E74" s="2">
        <v>66758</v>
      </c>
      <c r="F74" s="2">
        <v>3772</v>
      </c>
      <c r="G74" s="2">
        <v>160406</v>
      </c>
      <c r="H74" s="2">
        <v>323863</v>
      </c>
      <c r="I74" s="2"/>
      <c r="J74" s="2">
        <v>379</v>
      </c>
      <c r="K74" s="2">
        <v>444669</v>
      </c>
      <c r="L74" s="2">
        <v>53548</v>
      </c>
      <c r="M74" s="2">
        <v>19951</v>
      </c>
      <c r="N74" s="2">
        <v>14590</v>
      </c>
      <c r="O74" s="2">
        <v>1772</v>
      </c>
      <c r="P74" s="2">
        <v>2811</v>
      </c>
      <c r="Q74" s="2">
        <v>28226</v>
      </c>
      <c r="R74" s="101">
        <v>1172532</v>
      </c>
      <c r="S74" s="4"/>
      <c r="T74" s="4"/>
      <c r="U74" s="4"/>
      <c r="V74" s="84"/>
      <c r="W74" s="84"/>
      <c r="X74" s="84"/>
      <c r="Y74" s="84"/>
      <c r="Z74" s="84"/>
      <c r="AA74" s="84"/>
      <c r="AB74" s="84"/>
      <c r="AC74" s="84"/>
      <c r="AD74" s="84"/>
      <c r="AE74" s="84"/>
      <c r="AF74" s="84"/>
      <c r="AG74" s="84"/>
      <c r="AH74" s="84"/>
      <c r="AI74" s="84"/>
      <c r="AJ74" s="84"/>
      <c r="AK74" s="84"/>
      <c r="AL74" s="88"/>
      <c r="AM74" s="188"/>
      <c r="AN74" s="188"/>
    </row>
    <row r="75" spans="1:40" s="85" customFormat="1" x14ac:dyDescent="0.2">
      <c r="A75" s="119">
        <f t="shared" si="6"/>
        <v>1</v>
      </c>
      <c r="B75" s="100">
        <v>42036</v>
      </c>
      <c r="C75" s="2">
        <v>41334</v>
      </c>
      <c r="D75" s="2">
        <v>10532</v>
      </c>
      <c r="E75" s="2">
        <v>66651</v>
      </c>
      <c r="F75" s="2">
        <v>4112</v>
      </c>
      <c r="G75" s="2">
        <v>161480</v>
      </c>
      <c r="H75" s="2">
        <v>340018</v>
      </c>
      <c r="I75" s="2"/>
      <c r="J75" s="2">
        <v>368</v>
      </c>
      <c r="K75" s="2">
        <v>446886</v>
      </c>
      <c r="L75" s="2">
        <v>55445</v>
      </c>
      <c r="M75" s="2">
        <v>19932</v>
      </c>
      <c r="N75" s="2">
        <v>14643</v>
      </c>
      <c r="O75" s="2">
        <v>1795</v>
      </c>
      <c r="P75" s="2">
        <v>2775</v>
      </c>
      <c r="Q75" s="2">
        <v>28158</v>
      </c>
      <c r="R75" s="101">
        <v>1194129</v>
      </c>
      <c r="S75" s="4"/>
      <c r="T75" s="4"/>
      <c r="U75" s="4"/>
      <c r="V75" s="84"/>
      <c r="W75" s="84"/>
      <c r="X75" s="84"/>
      <c r="Y75" s="84"/>
      <c r="Z75" s="84"/>
      <c r="AA75" s="84"/>
      <c r="AB75" s="84"/>
      <c r="AC75" s="84"/>
      <c r="AD75" s="84"/>
      <c r="AE75" s="84"/>
      <c r="AF75" s="84"/>
      <c r="AG75" s="84"/>
      <c r="AH75" s="84"/>
      <c r="AI75" s="84"/>
      <c r="AJ75" s="84"/>
      <c r="AK75" s="84"/>
      <c r="AL75" s="88"/>
      <c r="AM75" s="188"/>
      <c r="AN75" s="188"/>
    </row>
    <row r="76" spans="1:40" s="85" customFormat="1" x14ac:dyDescent="0.2">
      <c r="A76" s="119">
        <f t="shared" si="6"/>
        <v>1</v>
      </c>
      <c r="B76" s="100">
        <v>42064</v>
      </c>
      <c r="C76" s="2">
        <v>41518</v>
      </c>
      <c r="D76" s="2">
        <v>10615</v>
      </c>
      <c r="E76" s="2">
        <v>66974</v>
      </c>
      <c r="F76" s="2">
        <v>4226</v>
      </c>
      <c r="G76" s="2">
        <v>163641</v>
      </c>
      <c r="H76" s="2">
        <v>347782</v>
      </c>
      <c r="I76" s="2"/>
      <c r="J76" s="2">
        <v>368</v>
      </c>
      <c r="K76" s="2">
        <v>450778</v>
      </c>
      <c r="L76" s="2">
        <v>56155</v>
      </c>
      <c r="M76" s="2">
        <v>19925</v>
      </c>
      <c r="N76" s="2">
        <v>14804</v>
      </c>
      <c r="O76" s="2">
        <v>1810</v>
      </c>
      <c r="P76" s="2">
        <v>2984</v>
      </c>
      <c r="Q76" s="2">
        <v>28332</v>
      </c>
      <c r="R76" s="101">
        <v>1209912</v>
      </c>
      <c r="S76" s="4"/>
      <c r="T76" s="4"/>
      <c r="U76" s="4"/>
      <c r="V76" s="84"/>
      <c r="W76" s="84"/>
      <c r="X76" s="84"/>
      <c r="Y76" s="84"/>
      <c r="Z76" s="84"/>
      <c r="AA76" s="84"/>
      <c r="AB76" s="84"/>
      <c r="AC76" s="84"/>
      <c r="AD76" s="84"/>
      <c r="AE76" s="84"/>
      <c r="AF76" s="84"/>
      <c r="AG76" s="84"/>
      <c r="AH76" s="84"/>
      <c r="AI76" s="84"/>
      <c r="AJ76" s="84"/>
      <c r="AK76" s="84"/>
      <c r="AL76" s="87"/>
      <c r="AM76" s="188"/>
      <c r="AN76" s="188"/>
    </row>
    <row r="77" spans="1:40" s="85" customFormat="1" x14ac:dyDescent="0.2">
      <c r="A77" s="119">
        <f t="shared" si="6"/>
        <v>1</v>
      </c>
      <c r="B77" s="100">
        <v>42095</v>
      </c>
      <c r="C77" s="2">
        <v>41621</v>
      </c>
      <c r="D77" s="2">
        <v>10690</v>
      </c>
      <c r="E77" s="2">
        <v>67110</v>
      </c>
      <c r="F77" s="2">
        <v>4161</v>
      </c>
      <c r="G77" s="2">
        <v>165835</v>
      </c>
      <c r="H77" s="2">
        <v>352480</v>
      </c>
      <c r="I77" s="2"/>
      <c r="J77" s="2">
        <v>361</v>
      </c>
      <c r="K77" s="2">
        <v>455223</v>
      </c>
      <c r="L77" s="2">
        <v>55565</v>
      </c>
      <c r="M77" s="2">
        <v>19982</v>
      </c>
      <c r="N77" s="2">
        <v>14954</v>
      </c>
      <c r="O77" s="2">
        <v>1743</v>
      </c>
      <c r="P77" s="2">
        <v>3096</v>
      </c>
      <c r="Q77" s="2">
        <v>29170</v>
      </c>
      <c r="R77" s="101">
        <v>1221991</v>
      </c>
      <c r="S77" s="4"/>
      <c r="T77" s="4"/>
      <c r="U77" s="4"/>
      <c r="V77" s="84"/>
      <c r="W77" s="84"/>
      <c r="X77" s="84"/>
      <c r="Y77" s="84"/>
      <c r="Z77" s="84"/>
      <c r="AA77" s="84"/>
      <c r="AB77" s="84"/>
      <c r="AC77" s="84"/>
      <c r="AD77" s="84"/>
      <c r="AE77" s="84"/>
      <c r="AF77" s="84"/>
      <c r="AG77" s="84"/>
      <c r="AH77" s="84"/>
      <c r="AI77" s="84"/>
      <c r="AJ77" s="84"/>
      <c r="AK77" s="84"/>
      <c r="AL77" s="87"/>
      <c r="AM77" s="188"/>
      <c r="AN77" s="188"/>
    </row>
    <row r="78" spans="1:40" s="85" customFormat="1" x14ac:dyDescent="0.2">
      <c r="A78" s="119">
        <f t="shared" si="6"/>
        <v>1</v>
      </c>
      <c r="B78" s="100">
        <v>42125</v>
      </c>
      <c r="C78" s="2">
        <v>41778</v>
      </c>
      <c r="D78" s="2">
        <v>10703</v>
      </c>
      <c r="E78" s="2">
        <v>67261</v>
      </c>
      <c r="F78" s="2">
        <v>4279</v>
      </c>
      <c r="G78" s="2">
        <v>167183</v>
      </c>
      <c r="H78" s="2">
        <v>358126</v>
      </c>
      <c r="I78" s="2"/>
      <c r="J78" s="2">
        <v>358</v>
      </c>
      <c r="K78" s="2">
        <v>456426</v>
      </c>
      <c r="L78" s="2">
        <v>56104</v>
      </c>
      <c r="M78" s="2">
        <v>19945</v>
      </c>
      <c r="N78" s="2">
        <v>14914</v>
      </c>
      <c r="O78" s="2">
        <v>1694</v>
      </c>
      <c r="P78" s="2">
        <v>3070</v>
      </c>
      <c r="Q78" s="2">
        <v>30224</v>
      </c>
      <c r="R78" s="101">
        <v>1232065</v>
      </c>
      <c r="S78" s="4"/>
      <c r="T78" s="189"/>
      <c r="U78" s="4"/>
      <c r="V78" s="84"/>
      <c r="W78" s="84"/>
      <c r="X78" s="84"/>
      <c r="Y78" s="84"/>
      <c r="Z78" s="84"/>
      <c r="AA78" s="84"/>
      <c r="AB78" s="84"/>
      <c r="AC78" s="84"/>
      <c r="AD78" s="84"/>
      <c r="AE78" s="84"/>
      <c r="AF78" s="84"/>
      <c r="AG78" s="84"/>
      <c r="AH78" s="84"/>
      <c r="AI78" s="84"/>
      <c r="AJ78" s="84"/>
      <c r="AK78" s="84"/>
      <c r="AL78" s="87"/>
      <c r="AM78" s="188"/>
      <c r="AN78" s="188"/>
    </row>
    <row r="79" spans="1:40" s="85" customFormat="1" x14ac:dyDescent="0.2">
      <c r="A79" s="119">
        <f t="shared" si="6"/>
        <v>1</v>
      </c>
      <c r="B79" s="100">
        <v>42156</v>
      </c>
      <c r="C79" s="2">
        <v>41849</v>
      </c>
      <c r="D79" s="2">
        <v>10503</v>
      </c>
      <c r="E79" s="2">
        <v>67726</v>
      </c>
      <c r="F79" s="2">
        <v>4509</v>
      </c>
      <c r="G79" s="2">
        <v>169912</v>
      </c>
      <c r="H79" s="2">
        <v>361946</v>
      </c>
      <c r="I79" s="2"/>
      <c r="J79" s="2">
        <v>352</v>
      </c>
      <c r="K79" s="2">
        <v>457855</v>
      </c>
      <c r="L79" s="2">
        <v>57059</v>
      </c>
      <c r="M79" s="2">
        <v>19791</v>
      </c>
      <c r="N79" s="2">
        <v>14822</v>
      </c>
      <c r="O79" s="2">
        <v>1665</v>
      </c>
      <c r="P79" s="2">
        <v>2885</v>
      </c>
      <c r="Q79" s="2">
        <v>30560</v>
      </c>
      <c r="R79" s="101">
        <v>1241434</v>
      </c>
      <c r="S79" s="4"/>
      <c r="T79" s="189"/>
      <c r="U79" s="4"/>
      <c r="V79" s="84"/>
      <c r="W79" s="84"/>
      <c r="X79" s="84"/>
      <c r="Y79" s="84"/>
      <c r="Z79" s="84"/>
      <c r="AA79" s="84"/>
      <c r="AB79" s="84"/>
      <c r="AC79" s="84"/>
      <c r="AD79" s="84"/>
      <c r="AE79" s="84"/>
      <c r="AF79" s="84"/>
      <c r="AG79" s="84"/>
      <c r="AH79" s="84"/>
      <c r="AI79" s="84"/>
      <c r="AJ79" s="84"/>
      <c r="AK79" s="84"/>
      <c r="AL79" s="88"/>
      <c r="AM79" s="188"/>
      <c r="AN79" s="188"/>
    </row>
    <row r="80" spans="1:40" s="85" customFormat="1" x14ac:dyDescent="0.2">
      <c r="A80" s="119">
        <f t="shared" si="6"/>
        <v>1</v>
      </c>
      <c r="B80" s="104" t="s">
        <v>53</v>
      </c>
      <c r="C80" s="6">
        <v>41817</v>
      </c>
      <c r="D80" s="6">
        <v>10466</v>
      </c>
      <c r="E80" s="6">
        <v>66548</v>
      </c>
      <c r="F80" s="6">
        <v>3627</v>
      </c>
      <c r="G80" s="6">
        <v>161682</v>
      </c>
      <c r="H80" s="6">
        <v>313381</v>
      </c>
      <c r="I80" s="6"/>
      <c r="J80" s="6">
        <v>400</v>
      </c>
      <c r="K80" s="6">
        <v>445723</v>
      </c>
      <c r="L80" s="6">
        <v>50113</v>
      </c>
      <c r="M80" s="6">
        <v>20036</v>
      </c>
      <c r="N80" s="6">
        <v>14897</v>
      </c>
      <c r="O80" s="6">
        <v>1749</v>
      </c>
      <c r="P80" s="6">
        <v>2722</v>
      </c>
      <c r="Q80" s="6">
        <v>28045</v>
      </c>
      <c r="R80" s="105">
        <v>1161206</v>
      </c>
      <c r="S80" s="4"/>
      <c r="T80" s="189"/>
      <c r="U80" s="4"/>
      <c r="V80" s="84"/>
      <c r="W80" s="84"/>
      <c r="X80" s="84"/>
      <c r="Y80" s="84"/>
      <c r="Z80" s="84"/>
      <c r="AA80" s="84"/>
      <c r="AB80" s="84"/>
      <c r="AC80" s="84"/>
      <c r="AD80" s="84"/>
      <c r="AE80" s="84"/>
      <c r="AF80" s="84"/>
      <c r="AG80" s="84"/>
      <c r="AH80" s="84"/>
      <c r="AI80" s="84"/>
      <c r="AJ80" s="84"/>
      <c r="AK80" s="84"/>
      <c r="AL80" s="88"/>
      <c r="AM80" s="188"/>
      <c r="AN80" s="188"/>
    </row>
    <row r="81" spans="1:40" s="85" customFormat="1" x14ac:dyDescent="0.2">
      <c r="A81" s="119">
        <f t="shared" si="6"/>
        <v>1</v>
      </c>
      <c r="B81" s="100">
        <v>42186</v>
      </c>
      <c r="C81" s="2">
        <v>41661</v>
      </c>
      <c r="D81" s="2">
        <v>10437</v>
      </c>
      <c r="E81" s="2">
        <v>72760</v>
      </c>
      <c r="F81" s="2">
        <v>5670</v>
      </c>
      <c r="G81" s="2">
        <v>169316</v>
      </c>
      <c r="H81" s="2">
        <v>366685</v>
      </c>
      <c r="I81" s="2"/>
      <c r="J81" s="2">
        <v>344</v>
      </c>
      <c r="K81" s="2">
        <v>454996</v>
      </c>
      <c r="L81" s="2">
        <v>56220</v>
      </c>
      <c r="M81" s="2">
        <v>19578</v>
      </c>
      <c r="N81" s="2">
        <v>14627</v>
      </c>
      <c r="O81" s="2">
        <v>1596</v>
      </c>
      <c r="P81" s="2">
        <v>2774</v>
      </c>
      <c r="Q81" s="2">
        <v>30877</v>
      </c>
      <c r="R81" s="101">
        <v>1247541</v>
      </c>
      <c r="S81" s="4"/>
      <c r="T81" s="190"/>
      <c r="U81" s="4"/>
      <c r="V81" s="84"/>
      <c r="W81" s="84"/>
      <c r="X81" s="84"/>
      <c r="Y81" s="84"/>
      <c r="Z81" s="84"/>
      <c r="AA81" s="84"/>
      <c r="AB81" s="84"/>
      <c r="AC81" s="84"/>
      <c r="AD81" s="84"/>
      <c r="AE81" s="84"/>
      <c r="AF81" s="84"/>
      <c r="AG81" s="84"/>
      <c r="AH81" s="84"/>
      <c r="AI81" s="84"/>
      <c r="AJ81" s="84"/>
      <c r="AK81" s="84"/>
      <c r="AL81" s="88"/>
      <c r="AM81" s="188"/>
      <c r="AN81" s="188"/>
    </row>
    <row r="82" spans="1:40" s="85" customFormat="1" x14ac:dyDescent="0.2">
      <c r="A82" s="119">
        <f t="shared" si="6"/>
        <v>1</v>
      </c>
      <c r="B82" s="100">
        <v>42217</v>
      </c>
      <c r="C82" s="2">
        <v>41909</v>
      </c>
      <c r="D82" s="2">
        <v>10423</v>
      </c>
      <c r="E82" s="2">
        <v>71167</v>
      </c>
      <c r="F82" s="2">
        <v>9733</v>
      </c>
      <c r="G82" s="2">
        <v>169140</v>
      </c>
      <c r="H82" s="2">
        <v>374156</v>
      </c>
      <c r="I82" s="2"/>
      <c r="J82" s="2">
        <v>342</v>
      </c>
      <c r="K82" s="2">
        <v>457343</v>
      </c>
      <c r="L82" s="2">
        <v>57355</v>
      </c>
      <c r="M82" s="2">
        <v>19676</v>
      </c>
      <c r="N82" s="2">
        <v>14466</v>
      </c>
      <c r="O82" s="2">
        <v>1615</v>
      </c>
      <c r="P82" s="2">
        <v>2699</v>
      </c>
      <c r="Q82" s="2">
        <v>31244</v>
      </c>
      <c r="R82" s="101">
        <v>1261268</v>
      </c>
      <c r="S82" s="4"/>
      <c r="T82" s="190"/>
      <c r="U82" s="4"/>
      <c r="V82" s="84"/>
      <c r="W82" s="84"/>
      <c r="X82" s="84"/>
      <c r="Y82" s="84"/>
      <c r="Z82" s="84"/>
      <c r="AA82" s="84"/>
      <c r="AB82" s="84"/>
      <c r="AC82" s="84"/>
      <c r="AD82" s="84"/>
      <c r="AE82" s="84"/>
      <c r="AF82" s="84"/>
      <c r="AG82" s="84"/>
      <c r="AH82" s="84"/>
      <c r="AI82" s="84"/>
      <c r="AJ82" s="84"/>
      <c r="AK82" s="84"/>
      <c r="AL82" s="88"/>
      <c r="AM82" s="188"/>
      <c r="AN82" s="188"/>
    </row>
    <row r="83" spans="1:40" s="85" customFormat="1" x14ac:dyDescent="0.2">
      <c r="A83" s="119">
        <f t="shared" si="6"/>
        <v>1</v>
      </c>
      <c r="B83" s="100">
        <v>42248</v>
      </c>
      <c r="C83" s="2">
        <v>42134</v>
      </c>
      <c r="D83" s="2">
        <v>10348</v>
      </c>
      <c r="E83" s="2">
        <v>68765</v>
      </c>
      <c r="F83" s="2">
        <v>10175</v>
      </c>
      <c r="G83" s="2">
        <v>169127</v>
      </c>
      <c r="H83" s="2">
        <v>379690</v>
      </c>
      <c r="I83" s="2"/>
      <c r="J83" s="2">
        <v>342</v>
      </c>
      <c r="K83" s="2">
        <v>461317</v>
      </c>
      <c r="L83" s="2">
        <v>58330</v>
      </c>
      <c r="M83" s="2">
        <v>19776</v>
      </c>
      <c r="N83" s="2">
        <v>14204</v>
      </c>
      <c r="O83" s="2">
        <v>1614</v>
      </c>
      <c r="P83" s="2">
        <v>2635</v>
      </c>
      <c r="Q83" s="2">
        <v>31278</v>
      </c>
      <c r="R83" s="101">
        <v>1269735</v>
      </c>
      <c r="S83" s="4"/>
      <c r="T83" s="190"/>
      <c r="U83" s="4"/>
      <c r="V83" s="84"/>
      <c r="W83" s="84"/>
      <c r="X83" s="84"/>
      <c r="Y83" s="84"/>
      <c r="Z83" s="84"/>
      <c r="AA83" s="84"/>
      <c r="AB83" s="84"/>
      <c r="AC83" s="84"/>
      <c r="AD83" s="84"/>
      <c r="AE83" s="84"/>
      <c r="AF83" s="84"/>
      <c r="AG83" s="84"/>
      <c r="AH83" s="84"/>
      <c r="AI83" s="84"/>
      <c r="AJ83" s="84"/>
      <c r="AK83" s="84"/>
      <c r="AL83" s="88"/>
      <c r="AM83" s="188"/>
      <c r="AN83" s="188"/>
    </row>
    <row r="84" spans="1:40" s="85" customFormat="1" x14ac:dyDescent="0.2">
      <c r="A84" s="119">
        <f t="shared" si="6"/>
        <v>1</v>
      </c>
      <c r="B84" s="100">
        <v>42278</v>
      </c>
      <c r="C84" s="2">
        <v>41817</v>
      </c>
      <c r="D84" s="2">
        <v>10190</v>
      </c>
      <c r="E84" s="2">
        <v>68576</v>
      </c>
      <c r="F84" s="2">
        <v>6030</v>
      </c>
      <c r="G84" s="2">
        <v>167734</v>
      </c>
      <c r="H84" s="2">
        <v>385004</v>
      </c>
      <c r="I84" s="2"/>
      <c r="J84" s="2">
        <v>336</v>
      </c>
      <c r="K84" s="2">
        <v>466623</v>
      </c>
      <c r="L84" s="2">
        <v>58336</v>
      </c>
      <c r="M84" s="2">
        <v>19814</v>
      </c>
      <c r="N84" s="2">
        <v>13139</v>
      </c>
      <c r="O84" s="2">
        <v>1568</v>
      </c>
      <c r="P84" s="2">
        <v>2491</v>
      </c>
      <c r="Q84" s="2">
        <v>31293</v>
      </c>
      <c r="R84" s="101">
        <v>1272951</v>
      </c>
      <c r="S84" s="4"/>
      <c r="T84" s="190"/>
      <c r="U84" s="4"/>
      <c r="V84" s="84"/>
      <c r="W84" s="84"/>
      <c r="X84" s="84"/>
      <c r="Y84" s="84"/>
      <c r="Z84" s="84"/>
      <c r="AA84" s="84"/>
      <c r="AB84" s="84"/>
      <c r="AC84" s="84"/>
      <c r="AD84" s="84"/>
      <c r="AE84" s="84"/>
      <c r="AF84" s="84"/>
      <c r="AG84" s="84"/>
      <c r="AH84" s="84"/>
      <c r="AI84" s="84"/>
      <c r="AJ84" s="84"/>
      <c r="AK84" s="84"/>
      <c r="AL84" s="88"/>
      <c r="AM84" s="188"/>
      <c r="AN84" s="188"/>
    </row>
    <row r="85" spans="1:40" s="85" customFormat="1" x14ac:dyDescent="0.2">
      <c r="A85" s="119">
        <f t="shared" si="6"/>
        <v>1</v>
      </c>
      <c r="B85" s="100">
        <v>42309</v>
      </c>
      <c r="C85" s="2">
        <v>42456</v>
      </c>
      <c r="D85" s="2">
        <v>10429</v>
      </c>
      <c r="E85" s="2">
        <v>69113</v>
      </c>
      <c r="F85" s="2">
        <v>5539</v>
      </c>
      <c r="G85" s="2">
        <v>162975</v>
      </c>
      <c r="H85" s="2">
        <v>396078</v>
      </c>
      <c r="I85" s="2"/>
      <c r="J85" s="2">
        <v>324</v>
      </c>
      <c r="K85" s="2">
        <v>466734</v>
      </c>
      <c r="L85" s="2">
        <v>59640</v>
      </c>
      <c r="M85" s="2">
        <v>19936</v>
      </c>
      <c r="N85" s="2">
        <v>14428</v>
      </c>
      <c r="O85" s="2">
        <v>1743</v>
      </c>
      <c r="P85" s="2">
        <v>2605</v>
      </c>
      <c r="Q85" s="2">
        <v>31903</v>
      </c>
      <c r="R85" s="101">
        <v>1283903</v>
      </c>
      <c r="S85" s="4"/>
      <c r="T85" s="190"/>
      <c r="U85" s="4"/>
      <c r="V85" s="84"/>
      <c r="W85" s="84"/>
      <c r="X85" s="84"/>
      <c r="Y85" s="84"/>
      <c r="Z85" s="84"/>
      <c r="AA85" s="84"/>
      <c r="AB85" s="84"/>
      <c r="AC85" s="84"/>
      <c r="AD85" s="84"/>
      <c r="AE85" s="84"/>
      <c r="AF85" s="84"/>
      <c r="AG85" s="84"/>
      <c r="AH85" s="84"/>
      <c r="AI85" s="84"/>
      <c r="AJ85" s="84"/>
      <c r="AK85" s="84"/>
      <c r="AL85" s="88"/>
      <c r="AM85" s="188"/>
      <c r="AN85" s="188"/>
    </row>
    <row r="86" spans="1:40" s="85" customFormat="1" x14ac:dyDescent="0.2">
      <c r="A86" s="119">
        <f t="shared" si="6"/>
        <v>1</v>
      </c>
      <c r="B86" s="100">
        <v>42339</v>
      </c>
      <c r="C86" s="2">
        <v>42628</v>
      </c>
      <c r="D86" s="2">
        <v>10451</v>
      </c>
      <c r="E86" s="2">
        <v>68813</v>
      </c>
      <c r="F86" s="2">
        <v>5717</v>
      </c>
      <c r="G86" s="2">
        <v>163088</v>
      </c>
      <c r="H86" s="2">
        <v>407641</v>
      </c>
      <c r="I86" s="2"/>
      <c r="J86" s="2">
        <v>318</v>
      </c>
      <c r="K86" s="2">
        <v>469009</v>
      </c>
      <c r="L86" s="2">
        <v>59867</v>
      </c>
      <c r="M86" s="2">
        <v>19975</v>
      </c>
      <c r="N86" s="2">
        <v>14252</v>
      </c>
      <c r="O86" s="2">
        <v>1846</v>
      </c>
      <c r="P86" s="2">
        <v>2616</v>
      </c>
      <c r="Q86" s="2">
        <v>32143</v>
      </c>
      <c r="R86" s="101">
        <v>1298364</v>
      </c>
      <c r="S86" s="4"/>
      <c r="T86" s="190"/>
      <c r="U86" s="4"/>
      <c r="V86" s="84"/>
      <c r="W86" s="84"/>
      <c r="X86" s="84"/>
      <c r="Y86" s="84"/>
      <c r="Z86" s="84"/>
      <c r="AA86" s="84"/>
      <c r="AB86" s="84"/>
      <c r="AC86" s="84"/>
      <c r="AD86" s="84"/>
      <c r="AE86" s="84"/>
      <c r="AF86" s="84"/>
      <c r="AG86" s="84"/>
      <c r="AH86" s="84"/>
      <c r="AI86" s="84"/>
      <c r="AJ86" s="84"/>
      <c r="AK86" s="84"/>
      <c r="AL86" s="88"/>
      <c r="AM86" s="188"/>
      <c r="AN86" s="188"/>
    </row>
    <row r="87" spans="1:40" s="85" customFormat="1" x14ac:dyDescent="0.2">
      <c r="A87" s="119">
        <f t="shared" si="6"/>
        <v>1</v>
      </c>
      <c r="B87" s="100">
        <v>42370</v>
      </c>
      <c r="C87" s="2">
        <v>42301</v>
      </c>
      <c r="D87" s="2">
        <v>10462</v>
      </c>
      <c r="E87" s="2">
        <v>67571</v>
      </c>
      <c r="F87" s="2">
        <v>5311</v>
      </c>
      <c r="G87" s="2">
        <v>162764</v>
      </c>
      <c r="H87" s="2">
        <v>416544</v>
      </c>
      <c r="I87" s="2"/>
      <c r="J87" s="2">
        <v>314</v>
      </c>
      <c r="K87" s="2">
        <v>470109</v>
      </c>
      <c r="L87" s="2">
        <v>59934</v>
      </c>
      <c r="M87" s="2">
        <v>19987</v>
      </c>
      <c r="N87" s="2">
        <v>14399</v>
      </c>
      <c r="O87" s="2">
        <v>1811</v>
      </c>
      <c r="P87" s="2">
        <v>2593</v>
      </c>
      <c r="Q87" s="2">
        <v>33921</v>
      </c>
      <c r="R87" s="101">
        <v>1308021</v>
      </c>
      <c r="S87" s="4"/>
      <c r="T87" s="190"/>
      <c r="U87" s="4"/>
      <c r="V87" s="84"/>
      <c r="W87" s="84"/>
      <c r="X87" s="84"/>
      <c r="Y87" s="84"/>
      <c r="Z87" s="84"/>
      <c r="AA87" s="84"/>
      <c r="AB87" s="84"/>
      <c r="AC87" s="84"/>
      <c r="AD87" s="84"/>
      <c r="AE87" s="84"/>
      <c r="AF87" s="84"/>
      <c r="AG87" s="84"/>
      <c r="AH87" s="84"/>
      <c r="AI87" s="84"/>
      <c r="AJ87" s="84"/>
      <c r="AK87" s="84"/>
      <c r="AL87" s="88"/>
      <c r="AM87" s="188"/>
      <c r="AN87" s="188"/>
    </row>
    <row r="88" spans="1:40" s="85" customFormat="1" x14ac:dyDescent="0.2">
      <c r="A88" s="119">
        <f t="shared" si="6"/>
        <v>1</v>
      </c>
      <c r="B88" s="100">
        <v>42401</v>
      </c>
      <c r="C88" s="2">
        <v>42504</v>
      </c>
      <c r="D88" s="2">
        <v>10531</v>
      </c>
      <c r="E88" s="2">
        <v>67298</v>
      </c>
      <c r="F88" s="2">
        <v>5393</v>
      </c>
      <c r="G88" s="2">
        <v>162650</v>
      </c>
      <c r="H88" s="2">
        <v>421232</v>
      </c>
      <c r="I88" s="2"/>
      <c r="J88" s="2">
        <v>310</v>
      </c>
      <c r="K88" s="2">
        <v>470758</v>
      </c>
      <c r="L88" s="2">
        <v>59950</v>
      </c>
      <c r="M88" s="2">
        <v>19963</v>
      </c>
      <c r="N88" s="2">
        <v>14381</v>
      </c>
      <c r="O88" s="2">
        <v>1846</v>
      </c>
      <c r="P88" s="2">
        <v>2631</v>
      </c>
      <c r="Q88" s="2">
        <v>33939</v>
      </c>
      <c r="R88" s="101">
        <v>1313386</v>
      </c>
      <c r="S88" s="4"/>
      <c r="T88" s="190"/>
      <c r="U88" s="4"/>
      <c r="V88" s="84"/>
      <c r="W88" s="84"/>
      <c r="X88" s="84"/>
      <c r="Y88" s="84"/>
      <c r="Z88" s="84"/>
      <c r="AA88" s="84"/>
      <c r="AB88" s="84"/>
      <c r="AC88" s="84"/>
      <c r="AD88" s="84"/>
      <c r="AE88" s="84"/>
      <c r="AF88" s="84"/>
      <c r="AG88" s="84"/>
      <c r="AH88" s="84"/>
      <c r="AI88" s="84"/>
      <c r="AJ88" s="84"/>
      <c r="AK88" s="84"/>
      <c r="AL88" s="88"/>
      <c r="AM88" s="188"/>
      <c r="AN88" s="188"/>
    </row>
    <row r="89" spans="1:40" s="85" customFormat="1" x14ac:dyDescent="0.2">
      <c r="A89" s="119">
        <f t="shared" si="6"/>
        <v>1</v>
      </c>
      <c r="B89" s="100">
        <v>42430</v>
      </c>
      <c r="C89" s="2">
        <v>42733</v>
      </c>
      <c r="D89" s="2">
        <v>10664</v>
      </c>
      <c r="E89" s="2">
        <v>67979</v>
      </c>
      <c r="F89" s="2">
        <v>5424</v>
      </c>
      <c r="G89" s="2">
        <v>163417</v>
      </c>
      <c r="H89" s="2">
        <v>425695</v>
      </c>
      <c r="I89" s="2"/>
      <c r="J89" s="2">
        <v>311</v>
      </c>
      <c r="K89" s="2">
        <v>472221</v>
      </c>
      <c r="L89" s="2">
        <v>60614</v>
      </c>
      <c r="M89" s="2">
        <v>20028</v>
      </c>
      <c r="N89" s="2">
        <v>14619</v>
      </c>
      <c r="O89" s="2">
        <v>1856</v>
      </c>
      <c r="P89" s="2">
        <v>2722</v>
      </c>
      <c r="Q89" s="2">
        <v>33442</v>
      </c>
      <c r="R89" s="101">
        <v>1321725</v>
      </c>
      <c r="S89" s="4"/>
      <c r="T89" s="190"/>
      <c r="U89" s="4"/>
      <c r="V89" s="84"/>
      <c r="W89" s="84"/>
      <c r="X89" s="84"/>
      <c r="Y89" s="84"/>
      <c r="Z89" s="84"/>
      <c r="AA89" s="84"/>
      <c r="AB89" s="84"/>
      <c r="AC89" s="84"/>
      <c r="AD89" s="84"/>
      <c r="AE89" s="84"/>
      <c r="AF89" s="84"/>
      <c r="AG89" s="84"/>
      <c r="AH89" s="84"/>
      <c r="AI89" s="84"/>
      <c r="AJ89" s="84"/>
      <c r="AK89" s="84"/>
      <c r="AL89" s="88"/>
      <c r="AM89" s="188"/>
      <c r="AN89" s="188"/>
    </row>
    <row r="90" spans="1:40" s="85" customFormat="1" x14ac:dyDescent="0.2">
      <c r="A90" s="119">
        <f t="shared" si="6"/>
        <v>1</v>
      </c>
      <c r="B90" s="100">
        <v>42461</v>
      </c>
      <c r="C90" s="2">
        <v>42778</v>
      </c>
      <c r="D90" s="2">
        <v>10749</v>
      </c>
      <c r="E90" s="2">
        <v>67828</v>
      </c>
      <c r="F90" s="2">
        <v>5192</v>
      </c>
      <c r="G90" s="2">
        <v>161967</v>
      </c>
      <c r="H90" s="2">
        <v>431506</v>
      </c>
      <c r="I90" s="2"/>
      <c r="J90" s="2">
        <v>308</v>
      </c>
      <c r="K90" s="2">
        <v>472964</v>
      </c>
      <c r="L90" s="2">
        <v>60790</v>
      </c>
      <c r="M90" s="2">
        <v>20133</v>
      </c>
      <c r="N90" s="2">
        <v>14675</v>
      </c>
      <c r="O90" s="2">
        <v>1846</v>
      </c>
      <c r="P90" s="2">
        <v>2675</v>
      </c>
      <c r="Q90" s="2">
        <v>33478</v>
      </c>
      <c r="R90" s="101">
        <v>1326889</v>
      </c>
      <c r="S90" s="4"/>
      <c r="T90" s="190"/>
      <c r="U90" s="4"/>
      <c r="V90" s="84"/>
      <c r="W90" s="84"/>
      <c r="X90" s="84"/>
      <c r="Y90" s="84"/>
      <c r="Z90" s="84"/>
      <c r="AA90" s="84"/>
      <c r="AB90" s="84"/>
      <c r="AC90" s="84"/>
      <c r="AD90" s="84"/>
      <c r="AE90" s="84"/>
      <c r="AF90" s="84"/>
      <c r="AG90" s="84"/>
      <c r="AH90" s="84"/>
      <c r="AI90" s="84"/>
      <c r="AJ90" s="84"/>
      <c r="AK90" s="84"/>
      <c r="AL90" s="88"/>
      <c r="AM90" s="188"/>
      <c r="AN90" s="188"/>
    </row>
    <row r="91" spans="1:40" s="85" customFormat="1" x14ac:dyDescent="0.2">
      <c r="A91" s="119">
        <f t="shared" si="6"/>
        <v>1</v>
      </c>
      <c r="B91" s="100">
        <v>42491</v>
      </c>
      <c r="C91" s="2">
        <v>42900</v>
      </c>
      <c r="D91" s="2">
        <v>10788</v>
      </c>
      <c r="E91" s="2">
        <v>67842</v>
      </c>
      <c r="F91" s="2">
        <v>5152</v>
      </c>
      <c r="G91" s="2">
        <v>155252</v>
      </c>
      <c r="H91" s="2">
        <v>440116</v>
      </c>
      <c r="I91" s="2"/>
      <c r="J91" s="2">
        <v>308</v>
      </c>
      <c r="K91" s="2">
        <v>472199</v>
      </c>
      <c r="L91" s="2">
        <v>61169</v>
      </c>
      <c r="M91" s="2">
        <v>20196</v>
      </c>
      <c r="N91" s="2">
        <v>14884</v>
      </c>
      <c r="O91" s="2">
        <v>1870</v>
      </c>
      <c r="P91" s="2">
        <v>2707</v>
      </c>
      <c r="Q91" s="2">
        <v>33693</v>
      </c>
      <c r="R91" s="101">
        <v>1329076</v>
      </c>
      <c r="S91" s="4"/>
      <c r="T91" s="190"/>
      <c r="U91" s="4"/>
      <c r="V91" s="84"/>
      <c r="W91" s="84"/>
      <c r="X91" s="84"/>
      <c r="Y91" s="84"/>
      <c r="Z91" s="84"/>
      <c r="AA91" s="84"/>
      <c r="AB91" s="84"/>
      <c r="AC91" s="84"/>
      <c r="AD91" s="84"/>
      <c r="AE91" s="84"/>
      <c r="AF91" s="84"/>
      <c r="AG91" s="84"/>
      <c r="AH91" s="84"/>
      <c r="AI91" s="84"/>
      <c r="AJ91" s="84"/>
      <c r="AK91" s="84"/>
      <c r="AL91" s="88"/>
      <c r="AM91" s="188"/>
      <c r="AN91" s="188"/>
    </row>
    <row r="92" spans="1:40" s="85" customFormat="1" x14ac:dyDescent="0.2">
      <c r="A92" s="119">
        <f t="shared" si="6"/>
        <v>1</v>
      </c>
      <c r="B92" s="100">
        <v>42522</v>
      </c>
      <c r="C92" s="2">
        <v>43015</v>
      </c>
      <c r="D92" s="2">
        <v>10876</v>
      </c>
      <c r="E92" s="2">
        <v>67891</v>
      </c>
      <c r="F92" s="2">
        <v>5265</v>
      </c>
      <c r="G92" s="2">
        <v>152679</v>
      </c>
      <c r="H92" s="2">
        <v>443703</v>
      </c>
      <c r="I92" s="2"/>
      <c r="J92" s="2">
        <v>304</v>
      </c>
      <c r="K92" s="2">
        <v>472050</v>
      </c>
      <c r="L92" s="2">
        <v>61808</v>
      </c>
      <c r="M92" s="2">
        <v>20162</v>
      </c>
      <c r="N92" s="2">
        <v>14883</v>
      </c>
      <c r="O92" s="2">
        <v>1893</v>
      </c>
      <c r="P92" s="2">
        <v>2635</v>
      </c>
      <c r="Q92" s="2">
        <v>33813</v>
      </c>
      <c r="R92" s="101">
        <v>1330977</v>
      </c>
      <c r="S92" s="4"/>
      <c r="T92" s="190"/>
      <c r="U92" s="4"/>
      <c r="V92" s="84"/>
      <c r="W92" s="84"/>
      <c r="X92" s="84"/>
      <c r="Y92" s="84"/>
      <c r="Z92" s="84"/>
      <c r="AA92" s="84"/>
      <c r="AB92" s="84"/>
      <c r="AC92" s="84"/>
      <c r="AD92" s="84"/>
      <c r="AE92" s="84"/>
      <c r="AF92" s="84"/>
      <c r="AG92" s="84"/>
      <c r="AH92" s="84"/>
      <c r="AI92" s="84"/>
      <c r="AJ92" s="84"/>
      <c r="AK92" s="84"/>
      <c r="AL92" s="88"/>
      <c r="AM92" s="188"/>
      <c r="AN92" s="188"/>
    </row>
    <row r="93" spans="1:40" s="85" customFormat="1" x14ac:dyDescent="0.2">
      <c r="A93" s="119">
        <f t="shared" si="6"/>
        <v>1</v>
      </c>
      <c r="B93" s="104" t="s">
        <v>80</v>
      </c>
      <c r="C93" s="6">
        <v>42403</v>
      </c>
      <c r="D93" s="6">
        <v>10529</v>
      </c>
      <c r="E93" s="6">
        <v>68800</v>
      </c>
      <c r="F93" s="6">
        <v>6217</v>
      </c>
      <c r="G93" s="6">
        <v>163342</v>
      </c>
      <c r="H93" s="6">
        <v>407338</v>
      </c>
      <c r="I93" s="6"/>
      <c r="J93" s="6">
        <v>322</v>
      </c>
      <c r="K93" s="6">
        <v>467193</v>
      </c>
      <c r="L93" s="6">
        <v>59501</v>
      </c>
      <c r="M93" s="6">
        <v>19935</v>
      </c>
      <c r="N93" s="6">
        <v>14413</v>
      </c>
      <c r="O93" s="6">
        <v>1759</v>
      </c>
      <c r="P93" s="6">
        <v>2649</v>
      </c>
      <c r="Q93" s="6">
        <v>32585</v>
      </c>
      <c r="R93" s="105">
        <v>1296986</v>
      </c>
      <c r="S93" s="4"/>
      <c r="T93" s="189"/>
      <c r="U93" s="4"/>
      <c r="V93" s="84"/>
      <c r="W93" s="84"/>
      <c r="X93" s="84"/>
      <c r="Y93" s="84"/>
      <c r="Z93" s="84"/>
      <c r="AA93" s="84"/>
      <c r="AB93" s="84"/>
      <c r="AC93" s="84"/>
      <c r="AD93" s="84"/>
      <c r="AE93" s="84"/>
      <c r="AF93" s="84"/>
      <c r="AG93" s="84"/>
      <c r="AH93" s="84"/>
      <c r="AI93" s="84"/>
      <c r="AJ93" s="84"/>
      <c r="AK93" s="84"/>
      <c r="AL93" s="88"/>
      <c r="AM93" s="188"/>
      <c r="AN93" s="188"/>
    </row>
    <row r="94" spans="1:40" s="85" customFormat="1" x14ac:dyDescent="0.2">
      <c r="A94" s="119">
        <f t="shared" si="6"/>
        <v>1</v>
      </c>
      <c r="B94" s="100">
        <v>42552</v>
      </c>
      <c r="C94" s="2">
        <v>43104</v>
      </c>
      <c r="D94" s="2">
        <v>10931</v>
      </c>
      <c r="E94" s="2">
        <v>67836</v>
      </c>
      <c r="F94" s="2">
        <v>5334</v>
      </c>
      <c r="G94" s="2">
        <v>150888</v>
      </c>
      <c r="H94" s="2">
        <v>442530</v>
      </c>
      <c r="I94" s="2"/>
      <c r="J94" s="2">
        <v>313</v>
      </c>
      <c r="K94" s="2">
        <v>470963</v>
      </c>
      <c r="L94" s="2">
        <v>62982</v>
      </c>
      <c r="M94" s="2">
        <v>20118</v>
      </c>
      <c r="N94" s="2">
        <v>14896</v>
      </c>
      <c r="O94" s="2">
        <v>1883</v>
      </c>
      <c r="P94" s="2">
        <v>2630</v>
      </c>
      <c r="Q94" s="2">
        <v>33512</v>
      </c>
      <c r="R94" s="101">
        <v>1327920</v>
      </c>
      <c r="S94" s="4"/>
      <c r="T94" s="190"/>
      <c r="U94" s="4"/>
      <c r="V94" s="84"/>
      <c r="W94" s="84"/>
      <c r="X94" s="84"/>
      <c r="Y94" s="84"/>
      <c r="Z94" s="84"/>
      <c r="AA94" s="84"/>
      <c r="AB94" s="84"/>
      <c r="AC94" s="84"/>
      <c r="AD94" s="84"/>
      <c r="AE94" s="84"/>
      <c r="AF94" s="84"/>
      <c r="AG94" s="84"/>
      <c r="AH94" s="84"/>
      <c r="AI94" s="84"/>
      <c r="AJ94" s="84"/>
      <c r="AK94" s="84"/>
      <c r="AL94" s="88"/>
      <c r="AM94" s="188"/>
      <c r="AN94" s="188"/>
    </row>
    <row r="95" spans="1:40" s="85" customFormat="1" x14ac:dyDescent="0.2">
      <c r="A95" s="119">
        <f t="shared" si="6"/>
        <v>1</v>
      </c>
      <c r="B95" s="100">
        <v>42583</v>
      </c>
      <c r="C95" s="2">
        <v>43374</v>
      </c>
      <c r="D95" s="2">
        <v>11011</v>
      </c>
      <c r="E95" s="2">
        <v>67906</v>
      </c>
      <c r="F95" s="2">
        <v>5452</v>
      </c>
      <c r="G95" s="2">
        <v>150673</v>
      </c>
      <c r="H95" s="2">
        <v>451015</v>
      </c>
      <c r="I95" s="2"/>
      <c r="J95" s="2">
        <v>310</v>
      </c>
      <c r="K95" s="2">
        <v>471980</v>
      </c>
      <c r="L95" s="2">
        <v>63715</v>
      </c>
      <c r="M95" s="2">
        <v>20203</v>
      </c>
      <c r="N95" s="2">
        <v>14911</v>
      </c>
      <c r="O95" s="2">
        <v>1872</v>
      </c>
      <c r="P95" s="2">
        <v>2634</v>
      </c>
      <c r="Q95" s="2">
        <v>33636</v>
      </c>
      <c r="R95" s="101">
        <v>1338692</v>
      </c>
      <c r="S95" s="4"/>
      <c r="T95" s="190"/>
      <c r="U95" s="4"/>
      <c r="V95" s="84"/>
      <c r="W95" s="84"/>
      <c r="X95" s="84"/>
      <c r="Y95" s="84"/>
      <c r="Z95" s="84"/>
      <c r="AA95" s="84"/>
      <c r="AB95" s="84"/>
      <c r="AC95" s="84"/>
      <c r="AD95" s="84"/>
      <c r="AE95" s="84"/>
      <c r="AF95" s="84"/>
      <c r="AG95" s="84"/>
      <c r="AH95" s="84"/>
      <c r="AI95" s="84"/>
      <c r="AJ95" s="84"/>
      <c r="AK95" s="84"/>
      <c r="AL95" s="88"/>
      <c r="AM95" s="188"/>
      <c r="AN95" s="188"/>
    </row>
    <row r="96" spans="1:40" s="85" customFormat="1" x14ac:dyDescent="0.2">
      <c r="A96" s="119">
        <f t="shared" si="6"/>
        <v>1</v>
      </c>
      <c r="B96" s="100">
        <v>42614</v>
      </c>
      <c r="C96" s="2">
        <v>43633</v>
      </c>
      <c r="D96" s="2">
        <v>11039</v>
      </c>
      <c r="E96" s="2">
        <v>68043</v>
      </c>
      <c r="F96" s="2">
        <v>5598</v>
      </c>
      <c r="G96" s="2">
        <v>151271</v>
      </c>
      <c r="H96" s="2">
        <v>446135</v>
      </c>
      <c r="I96" s="2"/>
      <c r="J96" s="2">
        <v>311</v>
      </c>
      <c r="K96" s="2">
        <v>471754</v>
      </c>
      <c r="L96" s="2">
        <v>64431</v>
      </c>
      <c r="M96" s="2">
        <v>20296</v>
      </c>
      <c r="N96" s="2">
        <v>14401</v>
      </c>
      <c r="O96" s="2">
        <v>1797</v>
      </c>
      <c r="P96" s="2">
        <v>2571</v>
      </c>
      <c r="Q96" s="2">
        <v>33623</v>
      </c>
      <c r="R96" s="101">
        <v>1334903</v>
      </c>
      <c r="S96" s="4"/>
      <c r="T96" s="190"/>
      <c r="U96" s="4"/>
      <c r="V96" s="84"/>
      <c r="W96" s="84"/>
      <c r="X96" s="84"/>
      <c r="Y96" s="84"/>
      <c r="Z96" s="84"/>
      <c r="AA96" s="84"/>
      <c r="AB96" s="84"/>
      <c r="AC96" s="84"/>
      <c r="AD96" s="84"/>
      <c r="AE96" s="84"/>
      <c r="AF96" s="84"/>
      <c r="AG96" s="84"/>
      <c r="AH96" s="84"/>
      <c r="AI96" s="84"/>
      <c r="AJ96" s="84"/>
      <c r="AK96" s="84"/>
      <c r="AL96" s="88"/>
      <c r="AM96" s="188"/>
      <c r="AN96" s="188"/>
    </row>
    <row r="97" spans="1:40" s="85" customFormat="1" x14ac:dyDescent="0.2">
      <c r="A97" s="119">
        <f t="shared" si="6"/>
        <v>1</v>
      </c>
      <c r="B97" s="100">
        <v>42644</v>
      </c>
      <c r="C97" s="2">
        <v>43725</v>
      </c>
      <c r="D97" s="2">
        <v>11131</v>
      </c>
      <c r="E97" s="2">
        <v>67951</v>
      </c>
      <c r="F97" s="2">
        <v>5825</v>
      </c>
      <c r="G97" s="2">
        <v>153579</v>
      </c>
      <c r="H97" s="2">
        <v>441907</v>
      </c>
      <c r="I97" s="2"/>
      <c r="J97" s="2">
        <v>312</v>
      </c>
      <c r="K97" s="2">
        <v>471116</v>
      </c>
      <c r="L97" s="2">
        <v>64454</v>
      </c>
      <c r="M97" s="2">
        <v>20260</v>
      </c>
      <c r="N97" s="2">
        <v>14168</v>
      </c>
      <c r="O97" s="2">
        <v>1790</v>
      </c>
      <c r="P97" s="2">
        <v>2455</v>
      </c>
      <c r="Q97" s="2">
        <v>33461</v>
      </c>
      <c r="R97" s="101">
        <v>1332134</v>
      </c>
      <c r="S97" s="4"/>
      <c r="T97" s="190"/>
      <c r="U97" s="4"/>
      <c r="V97" s="84"/>
      <c r="W97" s="84"/>
      <c r="X97" s="84"/>
      <c r="Y97" s="84"/>
      <c r="Z97" s="84"/>
      <c r="AA97" s="84"/>
      <c r="AB97" s="84"/>
      <c r="AC97" s="84"/>
      <c r="AD97" s="84"/>
      <c r="AE97" s="84"/>
      <c r="AF97" s="84"/>
      <c r="AG97" s="84"/>
      <c r="AH97" s="84"/>
      <c r="AI97" s="84"/>
      <c r="AJ97" s="84"/>
      <c r="AK97" s="84"/>
      <c r="AL97" s="88"/>
      <c r="AM97" s="188"/>
      <c r="AN97" s="188"/>
    </row>
    <row r="98" spans="1:40" s="85" customFormat="1" x14ac:dyDescent="0.2">
      <c r="A98" s="119">
        <f t="shared" si="6"/>
        <v>1</v>
      </c>
      <c r="B98" s="100">
        <v>42675</v>
      </c>
      <c r="C98" s="41">
        <v>43913</v>
      </c>
      <c r="D98" s="41">
        <v>11233</v>
      </c>
      <c r="E98" s="41">
        <v>67914</v>
      </c>
      <c r="F98" s="41">
        <v>5918</v>
      </c>
      <c r="G98" s="41">
        <v>155687</v>
      </c>
      <c r="H98" s="41">
        <v>449144</v>
      </c>
      <c r="I98" s="41"/>
      <c r="J98" s="41">
        <v>306</v>
      </c>
      <c r="K98" s="41">
        <v>473863</v>
      </c>
      <c r="L98" s="41">
        <v>61650</v>
      </c>
      <c r="M98" s="41">
        <v>20306</v>
      </c>
      <c r="N98" s="41">
        <v>13876</v>
      </c>
      <c r="O98" s="41">
        <v>1738</v>
      </c>
      <c r="P98" s="41">
        <v>2434</v>
      </c>
      <c r="Q98" s="41">
        <v>33416</v>
      </c>
      <c r="R98" s="101">
        <v>1341398</v>
      </c>
      <c r="S98" s="4"/>
      <c r="T98" s="190"/>
      <c r="U98" s="4"/>
      <c r="V98" s="84"/>
      <c r="W98" s="84"/>
      <c r="X98" s="84"/>
      <c r="Y98" s="84"/>
      <c r="Z98" s="84"/>
      <c r="AA98" s="84"/>
      <c r="AB98" s="84"/>
      <c r="AC98" s="84"/>
      <c r="AD98" s="84"/>
      <c r="AE98" s="84"/>
      <c r="AF98" s="84"/>
      <c r="AG98" s="84"/>
      <c r="AH98" s="84"/>
      <c r="AI98" s="84"/>
      <c r="AJ98" s="84"/>
      <c r="AK98" s="84"/>
      <c r="AL98" s="88"/>
      <c r="AM98" s="188"/>
      <c r="AN98" s="188"/>
    </row>
    <row r="99" spans="1:40" s="85" customFormat="1" x14ac:dyDescent="0.2">
      <c r="A99" s="119">
        <f t="shared" si="6"/>
        <v>1</v>
      </c>
      <c r="B99" s="100">
        <v>42705</v>
      </c>
      <c r="C99" s="2">
        <v>43481</v>
      </c>
      <c r="D99" s="2">
        <v>11181</v>
      </c>
      <c r="E99" s="2">
        <v>66509</v>
      </c>
      <c r="F99" s="2">
        <v>6114</v>
      </c>
      <c r="G99" s="2">
        <v>157155</v>
      </c>
      <c r="H99" s="2">
        <v>452923</v>
      </c>
      <c r="I99" s="2"/>
      <c r="J99" s="2">
        <v>303</v>
      </c>
      <c r="K99" s="2">
        <v>472054</v>
      </c>
      <c r="L99" s="2">
        <v>62524</v>
      </c>
      <c r="M99" s="2">
        <v>20296</v>
      </c>
      <c r="N99" s="2">
        <v>13608</v>
      </c>
      <c r="O99" s="2">
        <v>1736</v>
      </c>
      <c r="P99" s="2">
        <v>2430</v>
      </c>
      <c r="Q99" s="2">
        <v>33390</v>
      </c>
      <c r="R99" s="101">
        <v>1343704</v>
      </c>
      <c r="S99" s="4"/>
      <c r="T99" s="190"/>
      <c r="U99" s="4"/>
      <c r="V99" s="84"/>
      <c r="W99" s="84"/>
      <c r="X99" s="84"/>
      <c r="Y99" s="84"/>
      <c r="Z99" s="84"/>
      <c r="AA99" s="84"/>
      <c r="AB99" s="84"/>
      <c r="AC99" s="84"/>
      <c r="AD99" s="84"/>
      <c r="AE99" s="84"/>
      <c r="AF99" s="84"/>
      <c r="AG99" s="84"/>
      <c r="AH99" s="84"/>
      <c r="AI99" s="84"/>
      <c r="AJ99" s="84"/>
      <c r="AK99" s="84"/>
      <c r="AL99" s="88"/>
      <c r="AM99" s="188"/>
      <c r="AN99" s="188"/>
    </row>
    <row r="100" spans="1:40" s="85" customFormat="1" x14ac:dyDescent="0.2">
      <c r="A100" s="119">
        <f t="shared" si="6"/>
        <v>1</v>
      </c>
      <c r="B100" s="100">
        <v>42736</v>
      </c>
      <c r="C100" s="2">
        <v>43888</v>
      </c>
      <c r="D100" s="2">
        <v>11405</v>
      </c>
      <c r="E100" s="2">
        <v>68174</v>
      </c>
      <c r="F100" s="2">
        <v>6267</v>
      </c>
      <c r="G100" s="2">
        <v>158234</v>
      </c>
      <c r="H100" s="2">
        <v>449653</v>
      </c>
      <c r="I100" s="2"/>
      <c r="J100" s="2">
        <v>295</v>
      </c>
      <c r="K100" s="2">
        <v>469992</v>
      </c>
      <c r="L100" s="2">
        <v>64732</v>
      </c>
      <c r="M100" s="2">
        <v>20297</v>
      </c>
      <c r="N100" s="2">
        <v>13527</v>
      </c>
      <c r="O100" s="2">
        <v>1816</v>
      </c>
      <c r="P100" s="2">
        <v>2526</v>
      </c>
      <c r="Q100" s="2">
        <v>33173</v>
      </c>
      <c r="R100" s="101">
        <v>1343979</v>
      </c>
      <c r="S100" s="4"/>
      <c r="T100" s="190"/>
      <c r="U100" s="4"/>
      <c r="V100" s="84"/>
      <c r="W100" s="84"/>
      <c r="X100" s="84"/>
      <c r="Y100" s="84"/>
      <c r="Z100" s="84"/>
      <c r="AA100" s="84"/>
      <c r="AB100" s="84"/>
      <c r="AC100" s="84"/>
      <c r="AD100" s="84"/>
      <c r="AE100" s="84"/>
      <c r="AF100" s="84"/>
      <c r="AG100" s="84"/>
      <c r="AH100" s="84"/>
      <c r="AI100" s="84"/>
      <c r="AJ100" s="84"/>
      <c r="AK100" s="84"/>
      <c r="AL100" s="88"/>
      <c r="AM100" s="188"/>
      <c r="AN100" s="188"/>
    </row>
    <row r="101" spans="1:40" s="85" customFormat="1" x14ac:dyDescent="0.2">
      <c r="A101" s="119">
        <f t="shared" si="6"/>
        <v>1</v>
      </c>
      <c r="B101" s="100">
        <v>42767</v>
      </c>
      <c r="C101" s="2">
        <v>43649</v>
      </c>
      <c r="D101" s="2">
        <v>11363</v>
      </c>
      <c r="E101" s="2">
        <v>67879</v>
      </c>
      <c r="F101" s="2">
        <v>6382</v>
      </c>
      <c r="G101" s="2">
        <v>158909</v>
      </c>
      <c r="H101" s="2">
        <v>448803</v>
      </c>
      <c r="I101" s="2"/>
      <c r="J101" s="2">
        <v>285</v>
      </c>
      <c r="K101" s="2">
        <v>467770</v>
      </c>
      <c r="L101" s="2">
        <v>64616</v>
      </c>
      <c r="M101" s="2">
        <v>20235</v>
      </c>
      <c r="N101" s="2">
        <v>12860</v>
      </c>
      <c r="O101" s="2">
        <v>1765</v>
      </c>
      <c r="P101" s="2">
        <v>2406</v>
      </c>
      <c r="Q101" s="2">
        <v>33167</v>
      </c>
      <c r="R101" s="101">
        <v>1340089</v>
      </c>
      <c r="S101" s="4"/>
      <c r="T101" s="190"/>
      <c r="U101" s="4"/>
      <c r="V101" s="84"/>
      <c r="W101" s="84"/>
      <c r="X101" s="84"/>
      <c r="Y101" s="84"/>
      <c r="Z101" s="84"/>
      <c r="AA101" s="84"/>
      <c r="AB101" s="84"/>
      <c r="AC101" s="84"/>
      <c r="AD101" s="84"/>
      <c r="AE101" s="84"/>
      <c r="AF101" s="84"/>
      <c r="AG101" s="84"/>
      <c r="AH101" s="84"/>
      <c r="AI101" s="84"/>
      <c r="AJ101" s="84"/>
      <c r="AK101" s="84"/>
      <c r="AL101" s="88"/>
      <c r="AM101" s="188"/>
      <c r="AN101" s="188"/>
    </row>
    <row r="102" spans="1:40" s="85" customFormat="1" x14ac:dyDescent="0.2">
      <c r="A102" s="119">
        <f t="shared" si="6"/>
        <v>1</v>
      </c>
      <c r="B102" s="100">
        <v>42795</v>
      </c>
      <c r="C102" s="216">
        <v>44727</v>
      </c>
      <c r="D102" s="216">
        <v>11405</v>
      </c>
      <c r="E102" s="216">
        <v>67488</v>
      </c>
      <c r="F102" s="216">
        <v>7041</v>
      </c>
      <c r="G102" s="216">
        <v>164597</v>
      </c>
      <c r="H102" s="216">
        <v>453131</v>
      </c>
      <c r="I102" s="216"/>
      <c r="J102" s="216">
        <v>255</v>
      </c>
      <c r="K102" s="216">
        <v>466487</v>
      </c>
      <c r="L102" s="216">
        <v>69067</v>
      </c>
      <c r="M102" s="216">
        <v>18987</v>
      </c>
      <c r="N102" s="216">
        <v>12097</v>
      </c>
      <c r="O102" s="216">
        <v>2580</v>
      </c>
      <c r="P102" s="216">
        <v>3035</v>
      </c>
      <c r="Q102" s="216">
        <v>34258</v>
      </c>
      <c r="R102" s="101">
        <v>1355155</v>
      </c>
      <c r="S102" s="4"/>
      <c r="T102" s="190"/>
      <c r="U102" s="4"/>
      <c r="V102" s="84"/>
      <c r="W102" s="84"/>
      <c r="X102" s="84"/>
      <c r="Y102" s="84"/>
      <c r="Z102" s="84"/>
      <c r="AA102" s="84"/>
      <c r="AB102" s="84"/>
      <c r="AC102" s="84"/>
      <c r="AD102" s="84"/>
      <c r="AE102" s="84"/>
      <c r="AF102" s="84"/>
      <c r="AG102" s="84"/>
      <c r="AH102" s="84"/>
      <c r="AI102" s="84"/>
      <c r="AJ102" s="84"/>
      <c r="AK102" s="84"/>
      <c r="AL102" s="88"/>
      <c r="AM102" s="188"/>
      <c r="AN102" s="188"/>
    </row>
    <row r="103" spans="1:40" s="85" customFormat="1" x14ac:dyDescent="0.2">
      <c r="A103" s="119">
        <f t="shared" si="6"/>
        <v>1</v>
      </c>
      <c r="B103" s="100">
        <v>42826</v>
      </c>
      <c r="C103" s="216">
        <v>44753</v>
      </c>
      <c r="D103" s="216">
        <v>11404</v>
      </c>
      <c r="E103" s="216">
        <v>67408</v>
      </c>
      <c r="F103" s="216">
        <v>7004</v>
      </c>
      <c r="G103" s="216">
        <v>171516</v>
      </c>
      <c r="H103" s="216">
        <v>447296</v>
      </c>
      <c r="I103" s="216"/>
      <c r="J103" s="216">
        <v>251</v>
      </c>
      <c r="K103" s="216">
        <v>467077</v>
      </c>
      <c r="L103" s="216">
        <v>67420</v>
      </c>
      <c r="M103" s="216">
        <v>18978</v>
      </c>
      <c r="N103" s="216">
        <v>11649</v>
      </c>
      <c r="O103" s="216">
        <v>2371</v>
      </c>
      <c r="P103" s="216">
        <v>2615</v>
      </c>
      <c r="Q103" s="216">
        <v>34569</v>
      </c>
      <c r="R103" s="101">
        <v>1354311</v>
      </c>
      <c r="S103" s="4"/>
      <c r="T103" s="190"/>
      <c r="U103" s="4"/>
      <c r="V103" s="84"/>
      <c r="W103" s="84"/>
      <c r="X103" s="84"/>
      <c r="Y103" s="84"/>
      <c r="Z103" s="84"/>
      <c r="AA103" s="84"/>
      <c r="AB103" s="84"/>
      <c r="AC103" s="84"/>
      <c r="AD103" s="84"/>
      <c r="AE103" s="84"/>
      <c r="AF103" s="84"/>
      <c r="AG103" s="84"/>
      <c r="AH103" s="84"/>
      <c r="AI103" s="84"/>
      <c r="AJ103" s="84"/>
      <c r="AK103" s="84"/>
      <c r="AL103" s="88"/>
      <c r="AM103" s="188"/>
      <c r="AN103" s="188"/>
    </row>
    <row r="104" spans="1:40" s="85" customFormat="1" x14ac:dyDescent="0.2">
      <c r="A104" s="119">
        <f t="shared" si="6"/>
        <v>0</v>
      </c>
      <c r="B104" s="100">
        <v>42856</v>
      </c>
      <c r="C104" s="2"/>
      <c r="D104" s="2"/>
      <c r="E104" s="2"/>
      <c r="F104" s="2"/>
      <c r="G104" s="2"/>
      <c r="H104" s="2"/>
      <c r="I104" s="2"/>
      <c r="J104" s="2"/>
      <c r="K104" s="2"/>
      <c r="L104" s="2"/>
      <c r="M104" s="2"/>
      <c r="N104" s="2"/>
      <c r="O104" s="2"/>
      <c r="P104" s="2"/>
      <c r="Q104" s="2"/>
      <c r="R104" s="101"/>
      <c r="S104" s="4"/>
      <c r="T104" s="189"/>
      <c r="U104" s="4"/>
      <c r="V104" s="84"/>
      <c r="W104" s="84"/>
      <c r="X104" s="84"/>
      <c r="Y104" s="84"/>
      <c r="Z104" s="84"/>
      <c r="AA104" s="84"/>
      <c r="AB104" s="84"/>
      <c r="AC104" s="84"/>
      <c r="AD104" s="84"/>
      <c r="AE104" s="84"/>
      <c r="AF104" s="84"/>
      <c r="AG104" s="84"/>
      <c r="AH104" s="84"/>
      <c r="AI104" s="84"/>
      <c r="AJ104" s="84"/>
      <c r="AK104" s="84"/>
      <c r="AL104" s="88"/>
      <c r="AM104" s="188"/>
      <c r="AN104" s="188"/>
    </row>
    <row r="105" spans="1:40" s="85" customFormat="1" x14ac:dyDescent="0.2">
      <c r="A105" s="119">
        <f t="shared" si="6"/>
        <v>0</v>
      </c>
      <c r="B105" s="100">
        <v>42887</v>
      </c>
      <c r="C105" s="2"/>
      <c r="D105" s="2"/>
      <c r="E105" s="2"/>
      <c r="F105" s="2"/>
      <c r="G105" s="2"/>
      <c r="H105" s="2"/>
      <c r="I105" s="2"/>
      <c r="J105" s="2"/>
      <c r="K105" s="2"/>
      <c r="L105" s="2"/>
      <c r="M105" s="2"/>
      <c r="N105" s="2"/>
      <c r="O105" s="2"/>
      <c r="P105" s="2"/>
      <c r="Q105" s="2"/>
      <c r="R105" s="101"/>
      <c r="S105" s="4"/>
      <c r="T105" s="189"/>
      <c r="U105" s="4"/>
      <c r="V105" s="84"/>
      <c r="W105" s="84"/>
      <c r="X105" s="84"/>
      <c r="Y105" s="84"/>
      <c r="Z105" s="84"/>
      <c r="AA105" s="84"/>
      <c r="AB105" s="84"/>
      <c r="AC105" s="84"/>
      <c r="AD105" s="84"/>
      <c r="AE105" s="84"/>
      <c r="AF105" s="84"/>
      <c r="AG105" s="84"/>
      <c r="AH105" s="84"/>
      <c r="AI105" s="84"/>
      <c r="AJ105" s="84"/>
      <c r="AK105" s="84"/>
      <c r="AL105" s="88"/>
      <c r="AM105" s="188"/>
      <c r="AN105" s="188"/>
    </row>
    <row r="106" spans="1:40" s="85" customFormat="1" x14ac:dyDescent="0.2">
      <c r="A106" s="119"/>
      <c r="B106" s="100"/>
      <c r="C106" s="2"/>
      <c r="D106" s="2"/>
      <c r="E106" s="2"/>
      <c r="F106" s="2"/>
      <c r="G106" s="2"/>
      <c r="H106" s="2"/>
      <c r="I106" s="2"/>
      <c r="J106" s="2"/>
      <c r="K106" s="2"/>
      <c r="L106" s="2"/>
      <c r="M106" s="2"/>
      <c r="N106" s="2"/>
      <c r="O106" s="2"/>
      <c r="P106" s="2"/>
      <c r="Q106" s="2"/>
      <c r="R106" s="101"/>
      <c r="S106" s="4"/>
      <c r="T106" s="189"/>
      <c r="U106" s="4"/>
      <c r="V106" s="84"/>
      <c r="W106" s="84"/>
      <c r="X106" s="84"/>
      <c r="Y106" s="84"/>
      <c r="Z106" s="84"/>
      <c r="AA106" s="84"/>
      <c r="AB106" s="84"/>
      <c r="AC106" s="84"/>
      <c r="AD106" s="84"/>
      <c r="AE106" s="84"/>
      <c r="AF106" s="84"/>
      <c r="AG106" s="84"/>
      <c r="AH106" s="84"/>
      <c r="AI106" s="84"/>
      <c r="AJ106" s="84"/>
      <c r="AK106" s="84"/>
      <c r="AL106" s="88"/>
      <c r="AM106" s="188"/>
      <c r="AN106" s="188"/>
    </row>
    <row r="107" spans="1:40" s="85" customFormat="1" x14ac:dyDescent="0.25">
      <c r="B107" s="108" t="s">
        <v>81</v>
      </c>
      <c r="C107" s="4">
        <f>ROUND(+AVERAGE(C94:C105),0)</f>
        <v>43825</v>
      </c>
      <c r="D107" s="4">
        <f t="shared" ref="D107:P107" si="9">ROUND(+AVERAGE(D94:D105),0)</f>
        <v>11210</v>
      </c>
      <c r="E107" s="4">
        <f t="shared" si="9"/>
        <v>67711</v>
      </c>
      <c r="F107" s="4">
        <f t="shared" si="9"/>
        <v>6094</v>
      </c>
      <c r="G107" s="4">
        <f>ROUND(+AVERAGE(G94:G105),0)</f>
        <v>157251</v>
      </c>
      <c r="H107" s="4">
        <f>ROUNDDOWN(+AVERAGE(H94:H105),0)</f>
        <v>448253</v>
      </c>
      <c r="I107" s="4" t="e">
        <f>ROUND(+AVERAGE(I94:I105),0)</f>
        <v>#DIV/0!</v>
      </c>
      <c r="J107" s="4">
        <f t="shared" si="9"/>
        <v>294</v>
      </c>
      <c r="K107" s="4">
        <f>ROUNDDOWN(+AVERAGE(K94:K105),0)</f>
        <v>470305</v>
      </c>
      <c r="L107" s="4">
        <f>ROUND(+AVERAGE(L94:L105),0)</f>
        <v>64559</v>
      </c>
      <c r="M107" s="4">
        <f t="shared" si="9"/>
        <v>19998</v>
      </c>
      <c r="N107" s="4">
        <f t="shared" si="9"/>
        <v>13599</v>
      </c>
      <c r="O107" s="4">
        <f t="shared" si="9"/>
        <v>1935</v>
      </c>
      <c r="P107" s="4">
        <f t="shared" si="9"/>
        <v>2574</v>
      </c>
      <c r="Q107" s="4">
        <f>ROUND(+AVERAGE(Q94:Q105),0)</f>
        <v>33621</v>
      </c>
      <c r="R107" s="109">
        <f>ROUND(SUM(C107:H107,J107:Q107),0)</f>
        <v>1341229</v>
      </c>
      <c r="S107" s="4"/>
      <c r="T107" s="4"/>
      <c r="U107" s="4"/>
      <c r="V107" s="84"/>
      <c r="W107" s="84"/>
      <c r="X107" s="84"/>
      <c r="Y107" s="84"/>
      <c r="Z107" s="84"/>
      <c r="AA107" s="84"/>
      <c r="AB107" s="84"/>
      <c r="AC107" s="84"/>
      <c r="AD107" s="84"/>
      <c r="AE107" s="84"/>
      <c r="AF107" s="84"/>
      <c r="AG107" s="84"/>
      <c r="AH107" s="84"/>
      <c r="AI107" s="84"/>
      <c r="AJ107" s="84"/>
      <c r="AK107" s="84"/>
      <c r="AL107" s="84"/>
      <c r="AM107" s="188"/>
      <c r="AN107" s="188"/>
    </row>
    <row r="108" spans="1:40" s="85" customFormat="1" ht="15.75" customHeight="1" x14ac:dyDescent="0.25">
      <c r="B108" s="108" t="s">
        <v>82</v>
      </c>
      <c r="C108" s="4">
        <v>43412</v>
      </c>
      <c r="D108" s="4">
        <v>11087</v>
      </c>
      <c r="E108" s="4">
        <v>69028</v>
      </c>
      <c r="F108" s="4">
        <v>5844</v>
      </c>
      <c r="G108" s="4">
        <v>192317</v>
      </c>
      <c r="H108" s="4">
        <f>98910+I108</f>
        <v>465119</v>
      </c>
      <c r="I108" s="4">
        <v>366209</v>
      </c>
      <c r="J108" s="4">
        <v>286</v>
      </c>
      <c r="K108" s="4">
        <v>486863</v>
      </c>
      <c r="L108" s="4">
        <v>65529</v>
      </c>
      <c r="M108" s="4">
        <v>20185</v>
      </c>
      <c r="N108" s="4">
        <v>14765</v>
      </c>
      <c r="O108" s="4">
        <v>1926</v>
      </c>
      <c r="P108" s="4">
        <v>2646</v>
      </c>
      <c r="Q108" s="4">
        <v>35909</v>
      </c>
      <c r="R108" s="109">
        <v>1414916</v>
      </c>
      <c r="S108" s="4"/>
      <c r="T108" s="4"/>
      <c r="U108" s="4"/>
      <c r="V108" s="87"/>
      <c r="W108" s="84"/>
      <c r="X108" s="87"/>
      <c r="AJ108" s="89"/>
      <c r="AM108" s="188"/>
      <c r="AN108" s="188"/>
    </row>
    <row r="109" spans="1:40" s="85" customFormat="1" x14ac:dyDescent="0.2">
      <c r="B109" s="110" t="s">
        <v>1</v>
      </c>
      <c r="C109" s="2">
        <f t="array" ref="C109">IF(TEXT(MAX(IF($A$94:$A$105=1,$B$94:$B$105)),"mmmm")="July",C94-C92,INDEX(C$94:C$105,MATCH(TEXT(MAX(IF($A$94:$A$105=1,$B$94:$B$105)),"mmmm"),TEXT($B$94:$B$105,"mmmm"),0))-INDEX(C$94:C$105,MATCH(TEXT(MAX(IF($A$94:$A$105=1,$B$94:$B$105)),"mmmm"),TEXT($B$94:$B$105,"mmmm"),0)-1))</f>
        <v>26</v>
      </c>
      <c r="D109" s="2">
        <f t="array" ref="D109">IF(TEXT(MAX(IF($A$94:$A$105=1,$B$94:$B$105)),"mmmm")="July",D94-D92,INDEX(D$94:D$105,MATCH(TEXT(MAX(IF($A$94:$A$105=1,$B$94:$B$105)),"mmmm"),TEXT($B$94:$B$105,"mmmm"),0))-INDEX(D$94:D$105,MATCH(TEXT(MAX(IF($A$94:$A$105=1,$B$94:$B$105)),"mmmm"),TEXT($B$94:$B$105,"mmmm"),0)-1))</f>
        <v>-1</v>
      </c>
      <c r="E109" s="2">
        <f t="array" ref="E109">IF(TEXT(MAX(IF($A$94:$A$105=1,$B$94:$B$105)),"mmmm")="July",E94-E92,INDEX(E$94:E$105,MATCH(TEXT(MAX(IF($A$94:$A$105=1,$B$94:$B$105)),"mmmm"),TEXT($B$94:$B$105,"mmmm"),0))-INDEX(E$94:E$105,MATCH(TEXT(MAX(IF($A$94:$A$105=1,$B$94:$B$105)),"mmmm"),TEXT($B$94:$B$105,"mmmm"),0)-1))</f>
        <v>-80</v>
      </c>
      <c r="F109" s="2">
        <f t="array" ref="F109">IF(TEXT(MAX(IF($A$94:$A$105=1,$B$94:$B$105)),"mmmm")="July",F94-F92,INDEX(F$94:F$105,MATCH(TEXT(MAX(IF($A$94:$A$105=1,$B$94:$B$105)),"mmmm"),TEXT($B$94:$B$105,"mmmm"),0))-INDEX(F$94:F$105,MATCH(TEXT(MAX(IF($A$94:$A$105=1,$B$94:$B$105)),"mmmm"),TEXT($B$94:$B$105,"mmmm"),0)-1))</f>
        <v>-37</v>
      </c>
      <c r="G109" s="2">
        <f t="array" ref="G109">IF(TEXT(MAX(IF($A$94:$A$105=1,$B$94:$B$105)),"mmmm")="July",G94-G92,INDEX(G$94:G$105,MATCH(TEXT(MAX(IF($A$94:$A$105=1,$B$94:$B$105)),"mmmm"),TEXT($B$94:$B$105,"mmmm"),0))-INDEX(G$94:G$105,MATCH(TEXT(MAX(IF($A$94:$A$105=1,$B$94:$B$105)),"mmmm"),TEXT($B$94:$B$105,"mmmm"),0)-1))</f>
        <v>6919</v>
      </c>
      <c r="H109" s="2">
        <f t="array" ref="H109">IF(TEXT(MAX(IF($A$94:$A$105=1,$B$94:$B$105)),"mmmm")="July",H94-H92,INDEX(H$94:H$105,MATCH(TEXT(MAX(IF($A$94:$A$105=1,$B$94:$B$105)),"mmmm"),TEXT($B$94:$B$105,"mmmm"),0))-INDEX(H$94:H$105,MATCH(TEXT(MAX(IF($A$94:$A$105=1,$B$94:$B$105)),"mmmm"),TEXT($B$94:$B$105,"mmmm"),0)-1))</f>
        <v>-5835</v>
      </c>
      <c r="I109" s="2">
        <f t="array" ref="I109">IF(TEXT(MAX(IF($A$94:$A$105=1,$B$94:$B$105)),"mmmm")="July",I94-I92,INDEX(I$94:I$105,MATCH(TEXT(MAX(IF($A$94:$A$105=1,$B$94:$B$105)),"mmmm"),TEXT($B$94:$B$105,"mmmm"),0))-INDEX(I$94:I$105,MATCH(TEXT(MAX(IF($A$94:$A$105=1,$B$94:$B$105)),"mmmm"),TEXT($B$94:$B$105,"mmmm"),0)-1))</f>
        <v>0</v>
      </c>
      <c r="J109" s="2">
        <f t="array" ref="J109">IF(TEXT(MAX(IF($A$94:$A$105=1,$B$94:$B$105)),"mmmm")="July",J94-J92,INDEX(J$94:J$105,MATCH(TEXT(MAX(IF($A$94:$A$105=1,$B$94:$B$105)),"mmmm"),TEXT($B$94:$B$105,"mmmm"),0))-INDEX(J$94:J$105,MATCH(TEXT(MAX(IF($A$94:$A$105=1,$B$94:$B$105)),"mmmm"),TEXT($B$94:$B$105,"mmmm"),0)-1))</f>
        <v>-4</v>
      </c>
      <c r="K109" s="2">
        <f t="array" ref="K109">IF(TEXT(MAX(IF($A$94:$A$105=1,$B$94:$B$105)),"mmmm")="July",K94-K92,INDEX(K$94:K$105,MATCH(TEXT(MAX(IF($A$94:$A$105=1,$B$94:$B$105)),"mmmm"),TEXT($B$94:$B$105,"mmmm"),0))-INDEX(K$94:K$105,MATCH(TEXT(MAX(IF($A$94:$A$105=1,$B$94:$B$105)),"mmmm"),TEXT($B$94:$B$105,"mmmm"),0)-1))</f>
        <v>590</v>
      </c>
      <c r="L109" s="2">
        <f t="array" ref="L109">IF(TEXT(MAX(IF($A$94:$A$105=1,$B$94:$B$105)),"mmmm")="July",L94-L92,INDEX(L$94:L$105,MATCH(TEXT(MAX(IF($A$94:$A$105=1,$B$94:$B$105)),"mmmm"),TEXT($B$94:$B$105,"mmmm"),0))-INDEX(L$94:L$105,MATCH(TEXT(MAX(IF($A$94:$A$105=1,$B$94:$B$105)),"mmmm"),TEXT($B$94:$B$105,"mmmm"),0)-1))</f>
        <v>-1647</v>
      </c>
      <c r="M109" s="2">
        <f t="array" ref="M109">IF(TEXT(MAX(IF($A$94:$A$105=1,$B$94:$B$105)),"mmmm")="July",M94-M92,INDEX(M$94:M$105,MATCH(TEXT(MAX(IF($A$94:$A$105=1,$B$94:$B$105)),"mmmm"),TEXT($B$94:$B$105,"mmmm"),0))-INDEX(M$94:M$105,MATCH(TEXT(MAX(IF($A$94:$A$105=1,$B$94:$B$105)),"mmmm"),TEXT($B$94:$B$105,"mmmm"),0)-1))</f>
        <v>-9</v>
      </c>
      <c r="N109" s="2">
        <f t="array" ref="N109">IF(TEXT(MAX(IF($A$94:$A$105=1,$B$94:$B$105)),"mmmm")="July",N94-N92,INDEX(N$94:N$105,MATCH(TEXT(MAX(IF($A$94:$A$105=1,$B$94:$B$105)),"mmmm"),TEXT($B$94:$B$105,"mmmm"),0))-INDEX(N$94:N$105,MATCH(TEXT(MAX(IF($A$94:$A$105=1,$B$94:$B$105)),"mmmm"),TEXT($B$94:$B$105,"mmmm"),0)-1))</f>
        <v>-448</v>
      </c>
      <c r="O109" s="2">
        <f t="array" ref="O109">IF(TEXT(MAX(IF($A$94:$A$105=1,$B$94:$B$105)),"mmmm")="July",O94-O92,INDEX(O$94:O$105,MATCH(TEXT(MAX(IF($A$94:$A$105=1,$B$94:$B$105)),"mmmm"),TEXT($B$94:$B$105,"mmmm"),0))-INDEX(O$94:O$105,MATCH(TEXT(MAX(IF($A$94:$A$105=1,$B$94:$B$105)),"mmmm"),TEXT($B$94:$B$105,"mmmm"),0)-1))</f>
        <v>-209</v>
      </c>
      <c r="P109" s="2">
        <f t="array" ref="P109">IF(TEXT(MAX(IF($A$94:$A$105=1,$B$94:$B$105)),"mmmm")="July",P94-P92,INDEX(P$94:P$105,MATCH(TEXT(MAX(IF($A$94:$A$105=1,$B$94:$B$105)),"mmmm"),TEXT($B$94:$B$105,"mmmm"),0))-INDEX(P$94:P$105,MATCH(TEXT(MAX(IF($A$94:$A$105=1,$B$94:$B$105)),"mmmm"),TEXT($B$94:$B$105,"mmmm"),0)-1))</f>
        <v>-420</v>
      </c>
      <c r="Q109" s="2">
        <f t="array" ref="Q109">IF(TEXT(MAX(IF($A$94:$A$105=1,$B$94:$B$105)),"mmmm")="July",Q94-Q92,INDEX(Q$94:Q$105,MATCH(TEXT(MAX(IF($A$94:$A$105=1,$B$94:$B$105)),"mmmm"),TEXT($B$94:$B$105,"mmmm"),0))-INDEX(Q$94:Q$105,MATCH(TEXT(MAX(IF($A$94:$A$105=1,$B$94:$B$105)),"mmmm"),TEXT($B$94:$B$105,"mmmm"),0)-1))</f>
        <v>311</v>
      </c>
      <c r="R109" s="203">
        <f t="array" ref="R109">IF(TEXT(MAX(IF($A$94:$A$105=1,$B$94:$B$105)),"mmmm")="July",R94-R92,INDEX(R$94:R$105,MATCH(TEXT(MAX(IF($A$94:$A$105=1,$B$94:$B$105)),"mmmm"),TEXT($B$94:$B$105,"mmmm"),0))-INDEX(R$94:R$105,MATCH(TEXT(MAX(IF($A$94:$A$105=1,$B$94:$B$105)),"mmmm"),TEXT($B$94:$B$105,"mmmm"),0)-1))</f>
        <v>-844</v>
      </c>
      <c r="S109" s="4"/>
      <c r="T109" s="4"/>
      <c r="U109" s="4"/>
      <c r="V109" s="86"/>
      <c r="X109" s="87"/>
      <c r="AA109" s="93"/>
      <c r="AM109" s="188"/>
      <c r="AN109" s="188"/>
    </row>
    <row r="110" spans="1:40" s="85" customFormat="1" x14ac:dyDescent="0.2">
      <c r="B110" s="110" t="s">
        <v>4</v>
      </c>
      <c r="C110" s="5">
        <f t="array" ref="C110">IF(TEXT(MAX(IF($A$94:$A$105=1,$B$94:$B$105)),"mmmm")="July",C109/C92,IFERROR(C109/INDEX(C$94:C$105,MATCH(TEXT(MAX(IF($A$94:$A$105=1,$B$94:$B$105)),"mmmm"),TEXT($B$94:$B$105,"mmmm"),0)-1),0))</f>
        <v>5.8130435754689556E-4</v>
      </c>
      <c r="D110" s="5">
        <f t="array" ref="D110">IF(TEXT(MAX(IF($A$94:$A$105=1,$B$94:$B$105)),"mmmm")="July",D109/D92,IFERROR(D109/INDEX(D$94:D$105,MATCH(TEXT(MAX(IF($A$94:$A$105=1,$B$94:$B$105)),"mmmm"),TEXT($B$94:$B$105,"mmmm"),0)-1),0))</f>
        <v>-8.7680841736080672E-5</v>
      </c>
      <c r="E110" s="5">
        <f t="array" ref="E110">IF(TEXT(MAX(IF($A$94:$A$105=1,$B$94:$B$105)),"mmmm")="July",E109/E92,IFERROR(E109/INDEX(E$94:E$105,MATCH(TEXT(MAX(IF($A$94:$A$105=1,$B$94:$B$105)),"mmmm"),TEXT($B$94:$B$105,"mmmm"),0)-1),0))</f>
        <v>-1.1853959222380276E-3</v>
      </c>
      <c r="F110" s="5">
        <f t="array" ref="F110">IF(TEXT(MAX(IF($A$94:$A$105=1,$B$94:$B$105)),"mmmm")="July",F109/F92,IFERROR(F109/INDEX(F$94:F$105,MATCH(TEXT(MAX(IF($A$94:$A$105=1,$B$94:$B$105)),"mmmm"),TEXT($B$94:$B$105,"mmmm"),0)-1),0))</f>
        <v>-5.2549353784973728E-3</v>
      </c>
      <c r="G110" s="5">
        <f t="array" ref="G110">IF(TEXT(MAX(IF($A$94:$A$105=1,$B$94:$B$105)),"mmmm")="July",G109/G92,IFERROR(G109/INDEX(G$94:G$105,MATCH(TEXT(MAX(IF($A$94:$A$105=1,$B$94:$B$105)),"mmmm"),TEXT($B$94:$B$105,"mmmm"),0)-1),0))</f>
        <v>4.2036003086325997E-2</v>
      </c>
      <c r="H110" s="5">
        <f t="array" ref="H110">IF(TEXT(MAX(IF($A$94:$A$105=1,$B$94:$B$105)),"mmmm")="July",H109/H92,IFERROR(H109/INDEX(H$94:H$105,MATCH(TEXT(MAX(IF($A$94:$A$105=1,$B$94:$B$105)),"mmmm"),TEXT($B$94:$B$105,"mmmm"),0)-1),0))</f>
        <v>-1.287707086913056E-2</v>
      </c>
      <c r="I110" s="5">
        <f t="array" ref="I110">IF(TEXT(MAX(IF($A$94:$A$105=1,$B$94:$B$105)),"mmmm")="July",I109/I92,IFERROR(I109/INDEX(I$94:I$105,MATCH(TEXT(MAX(IF($A$94:$A$105=1,$B$94:$B$105)),"mmmm"),TEXT($B$94:$B$105,"mmmm"),0)-1),0))</f>
        <v>0</v>
      </c>
      <c r="J110" s="5">
        <f t="array" ref="J110">IF(TEXT(MAX(IF($A$94:$A$105=1,$B$94:$B$105)),"mmmm")="July",J109/J92,IFERROR(J109/INDEX(J$94:J$105,MATCH(TEXT(MAX(IF($A$94:$A$105=1,$B$94:$B$105)),"mmmm"),TEXT($B$94:$B$105,"mmmm"),0)-1),0))</f>
        <v>-1.5686274509803921E-2</v>
      </c>
      <c r="K110" s="5">
        <f t="array" ref="K110">IF(TEXT(MAX(IF($A$94:$A$105=1,$B$94:$B$105)),"mmmm")="July",K109/K92,IFERROR(K109/INDEX(K$94:K$105,MATCH(TEXT(MAX(IF($A$94:$A$105=1,$B$94:$B$105)),"mmmm"),TEXT($B$94:$B$105,"mmmm"),0)-1),0))</f>
        <v>1.2647726517566406E-3</v>
      </c>
      <c r="L110" s="5">
        <f t="array" ref="L110">IF(TEXT(MAX(IF($A$94:$A$105=1,$B$94:$B$105)),"mmmm")="July",L109/L92,IFERROR(L109/INDEX(L$94:L$105,MATCH(TEXT(MAX(IF($A$94:$A$105=1,$B$94:$B$105)),"mmmm"),TEXT($B$94:$B$105,"mmmm"),0)-1),0))</f>
        <v>-2.3846410007673707E-2</v>
      </c>
      <c r="M110" s="5">
        <f t="array" ref="M110">IF(TEXT(MAX(IF($A$94:$A$105=1,$B$94:$B$105)),"mmmm")="July",M109/M92,IFERROR(M109/INDEX(M$94:M$105,MATCH(TEXT(MAX(IF($A$94:$A$105=1,$B$94:$B$105)),"mmmm"),TEXT($B$94:$B$105,"mmmm"),0)-1),0))</f>
        <v>-4.7400853215357879E-4</v>
      </c>
      <c r="N110" s="5">
        <f t="array" ref="N110">IF(TEXT(MAX(IF($A$94:$A$105=1,$B$94:$B$105)),"mmmm")="July",N109/N92,IFERROR(N109/INDEX(N$94:N$105,MATCH(TEXT(MAX(IF($A$94:$A$105=1,$B$94:$B$105)),"mmmm"),TEXT($B$94:$B$105,"mmmm"),0)-1),0))</f>
        <v>-3.703397536579317E-2</v>
      </c>
      <c r="O110" s="5">
        <f t="array" ref="O110">IF(TEXT(MAX(IF($A$94:$A$105=1,$B$94:$B$105)),"mmmm")="July",O109/O92,IFERROR(O109/INDEX(O$94:O$105,MATCH(TEXT(MAX(IF($A$94:$A$105=1,$B$94:$B$105)),"mmmm"),TEXT($B$94:$B$105,"mmmm"),0)-1),0))</f>
        <v>-8.1007751937984498E-2</v>
      </c>
      <c r="P110" s="5">
        <f t="array" ref="P110">IF(TEXT(MAX(IF($A$94:$A$105=1,$B$94:$B$105)),"mmmm")="July",P109/P92,IFERROR(P109/INDEX(P$94:P$105,MATCH(TEXT(MAX(IF($A$94:$A$105=1,$B$94:$B$105)),"mmmm"),TEXT($B$94:$B$105,"mmmm"),0)-1),0))</f>
        <v>-0.13838550247116968</v>
      </c>
      <c r="Q110" s="5">
        <f t="array" ref="Q110">IF(TEXT(MAX(IF($A$94:$A$105=1,$B$94:$B$105)),"mmmm")="July",Q109/Q92,IFERROR(Q109/INDEX(Q$94:Q$105,MATCH(TEXT(MAX(IF($A$94:$A$105=1,$B$94:$B$105)),"mmmm"),TEXT($B$94:$B$105,"mmmm"),0)-1),0))</f>
        <v>9.0781715219802675E-3</v>
      </c>
      <c r="R110" s="191">
        <f t="array" ref="R110">IF(TEXT(MAX(IF($A$94:$A$105=1,$B$94:$B$105)),"mmmm")="July",R109/R92,IFERROR(R109/INDEX(R$94:R$105,MATCH(TEXT(MAX(IF($A$94:$A$105=1,$B$94:$B$105)),"mmmm"),TEXT($B$94:$B$105,"mmmm"),0)-1),0))</f>
        <v>-6.2280698517881716E-4</v>
      </c>
      <c r="S110" s="5"/>
      <c r="T110" s="112"/>
      <c r="U110" s="5"/>
      <c r="V110" s="94"/>
      <c r="AM110" s="188"/>
      <c r="AN110" s="188"/>
    </row>
    <row r="111" spans="1:40" s="85" customFormat="1" x14ac:dyDescent="0.2">
      <c r="B111" s="110" t="s">
        <v>11</v>
      </c>
      <c r="C111" s="2">
        <f t="array" ref="C111">INDEX(C$94:C$105,MATCH(TEXT(MAX(IF($A$94:$A$105=1,$B$94:$B$105)),"mmmm"),TEXT($B$94:$B$105,"mmmm"),0))-INDEX(C$81:C$92,MATCH(TEXT(MAX(IF($A$94:$A$105=1,$B$94:$B$105)),"mmmm"),TEXT($B$81:$B$92,"mmmm"),0))</f>
        <v>1975</v>
      </c>
      <c r="D111" s="2">
        <f t="array" ref="D111">INDEX(D$94:D$105,MATCH(TEXT(MAX(IF($A$94:$A$105=1,$B$94:$B$105)),"mmmm"),TEXT($B$94:$B$105,"mmmm"),0))-INDEX(D$81:D$92,MATCH(TEXT(MAX(IF($A$94:$A$105=1,$B$94:$B$105)),"mmmm"),TEXT($B$81:$B$92,"mmmm"),0))</f>
        <v>655</v>
      </c>
      <c r="E111" s="2">
        <f t="array" ref="E111">INDEX(E$94:E$105,MATCH(TEXT(MAX(IF($A$94:$A$105=1,$B$94:$B$105)),"mmmm"),TEXT($B$94:$B$105,"mmmm"),0))-INDEX(E$81:E$92,MATCH(TEXT(MAX(IF($A$94:$A$105=1,$B$94:$B$105)),"mmmm"),TEXT($B$81:$B$92,"mmmm"),0))</f>
        <v>-420</v>
      </c>
      <c r="F111" s="2">
        <f t="array" ref="F111">INDEX(F$94:F$105,MATCH(TEXT(MAX(IF($A$94:$A$105=1,$B$94:$B$105)),"mmmm"),TEXT($B$94:$B$105,"mmmm"),0))-INDEX(F$81:F$92,MATCH(TEXT(MAX(IF($A$94:$A$105=1,$B$94:$B$105)),"mmmm"),TEXT($B$81:$B$92,"mmmm"),0))</f>
        <v>1812</v>
      </c>
      <c r="G111" s="2">
        <f t="array" ref="G111">INDEX(G$94:G$105,MATCH(TEXT(MAX(IF($A$94:$A$105=1,$B$94:$B$105)),"mmmm"),TEXT($B$94:$B$105,"mmmm"),0))-INDEX(G$81:G$92,MATCH(TEXT(MAX(IF($A$94:$A$105=1,$B$94:$B$105)),"mmmm"),TEXT($B$81:$B$92,"mmmm"),0))</f>
        <v>9549</v>
      </c>
      <c r="H111" s="2">
        <f t="array" ref="H111">INDEX(H$94:H$105,MATCH(TEXT(MAX(IF($A$94:$A$105=1,$B$94:$B$105)),"mmmm"),TEXT($B$94:$B$105,"mmmm"),0))-INDEX(H$81:H$92,MATCH(TEXT(MAX(IF($A$94:$A$105=1,$B$94:$B$105)),"mmmm"),TEXT($B$81:$B$92,"mmmm"),0))</f>
        <v>15790</v>
      </c>
      <c r="I111" s="2">
        <f t="array" ref="I111">INDEX(I$94:I$105,MATCH(TEXT(MAX(IF($A$94:$A$105=1,$B$94:$B$105)),"mmmm"),TEXT($B$94:$B$105,"mmmm"),0))-INDEX(I$81:I$92,MATCH(TEXT(MAX(IF($A$94:$A$105=1,$B$94:$B$105)),"mmmm"),TEXT($B$81:$B$92,"mmmm"),0))</f>
        <v>0</v>
      </c>
      <c r="J111" s="2">
        <f t="array" ref="J111">INDEX(J$94:J$105,MATCH(TEXT(MAX(IF($A$94:$A$105=1,$B$94:$B$105)),"mmmm"),TEXT($B$94:$B$105,"mmmm"),0))-INDEX(J$81:J$92,MATCH(TEXT(MAX(IF($A$94:$A$105=1,$B$94:$B$105)),"mmmm"),TEXT($B$81:$B$92,"mmmm"),0))</f>
        <v>-57</v>
      </c>
      <c r="K111" s="2">
        <f t="array" ref="K111">INDEX(K$94:K$105,MATCH(TEXT(MAX(IF($A$94:$A$105=1,$B$94:$B$105)),"mmmm"),TEXT($B$94:$B$105,"mmmm"),0))-INDEX(K$81:K$92,MATCH(TEXT(MAX(IF($A$94:$A$105=1,$B$94:$B$105)),"mmmm"),TEXT($B$81:$B$92,"mmmm"),0))</f>
        <v>-5887</v>
      </c>
      <c r="L111" s="2">
        <f t="array" ref="L111">INDEX(L$94:L$105,MATCH(TEXT(MAX(IF($A$94:$A$105=1,$B$94:$B$105)),"mmmm"),TEXT($B$94:$B$105,"mmmm"),0))-INDEX(L$81:L$92,MATCH(TEXT(MAX(IF($A$94:$A$105=1,$B$94:$B$105)),"mmmm"),TEXT($B$81:$B$92,"mmmm"),0))</f>
        <v>6630</v>
      </c>
      <c r="M111" s="2">
        <f t="array" ref="M111">INDEX(M$94:M$105,MATCH(TEXT(MAX(IF($A$94:$A$105=1,$B$94:$B$105)),"mmmm"),TEXT($B$94:$B$105,"mmmm"),0))-INDEX(M$81:M$92,MATCH(TEXT(MAX(IF($A$94:$A$105=1,$B$94:$B$105)),"mmmm"),TEXT($B$81:$B$92,"mmmm"),0))</f>
        <v>-1155</v>
      </c>
      <c r="N111" s="2">
        <f t="array" ref="N111">INDEX(N$94:N$105,MATCH(TEXT(MAX(IF($A$94:$A$105=1,$B$94:$B$105)),"mmmm"),TEXT($B$94:$B$105,"mmmm"),0))-INDEX(N$81:N$92,MATCH(TEXT(MAX(IF($A$94:$A$105=1,$B$94:$B$105)),"mmmm"),TEXT($B$81:$B$92,"mmmm"),0))</f>
        <v>-3026</v>
      </c>
      <c r="O111" s="2">
        <f t="array" ref="O111">INDEX(O$94:O$105,MATCH(TEXT(MAX(IF($A$94:$A$105=1,$B$94:$B$105)),"mmmm"),TEXT($B$94:$B$105,"mmmm"),0))-INDEX(O$81:O$92,MATCH(TEXT(MAX(IF($A$94:$A$105=1,$B$94:$B$105)),"mmmm"),TEXT($B$81:$B$92,"mmmm"),0))</f>
        <v>525</v>
      </c>
      <c r="P111" s="2">
        <f t="array" ref="P111">INDEX(P$94:P$105,MATCH(TEXT(MAX(IF($A$94:$A$105=1,$B$94:$B$105)),"mmmm"),TEXT($B$94:$B$105,"mmmm"),0))-INDEX(P$81:P$92,MATCH(TEXT(MAX(IF($A$94:$A$105=1,$B$94:$B$105)),"mmmm"),TEXT($B$81:$B$92,"mmmm"),0))</f>
        <v>-60</v>
      </c>
      <c r="Q111" s="2">
        <f t="array" ref="Q111">INDEX(Q$94:Q$105,MATCH(TEXT(MAX(IF($A$94:$A$105=1,$B$94:$B$105)),"mmmm"),TEXT($B$94:$B$105,"mmmm"),0))-INDEX(Q$81:Q$92,MATCH(TEXT(MAX(IF($A$94:$A$105=1,$B$94:$B$105)),"mmmm"),TEXT($B$81:$B$92,"mmmm"),0))</f>
        <v>1091</v>
      </c>
      <c r="R111" s="203">
        <f t="array" ref="R111">INDEX(R$94:R$105,MATCH(TEXT(MAX(IF($A$94:$A$105=1,$B$94:$B$105)),"mmmm"),TEXT($B$94:$B$105,"mmmm"),0))-INDEX(R$81:R$92,MATCH(TEXT(MAX(IF($A$94:$A$105=1,$B$94:$B$105)),"mmmm"),TEXT($B$81:$B$92,"mmmm"),0))</f>
        <v>27422</v>
      </c>
      <c r="S111" s="4"/>
      <c r="T111" s="4"/>
      <c r="U111" s="4"/>
      <c r="AM111" s="188"/>
      <c r="AN111" s="188"/>
    </row>
    <row r="112" spans="1:40" s="85" customFormat="1" ht="16.5" thickBot="1" x14ac:dyDescent="0.25">
      <c r="B112" s="110" t="s">
        <v>12</v>
      </c>
      <c r="C112" s="5">
        <f t="array" ref="C112">IFERROR(C111/INDEX(C$81:C$92,MATCH(TEXT(MAX(IF($A$94:$A$105=1,$B$94:$B$105)),"mmmm"),TEXT($B$81:$B$92,"mmmm"),0)),0)</f>
        <v>4.6168591331993081E-2</v>
      </c>
      <c r="D112" s="5">
        <f t="array" ref="D112">IFERROR(D111/INDEX(D$81:D$92,MATCH(TEXT(MAX(IF($A$94:$A$105=1,$B$94:$B$105)),"mmmm"),TEXT($B$81:$B$92,"mmmm"),0)),0)</f>
        <v>6.0935901014047819E-2</v>
      </c>
      <c r="E112" s="5">
        <f t="array" ref="E112">IFERROR(E111/INDEX(E$81:E$92,MATCH(TEXT(MAX(IF($A$94:$A$105=1,$B$94:$B$105)),"mmmm"),TEXT($B$81:$B$92,"mmmm"),0)),0)</f>
        <v>-6.1921330424013678E-3</v>
      </c>
      <c r="F112" s="5">
        <f t="array" ref="F112">IFERROR(F111/INDEX(F$81:F$92,MATCH(TEXT(MAX(IF($A$94:$A$105=1,$B$94:$B$105)),"mmmm"),TEXT($B$81:$B$92,"mmmm"),0)),0)</f>
        <v>0.34899845916795069</v>
      </c>
      <c r="G112" s="5">
        <f t="array" ref="G112">IFERROR(G111/INDEX(G$81:G$92,MATCH(TEXT(MAX(IF($A$94:$A$105=1,$B$94:$B$105)),"mmmm"),TEXT($B$81:$B$92,"mmmm"),0)),0)</f>
        <v>5.8956454092500325E-2</v>
      </c>
      <c r="H112" s="5">
        <f t="array" ref="H112">IFERROR(H111/INDEX(H$81:H$92,MATCH(TEXT(MAX(IF($A$94:$A$105=1,$B$94:$B$105)),"mmmm"),TEXT($B$81:$B$92,"mmmm"),0)),0)</f>
        <v>3.6592770436564032E-2</v>
      </c>
      <c r="I112" s="5">
        <f t="array" ref="I112">IFERROR(I111/INDEX(I$81:I$92,MATCH(TEXT(MAX(IF($A$94:$A$105=1,$B$94:$B$105)),"mmmm"),TEXT($B$81:$B$92,"mmmm"),0)),0)</f>
        <v>0</v>
      </c>
      <c r="J112" s="5">
        <f t="array" ref="J112">IFERROR(J111/INDEX(J$81:J$92,MATCH(TEXT(MAX(IF($A$94:$A$105=1,$B$94:$B$105)),"mmmm"),TEXT($B$81:$B$92,"mmmm"),0)),0)</f>
        <v>-0.18506493506493507</v>
      </c>
      <c r="K112" s="5">
        <f t="array" ref="K112">IFERROR(K111/INDEX(K$81:K$92,MATCH(TEXT(MAX(IF($A$94:$A$105=1,$B$94:$B$105)),"mmmm"),TEXT($B$81:$B$92,"mmmm"),0)),0)</f>
        <v>-1.2447036138057019E-2</v>
      </c>
      <c r="L112" s="5">
        <f t="array" ref="L112">IFERROR(L111/INDEX(L$81:L$92,MATCH(TEXT(MAX(IF($A$94:$A$105=1,$B$94:$B$105)),"mmmm"),TEXT($B$81:$B$92,"mmmm"),0)),0)</f>
        <v>0.10906399078795855</v>
      </c>
      <c r="M112" s="5">
        <f t="array" ref="M112">IFERROR(M111/INDEX(M$81:M$92,MATCH(TEXT(MAX(IF($A$94:$A$105=1,$B$94:$B$105)),"mmmm"),TEXT($B$81:$B$92,"mmmm"),0)),0)</f>
        <v>-5.7368499478468185E-2</v>
      </c>
      <c r="N112" s="5">
        <f t="array" ref="N112">IFERROR(N111/INDEX(N$81:N$92,MATCH(TEXT(MAX(IF($A$94:$A$105=1,$B$94:$B$105)),"mmmm"),TEXT($B$81:$B$92,"mmmm"),0)),0)</f>
        <v>-0.20620102214650768</v>
      </c>
      <c r="O112" s="5">
        <f t="array" ref="O112">IFERROR(O111/INDEX(O$81:O$92,MATCH(TEXT(MAX(IF($A$94:$A$105=1,$B$94:$B$105)),"mmmm"),TEXT($B$81:$B$92,"mmmm"),0)),0)</f>
        <v>0.28439869989165761</v>
      </c>
      <c r="P112" s="5">
        <f t="array" ref="P112">IFERROR(P111/INDEX(P$81:P$92,MATCH(TEXT(MAX(IF($A$94:$A$105=1,$B$94:$B$105)),"mmmm"),TEXT($B$81:$B$92,"mmmm"),0)),0)</f>
        <v>-2.2429906542056073E-2</v>
      </c>
      <c r="Q112" s="5">
        <f t="array" ref="Q112">IFERROR(Q111/INDEX(Q$81:Q$92,MATCH(TEXT(MAX(IF($A$94:$A$105=1,$B$94:$B$105)),"mmmm"),TEXT($B$81:$B$92,"mmmm"),0)),0)</f>
        <v>3.2588565625186687E-2</v>
      </c>
      <c r="R112" s="191">
        <f t="array" ref="R112">IFERROR(R111/INDEX(R$81:R$92,MATCH(TEXT(MAX(IF($A$94:$A$105=1,$B$94:$B$105)),"mmmm"),TEXT($B$81:$B$92,"mmmm"),0)),0)</f>
        <v>2.0666385809212377E-2</v>
      </c>
      <c r="S112" s="5"/>
      <c r="T112" s="45"/>
      <c r="U112" s="5"/>
      <c r="AA112" s="86"/>
      <c r="AM112" s="188"/>
      <c r="AN112" s="188"/>
    </row>
    <row r="113" spans="1:45" s="85" customFormat="1" ht="19.5" hidden="1" thickBot="1" x14ac:dyDescent="0.25">
      <c r="B113" s="114" t="s">
        <v>55</v>
      </c>
      <c r="C113" s="4"/>
      <c r="D113" s="4"/>
      <c r="E113" s="4"/>
      <c r="F113" s="4"/>
      <c r="G113" s="115"/>
      <c r="H113" s="115"/>
      <c r="I113" s="4"/>
      <c r="J113" s="4"/>
      <c r="K113" s="4"/>
      <c r="L113" s="4"/>
      <c r="M113" s="4"/>
      <c r="N113" s="4"/>
      <c r="O113" s="4"/>
      <c r="P113" s="4"/>
      <c r="Q113" s="4"/>
      <c r="R113" s="109"/>
      <c r="S113" s="4"/>
      <c r="AM113" s="188"/>
    </row>
    <row r="114" spans="1:45" s="85" customFormat="1" ht="16.5" hidden="1" thickBot="1" x14ac:dyDescent="0.25">
      <c r="B114" s="114" t="s">
        <v>6</v>
      </c>
      <c r="C114" s="4"/>
      <c r="D114" s="4"/>
      <c r="E114" s="4"/>
      <c r="F114" s="4"/>
      <c r="G114" s="4"/>
      <c r="H114" s="4"/>
      <c r="I114" s="4"/>
      <c r="J114" s="4"/>
      <c r="K114" s="4"/>
      <c r="L114" s="4"/>
      <c r="M114" s="4"/>
      <c r="N114" s="4"/>
      <c r="O114" s="4"/>
      <c r="P114" s="4"/>
      <c r="Q114" s="4"/>
      <c r="R114" s="109"/>
      <c r="S114" s="4"/>
      <c r="T114" s="189"/>
      <c r="AM114" s="188"/>
    </row>
    <row r="115" spans="1:45" s="85" customFormat="1" ht="16.5" hidden="1" thickBot="1" x14ac:dyDescent="0.25">
      <c r="B115" s="125" t="s">
        <v>22</v>
      </c>
      <c r="C115" s="4"/>
      <c r="D115" s="4"/>
      <c r="E115" s="4"/>
      <c r="F115" s="4"/>
      <c r="G115" s="115"/>
      <c r="H115" s="115"/>
      <c r="I115" s="4"/>
      <c r="J115" s="4"/>
      <c r="K115" s="4"/>
      <c r="L115" s="4"/>
      <c r="M115" s="4"/>
      <c r="N115" s="4"/>
      <c r="O115" s="4"/>
      <c r="P115" s="4"/>
      <c r="Q115" s="4"/>
      <c r="R115" s="109"/>
      <c r="S115" s="4"/>
      <c r="T115" s="123"/>
      <c r="AL115" s="188"/>
      <c r="AM115" s="188"/>
      <c r="AN115" s="188"/>
      <c r="AO115" s="188"/>
      <c r="AP115" s="188"/>
      <c r="AQ115" s="188"/>
      <c r="AR115" s="188"/>
      <c r="AS115" s="188"/>
    </row>
    <row r="116" spans="1:45" s="85" customFormat="1" ht="16.5" hidden="1" thickBot="1" x14ac:dyDescent="0.25">
      <c r="B116" s="126" t="s">
        <v>7</v>
      </c>
      <c r="C116" s="116"/>
      <c r="D116" s="116"/>
      <c r="E116" s="116"/>
      <c r="F116" s="116"/>
      <c r="G116" s="117"/>
      <c r="H116" s="117"/>
      <c r="I116" s="116"/>
      <c r="J116" s="116"/>
      <c r="K116" s="116"/>
      <c r="L116" s="116"/>
      <c r="M116" s="116"/>
      <c r="N116" s="116"/>
      <c r="O116" s="116"/>
      <c r="P116" s="116"/>
      <c r="Q116" s="116"/>
      <c r="R116" s="192"/>
      <c r="S116" s="4"/>
      <c r="AL116" s="188"/>
      <c r="AM116" s="188"/>
      <c r="AN116" s="188"/>
      <c r="AO116" s="188"/>
      <c r="AP116" s="188"/>
      <c r="AQ116" s="188"/>
      <c r="AR116" s="188"/>
      <c r="AS116" s="188"/>
    </row>
    <row r="117" spans="1:45" s="85" customFormat="1" ht="16.5" hidden="1" thickBot="1" x14ac:dyDescent="0.25">
      <c r="B117" s="114"/>
      <c r="C117" s="4"/>
      <c r="D117" s="4"/>
      <c r="E117" s="4"/>
      <c r="F117" s="4"/>
      <c r="G117" s="4"/>
      <c r="H117" s="4"/>
      <c r="I117" s="4"/>
      <c r="J117" s="4"/>
      <c r="K117" s="4"/>
      <c r="L117" s="4"/>
      <c r="M117" s="4"/>
      <c r="N117" s="4"/>
      <c r="O117" s="4"/>
      <c r="P117" s="4"/>
      <c r="Q117" s="4"/>
      <c r="R117" s="109"/>
      <c r="S117" s="4"/>
      <c r="AL117" s="188"/>
      <c r="AM117" s="188"/>
      <c r="AN117" s="188"/>
      <c r="AO117" s="188"/>
      <c r="AP117" s="188"/>
      <c r="AQ117" s="188"/>
      <c r="AR117" s="188"/>
      <c r="AS117" s="188"/>
    </row>
    <row r="118" spans="1:45" s="83" customFormat="1" x14ac:dyDescent="0.2">
      <c r="B118" s="225" t="s">
        <v>5</v>
      </c>
      <c r="C118" s="226"/>
      <c r="D118" s="226"/>
      <c r="E118" s="226"/>
      <c r="F118" s="226"/>
      <c r="G118" s="226"/>
      <c r="H118" s="226"/>
      <c r="I118" s="226"/>
      <c r="J118" s="226"/>
      <c r="K118" s="226"/>
      <c r="L118" s="226"/>
      <c r="M118" s="226"/>
      <c r="N118" s="226"/>
      <c r="O118" s="226"/>
      <c r="P118" s="226"/>
      <c r="Q118" s="226"/>
      <c r="R118" s="227"/>
      <c r="S118" s="76"/>
      <c r="AC118" s="193"/>
      <c r="AD118" s="193"/>
      <c r="AE118" s="193"/>
      <c r="AF118" s="193"/>
      <c r="AG118" s="193"/>
      <c r="AH118" s="193"/>
      <c r="AL118" s="188"/>
      <c r="AM118" s="188"/>
      <c r="AN118" s="188"/>
      <c r="AO118" s="188"/>
      <c r="AP118" s="188"/>
      <c r="AQ118" s="188"/>
      <c r="AR118" s="188"/>
      <c r="AS118" s="188"/>
    </row>
    <row r="119" spans="1:45" s="83" customFormat="1" x14ac:dyDescent="0.25">
      <c r="B119" s="228" t="s">
        <v>78</v>
      </c>
      <c r="C119" s="229"/>
      <c r="D119" s="229"/>
      <c r="E119" s="229"/>
      <c r="F119" s="229"/>
      <c r="G119" s="229"/>
      <c r="H119" s="229"/>
      <c r="I119" s="229"/>
      <c r="J119" s="229"/>
      <c r="K119" s="229"/>
      <c r="L119" s="229"/>
      <c r="M119" s="229"/>
      <c r="N119" s="229"/>
      <c r="O119" s="229"/>
      <c r="P119" s="229"/>
      <c r="Q119" s="229"/>
      <c r="R119" s="230"/>
      <c r="S119" s="111"/>
      <c r="AC119" s="194"/>
      <c r="AD119" s="194"/>
      <c r="AE119" s="194"/>
      <c r="AF119" s="194"/>
      <c r="AG119" s="194"/>
      <c r="AH119" s="194"/>
      <c r="AL119" s="188"/>
      <c r="AM119" s="188"/>
      <c r="AN119" s="188"/>
      <c r="AO119" s="188"/>
      <c r="AP119" s="188"/>
      <c r="AQ119" s="188"/>
      <c r="AR119" s="188"/>
      <c r="AS119" s="188"/>
    </row>
    <row r="120" spans="1:45" s="83" customFormat="1" x14ac:dyDescent="0.25">
      <c r="B120" s="231" t="s">
        <v>85</v>
      </c>
      <c r="C120" s="232"/>
      <c r="D120" s="232"/>
      <c r="E120" s="232"/>
      <c r="F120" s="232"/>
      <c r="G120" s="232"/>
      <c r="H120" s="232"/>
      <c r="I120" s="232"/>
      <c r="J120" s="232"/>
      <c r="K120" s="232"/>
      <c r="L120" s="232"/>
      <c r="M120" s="232"/>
      <c r="N120" s="232"/>
      <c r="O120" s="232"/>
      <c r="P120" s="232"/>
      <c r="Q120" s="232"/>
      <c r="R120" s="233"/>
      <c r="S120" s="111"/>
      <c r="AC120" s="194"/>
      <c r="AD120" s="194"/>
      <c r="AE120" s="194"/>
      <c r="AF120" s="194"/>
      <c r="AG120" s="194"/>
      <c r="AH120" s="194"/>
      <c r="AL120" s="188"/>
      <c r="AM120" s="188"/>
      <c r="AN120" s="188"/>
      <c r="AO120" s="188"/>
      <c r="AP120" s="188"/>
      <c r="AQ120" s="188"/>
      <c r="AR120" s="188"/>
      <c r="AS120" s="188"/>
    </row>
    <row r="121" spans="1:45" s="83" customFormat="1" ht="25.5" x14ac:dyDescent="0.25">
      <c r="A121" s="218" t="s">
        <v>87</v>
      </c>
      <c r="B121" s="234" t="s">
        <v>86</v>
      </c>
      <c r="C121" s="235"/>
      <c r="D121" s="235"/>
      <c r="E121" s="235"/>
      <c r="F121" s="235"/>
      <c r="G121" s="235"/>
      <c r="H121" s="235"/>
      <c r="I121" s="235"/>
      <c r="J121" s="235"/>
      <c r="K121" s="235"/>
      <c r="L121" s="235"/>
      <c r="M121" s="235"/>
      <c r="N121" s="235"/>
      <c r="O121" s="235"/>
      <c r="P121" s="235"/>
      <c r="Q121" s="235"/>
      <c r="R121" s="236"/>
      <c r="S121" s="111"/>
      <c r="T121" s="111"/>
      <c r="U121" s="111"/>
      <c r="X121" s="283"/>
      <c r="Y121" s="283"/>
      <c r="Z121" s="283"/>
      <c r="AA121" s="284"/>
      <c r="AB121" s="284"/>
      <c r="AC121" s="196"/>
      <c r="AD121" s="196"/>
      <c r="AE121" s="196"/>
      <c r="AF121" s="196"/>
      <c r="AG121" s="194"/>
      <c r="AH121" s="194"/>
      <c r="AL121" s="188"/>
      <c r="AM121" s="188"/>
      <c r="AN121" s="188"/>
      <c r="AO121" s="188"/>
      <c r="AP121" s="188"/>
      <c r="AQ121" s="188"/>
      <c r="AR121" s="188"/>
      <c r="AS121" s="188"/>
    </row>
    <row r="122" spans="1:45" ht="26.25" thickBot="1" x14ac:dyDescent="0.3">
      <c r="A122" s="218" t="s">
        <v>87</v>
      </c>
      <c r="B122" s="237" t="s">
        <v>89</v>
      </c>
      <c r="C122" s="238"/>
      <c r="D122" s="238"/>
      <c r="E122" s="238"/>
      <c r="F122" s="238"/>
      <c r="G122" s="238"/>
      <c r="H122" s="238"/>
      <c r="I122" s="238"/>
      <c r="J122" s="238"/>
      <c r="K122" s="238"/>
      <c r="L122" s="238"/>
      <c r="M122" s="238"/>
      <c r="N122" s="238"/>
      <c r="O122" s="238"/>
      <c r="P122" s="238"/>
      <c r="Q122" s="238"/>
      <c r="R122" s="239"/>
      <c r="X122" s="198"/>
      <c r="Y122" s="198"/>
      <c r="Z122" s="198"/>
      <c r="AA122" s="195"/>
      <c r="AB122" s="195"/>
      <c r="AC122" s="196"/>
      <c r="AD122" s="197"/>
      <c r="AE122" s="195"/>
      <c r="AF122" s="196"/>
      <c r="AG122" s="194"/>
      <c r="AH122" s="194"/>
      <c r="AL122" s="188"/>
      <c r="AM122" s="188"/>
      <c r="AN122" s="188"/>
      <c r="AO122" s="188"/>
      <c r="AP122" s="188"/>
      <c r="AQ122" s="188"/>
      <c r="AR122" s="188"/>
      <c r="AS122" s="188"/>
    </row>
    <row r="123" spans="1:45" ht="15.75" customHeight="1" x14ac:dyDescent="0.25">
      <c r="A123" s="198"/>
      <c r="B123" s="240"/>
      <c r="C123" s="240"/>
      <c r="D123" s="240"/>
      <c r="E123" s="240"/>
      <c r="F123" s="240"/>
      <c r="G123" s="240"/>
      <c r="H123" s="240"/>
      <c r="I123" s="240"/>
      <c r="J123" s="240"/>
      <c r="K123" s="240"/>
      <c r="L123" s="240"/>
      <c r="M123" s="240"/>
      <c r="N123" s="240"/>
      <c r="O123" s="240"/>
      <c r="P123" s="240"/>
      <c r="Q123" s="240"/>
      <c r="R123" s="240"/>
      <c r="S123" s="198"/>
      <c r="X123" s="198"/>
      <c r="Y123" s="198"/>
      <c r="Z123" s="198"/>
      <c r="AA123" s="195"/>
      <c r="AB123" s="195"/>
      <c r="AC123" s="196"/>
      <c r="AD123" s="197"/>
      <c r="AE123" s="195"/>
      <c r="AF123" s="196"/>
      <c r="AG123" s="194"/>
      <c r="AH123" s="194"/>
      <c r="AL123" s="188"/>
      <c r="AM123" s="188"/>
      <c r="AN123" s="188"/>
      <c r="AO123" s="188"/>
      <c r="AP123" s="188"/>
      <c r="AQ123" s="188"/>
      <c r="AR123" s="188"/>
      <c r="AS123" s="188"/>
    </row>
    <row r="124" spans="1:45" ht="16.5" customHeight="1" x14ac:dyDescent="0.25">
      <c r="A124" s="198"/>
      <c r="B124" s="240"/>
      <c r="C124" s="240"/>
      <c r="D124" s="240"/>
      <c r="E124" s="240"/>
      <c r="F124" s="240"/>
      <c r="G124" s="240"/>
      <c r="H124" s="240"/>
      <c r="I124" s="240"/>
      <c r="J124" s="240"/>
      <c r="K124" s="240"/>
      <c r="L124" s="240"/>
      <c r="M124" s="240"/>
      <c r="N124" s="240"/>
      <c r="O124" s="240"/>
      <c r="P124" s="240"/>
      <c r="Q124" s="240"/>
      <c r="R124" s="240"/>
      <c r="S124" s="198"/>
      <c r="X124" s="198"/>
      <c r="Y124" s="198"/>
      <c r="Z124" s="198"/>
      <c r="AA124" s="195"/>
      <c r="AB124" s="195"/>
      <c r="AC124" s="196"/>
      <c r="AD124" s="197"/>
      <c r="AE124" s="195"/>
      <c r="AF124" s="196"/>
      <c r="AG124" s="194"/>
      <c r="AH124" s="194"/>
      <c r="AL124" s="188"/>
      <c r="AM124" s="188"/>
      <c r="AN124" s="188"/>
      <c r="AO124" s="188"/>
      <c r="AP124" s="188"/>
      <c r="AQ124" s="188"/>
      <c r="AR124" s="188"/>
      <c r="AS124" s="188"/>
    </row>
    <row r="125" spans="1:45" ht="15.75" customHeight="1" x14ac:dyDescent="0.25">
      <c r="A125" s="198"/>
      <c r="B125" s="240"/>
      <c r="C125" s="240"/>
      <c r="D125" s="240"/>
      <c r="E125" s="240"/>
      <c r="F125" s="240"/>
      <c r="G125" s="240"/>
      <c r="H125" s="240"/>
      <c r="I125" s="240"/>
      <c r="J125" s="240"/>
      <c r="K125" s="240"/>
      <c r="L125" s="240"/>
      <c r="M125" s="240"/>
      <c r="N125" s="240"/>
      <c r="O125" s="240"/>
      <c r="P125" s="240"/>
      <c r="Q125" s="240"/>
      <c r="R125" s="240"/>
      <c r="S125" s="198"/>
      <c r="X125" s="198"/>
      <c r="Y125" s="198"/>
      <c r="Z125" s="198"/>
      <c r="AA125" s="195"/>
      <c r="AB125" s="195"/>
      <c r="AC125" s="196"/>
      <c r="AD125" s="197"/>
      <c r="AE125" s="195"/>
      <c r="AF125" s="196"/>
      <c r="AG125" s="194"/>
      <c r="AH125" s="194"/>
      <c r="AL125" s="188"/>
      <c r="AM125" s="188"/>
      <c r="AN125" s="188"/>
      <c r="AO125" s="188"/>
      <c r="AP125" s="188"/>
      <c r="AQ125" s="188"/>
      <c r="AR125" s="188"/>
      <c r="AS125" s="188"/>
    </row>
    <row r="126" spans="1:45" x14ac:dyDescent="0.25">
      <c r="A126" s="198"/>
      <c r="B126" s="292"/>
      <c r="C126" s="241"/>
      <c r="D126" s="241"/>
      <c r="E126" s="241"/>
      <c r="F126" s="241"/>
      <c r="G126" s="241"/>
      <c r="H126" s="241"/>
      <c r="I126" s="241"/>
      <c r="J126" s="241"/>
      <c r="K126" s="241"/>
      <c r="L126" s="241"/>
      <c r="M126" s="241"/>
      <c r="N126" s="241"/>
      <c r="O126" s="241"/>
      <c r="P126" s="241"/>
      <c r="Q126" s="241"/>
      <c r="R126" s="241"/>
      <c r="S126" s="198"/>
      <c r="X126" s="198"/>
      <c r="Y126" s="198"/>
      <c r="Z126" s="198"/>
      <c r="AA126" s="195"/>
      <c r="AB126" s="195"/>
      <c r="AC126" s="196"/>
      <c r="AD126" s="197"/>
      <c r="AE126" s="195"/>
      <c r="AF126" s="196"/>
      <c r="AG126" s="194"/>
      <c r="AH126" s="194"/>
      <c r="AL126" s="188"/>
      <c r="AM126" s="188"/>
      <c r="AN126" s="188"/>
      <c r="AO126" s="188"/>
      <c r="AP126" s="188"/>
      <c r="AQ126" s="188"/>
      <c r="AR126" s="188"/>
      <c r="AS126" s="188"/>
    </row>
    <row r="127" spans="1:45" x14ac:dyDescent="0.25">
      <c r="A127" s="198"/>
      <c r="B127" s="293"/>
      <c r="C127" s="293"/>
      <c r="D127" s="293"/>
      <c r="E127" s="293"/>
      <c r="F127" s="293"/>
      <c r="G127" s="293"/>
      <c r="H127" s="293"/>
      <c r="I127" s="293"/>
      <c r="J127" s="293"/>
      <c r="K127" s="293"/>
      <c r="L127" s="293"/>
      <c r="M127" s="293"/>
      <c r="N127" s="293"/>
      <c r="O127" s="293"/>
      <c r="P127" s="293"/>
      <c r="Q127" s="293"/>
      <c r="R127" s="293"/>
      <c r="S127" s="198"/>
      <c r="X127" s="198"/>
      <c r="Y127" s="198"/>
      <c r="Z127" s="198"/>
      <c r="AA127" s="195"/>
      <c r="AB127" s="195"/>
      <c r="AC127" s="196"/>
      <c r="AD127" s="197"/>
      <c r="AE127" s="195"/>
      <c r="AF127" s="196"/>
      <c r="AG127" s="194"/>
      <c r="AH127" s="194"/>
      <c r="AL127" s="188"/>
      <c r="AM127" s="188"/>
      <c r="AN127" s="188"/>
      <c r="AO127" s="188"/>
      <c r="AP127" s="188"/>
      <c r="AQ127" s="188"/>
      <c r="AR127" s="188"/>
      <c r="AS127" s="188"/>
    </row>
    <row r="128" spans="1:45" x14ac:dyDescent="0.2">
      <c r="B128" s="294"/>
      <c r="C128" s="295"/>
      <c r="D128" s="295"/>
      <c r="E128" s="295"/>
      <c r="F128" s="295"/>
      <c r="G128" s="295"/>
      <c r="H128" s="295"/>
      <c r="I128" s="295"/>
      <c r="J128" s="295"/>
      <c r="K128" s="295"/>
      <c r="L128" s="295"/>
      <c r="M128" s="295"/>
      <c r="N128" s="295"/>
      <c r="O128" s="295"/>
      <c r="P128" s="295"/>
      <c r="Q128" s="295"/>
      <c r="R128" s="198"/>
      <c r="X128" s="198"/>
      <c r="Y128" s="198"/>
      <c r="Z128" s="198"/>
      <c r="AA128" s="195"/>
      <c r="AB128" s="285"/>
      <c r="AC128" s="195"/>
      <c r="AD128" s="286"/>
      <c r="AE128" s="195"/>
      <c r="AF128" s="195"/>
      <c r="AL128" s="188"/>
      <c r="AM128" s="188"/>
      <c r="AN128" s="188"/>
      <c r="AO128" s="188"/>
      <c r="AP128" s="188"/>
      <c r="AQ128" s="188"/>
      <c r="AR128" s="188"/>
      <c r="AS128" s="188"/>
    </row>
    <row r="129" spans="2:45" x14ac:dyDescent="0.2">
      <c r="B129" s="294"/>
      <c r="C129" s="295"/>
      <c r="D129" s="295"/>
      <c r="E129" s="295"/>
      <c r="F129" s="295"/>
      <c r="G129" s="295"/>
      <c r="H129" s="295"/>
      <c r="I129" s="295"/>
      <c r="J129" s="295"/>
      <c r="K129" s="295"/>
      <c r="L129" s="295"/>
      <c r="M129" s="295"/>
      <c r="N129" s="295"/>
      <c r="O129" s="295"/>
      <c r="P129" s="295"/>
      <c r="Q129" s="295"/>
      <c r="R129" s="198"/>
      <c r="W129" s="92"/>
      <c r="X129" s="198"/>
      <c r="Y129" s="198"/>
      <c r="Z129" s="198"/>
      <c r="AA129" s="198"/>
      <c r="AB129" s="198"/>
      <c r="AC129" s="198"/>
      <c r="AD129" s="198"/>
      <c r="AE129" s="198"/>
      <c r="AF129" s="198"/>
      <c r="AL129" s="188"/>
      <c r="AM129" s="188"/>
      <c r="AN129" s="188"/>
      <c r="AO129" s="188"/>
      <c r="AP129" s="188"/>
      <c r="AQ129" s="188"/>
      <c r="AR129" s="188"/>
      <c r="AS129" s="188"/>
    </row>
    <row r="130" spans="2:45" x14ac:dyDescent="0.2">
      <c r="B130" s="198"/>
      <c r="C130" s="296"/>
      <c r="D130" s="296"/>
      <c r="E130" s="296"/>
      <c r="F130" s="296"/>
      <c r="G130" s="296"/>
      <c r="H130" s="296"/>
      <c r="I130" s="296"/>
      <c r="J130" s="296"/>
      <c r="K130" s="296"/>
      <c r="L130" s="296"/>
      <c r="M130" s="296"/>
      <c r="N130" s="296"/>
      <c r="O130" s="296"/>
      <c r="P130" s="296"/>
      <c r="Q130" s="296"/>
      <c r="R130" s="296"/>
      <c r="S130" s="92"/>
      <c r="T130" s="92"/>
      <c r="U130" s="92"/>
      <c r="X130" s="4"/>
      <c r="Y130" s="4"/>
      <c r="Z130" s="287"/>
      <c r="AA130" s="288"/>
      <c r="AB130" s="287"/>
      <c r="AC130" s="287"/>
      <c r="AD130" s="288"/>
      <c r="AE130" s="288"/>
      <c r="AF130" s="198"/>
      <c r="AL130" s="188"/>
      <c r="AM130" s="188"/>
      <c r="AN130" s="188"/>
      <c r="AO130" s="188"/>
      <c r="AP130" s="188"/>
      <c r="AQ130" s="188"/>
      <c r="AR130" s="188"/>
      <c r="AS130" s="188"/>
    </row>
    <row r="131" spans="2:45" x14ac:dyDescent="0.2">
      <c r="B131" s="198"/>
      <c r="C131" s="198"/>
      <c r="D131" s="198"/>
      <c r="E131" s="198"/>
      <c r="F131" s="198"/>
      <c r="G131" s="198"/>
      <c r="H131" s="198"/>
      <c r="I131" s="198"/>
      <c r="J131" s="198"/>
      <c r="K131" s="198"/>
      <c r="L131" s="198"/>
      <c r="M131" s="198"/>
      <c r="N131" s="198"/>
      <c r="O131" s="198"/>
      <c r="P131" s="198"/>
      <c r="Q131" s="198"/>
      <c r="R131" s="198"/>
      <c r="X131" s="4"/>
      <c r="Y131" s="4"/>
      <c r="Z131" s="3"/>
      <c r="AA131" s="288"/>
      <c r="AB131" s="287"/>
      <c r="AC131" s="287"/>
      <c r="AD131" s="287"/>
      <c r="AE131" s="287"/>
      <c r="AF131" s="198"/>
      <c r="AL131" s="188"/>
      <c r="AM131" s="188"/>
      <c r="AN131" s="188"/>
      <c r="AO131" s="188"/>
      <c r="AP131" s="188"/>
      <c r="AQ131" s="188"/>
      <c r="AR131" s="188"/>
      <c r="AS131" s="188"/>
    </row>
    <row r="132" spans="2:45" x14ac:dyDescent="0.2">
      <c r="B132" s="198"/>
      <c r="C132" s="297"/>
      <c r="D132" s="297"/>
      <c r="E132" s="297"/>
      <c r="F132" s="297"/>
      <c r="G132" s="297"/>
      <c r="H132" s="297"/>
      <c r="I132" s="297"/>
      <c r="J132" s="297"/>
      <c r="K132" s="297"/>
      <c r="L132" s="297"/>
      <c r="M132" s="297"/>
      <c r="N132" s="297"/>
      <c r="O132" s="297"/>
      <c r="P132" s="297"/>
      <c r="Q132" s="297"/>
      <c r="R132" s="297"/>
      <c r="S132" s="200"/>
      <c r="T132" s="200"/>
      <c r="U132" s="200"/>
      <c r="V132" s="92"/>
      <c r="X132" s="4"/>
      <c r="Y132" s="4"/>
      <c r="Z132" s="287"/>
      <c r="AA132" s="288"/>
      <c r="AB132" s="287"/>
      <c r="AC132" s="287"/>
      <c r="AD132" s="287"/>
      <c r="AE132" s="287"/>
      <c r="AF132" s="198"/>
      <c r="AL132" s="188"/>
      <c r="AM132" s="188"/>
      <c r="AN132" s="188"/>
      <c r="AO132" s="188"/>
      <c r="AP132" s="188"/>
      <c r="AQ132" s="188"/>
      <c r="AR132" s="188"/>
      <c r="AS132" s="188"/>
    </row>
    <row r="133" spans="2:45" x14ac:dyDescent="0.2">
      <c r="B133" s="198"/>
      <c r="C133" s="297"/>
      <c r="D133" s="297"/>
      <c r="E133" s="297"/>
      <c r="F133" s="297"/>
      <c r="G133" s="297"/>
      <c r="H133" s="297"/>
      <c r="I133" s="297"/>
      <c r="J133" s="297"/>
      <c r="K133" s="297"/>
      <c r="L133" s="297"/>
      <c r="M133" s="297"/>
      <c r="N133" s="297"/>
      <c r="O133" s="297"/>
      <c r="P133" s="297"/>
      <c r="Q133" s="297"/>
      <c r="R133" s="297"/>
      <c r="S133" s="200"/>
      <c r="T133" s="200"/>
      <c r="U133" s="200"/>
      <c r="V133" s="92"/>
      <c r="X133" s="4"/>
      <c r="Y133" s="4"/>
      <c r="Z133" s="3"/>
      <c r="AA133" s="288"/>
      <c r="AB133" s="289"/>
      <c r="AC133" s="288"/>
      <c r="AD133" s="287"/>
      <c r="AE133" s="287"/>
      <c r="AF133" s="198"/>
    </row>
    <row r="134" spans="2:45" x14ac:dyDescent="0.2">
      <c r="C134" s="200"/>
      <c r="D134" s="200"/>
      <c r="E134" s="200"/>
      <c r="F134" s="200"/>
      <c r="G134" s="200"/>
      <c r="H134" s="200"/>
      <c r="I134" s="200"/>
      <c r="J134" s="200"/>
      <c r="K134" s="200"/>
      <c r="L134" s="200"/>
      <c r="M134" s="200"/>
      <c r="N134" s="200"/>
      <c r="O134" s="200"/>
      <c r="P134" s="200"/>
      <c r="Q134" s="200"/>
      <c r="R134" s="200"/>
      <c r="S134" s="200"/>
      <c r="T134" s="200"/>
      <c r="U134" s="200"/>
      <c r="V134" s="92"/>
      <c r="X134" s="4"/>
      <c r="Y134" s="4"/>
      <c r="Z134" s="287"/>
      <c r="AA134" s="287"/>
      <c r="AB134" s="287"/>
      <c r="AC134" s="287"/>
      <c r="AD134" s="287"/>
      <c r="AE134" s="287"/>
      <c r="AF134" s="198"/>
    </row>
    <row r="135" spans="2:45" x14ac:dyDescent="0.2">
      <c r="C135" s="200"/>
      <c r="D135" s="200"/>
      <c r="E135" s="200"/>
      <c r="F135" s="200"/>
      <c r="G135" s="200"/>
      <c r="H135" s="200"/>
      <c r="I135" s="200"/>
      <c r="J135" s="200"/>
      <c r="K135" s="200"/>
      <c r="L135" s="200"/>
      <c r="M135" s="200"/>
      <c r="N135" s="200"/>
      <c r="O135" s="200"/>
      <c r="P135" s="200"/>
      <c r="Q135" s="200"/>
      <c r="R135" s="200"/>
      <c r="S135" s="200"/>
      <c r="T135" s="200"/>
      <c r="U135" s="200"/>
      <c r="V135" s="92"/>
      <c r="X135" s="290"/>
      <c r="Y135" s="76"/>
      <c r="Z135" s="283"/>
      <c r="AA135" s="283"/>
      <c r="AB135" s="283"/>
      <c r="AC135" s="283"/>
      <c r="AD135" s="283"/>
      <c r="AE135" s="283"/>
      <c r="AF135" s="198"/>
    </row>
    <row r="136" spans="2:45" x14ac:dyDescent="0.2">
      <c r="C136" s="200"/>
      <c r="D136" s="200"/>
      <c r="E136" s="200"/>
      <c r="F136" s="200"/>
      <c r="G136" s="200"/>
      <c r="H136" s="200"/>
      <c r="I136" s="200"/>
      <c r="J136" s="200"/>
      <c r="K136" s="200"/>
      <c r="L136" s="200"/>
      <c r="M136" s="200"/>
      <c r="N136" s="200"/>
      <c r="O136" s="200"/>
      <c r="P136" s="200"/>
      <c r="Q136" s="200"/>
      <c r="R136" s="200"/>
      <c r="S136" s="200"/>
      <c r="T136" s="200"/>
      <c r="U136" s="200"/>
      <c r="V136" s="92"/>
      <c r="X136" s="291"/>
      <c r="Y136" s="111"/>
      <c r="Z136" s="283"/>
      <c r="AA136" s="283"/>
      <c r="AB136" s="283"/>
      <c r="AC136" s="283"/>
      <c r="AD136" s="283"/>
      <c r="AE136" s="283"/>
      <c r="AF136" s="198"/>
    </row>
    <row r="137" spans="2:45" x14ac:dyDescent="0.2">
      <c r="C137" s="200"/>
      <c r="D137" s="200"/>
      <c r="E137" s="200"/>
      <c r="F137" s="200"/>
      <c r="G137" s="200"/>
      <c r="H137" s="200"/>
      <c r="I137" s="200"/>
      <c r="J137" s="200"/>
      <c r="K137" s="200"/>
      <c r="L137" s="200"/>
      <c r="M137" s="200"/>
      <c r="N137" s="200"/>
      <c r="O137" s="200"/>
      <c r="P137" s="200"/>
      <c r="Q137" s="200"/>
      <c r="R137" s="200"/>
      <c r="S137" s="200"/>
      <c r="T137" s="200"/>
      <c r="U137" s="200"/>
      <c r="V137" s="92"/>
    </row>
    <row r="138" spans="2:45" x14ac:dyDescent="0.25">
      <c r="C138" s="200"/>
      <c r="D138" s="200"/>
      <c r="E138" s="200"/>
      <c r="F138" s="200"/>
      <c r="G138" s="200"/>
      <c r="H138" s="200"/>
      <c r="I138" s="200"/>
      <c r="J138" s="200"/>
      <c r="K138" s="200"/>
      <c r="L138" s="200"/>
      <c r="M138" s="200"/>
      <c r="N138" s="200"/>
      <c r="O138" s="200"/>
      <c r="P138" s="200"/>
      <c r="Q138" s="200"/>
      <c r="R138" s="200"/>
      <c r="S138" s="200"/>
      <c r="T138" s="200"/>
      <c r="U138" s="200"/>
      <c r="V138" s="92"/>
      <c r="AA138" s="221"/>
      <c r="AB138" s="220"/>
    </row>
    <row r="139" spans="2:45" x14ac:dyDescent="0.25">
      <c r="C139" s="200"/>
      <c r="D139" s="200"/>
      <c r="E139" s="200"/>
      <c r="F139" s="200"/>
      <c r="G139" s="200"/>
      <c r="H139" s="200"/>
      <c r="I139" s="200"/>
      <c r="J139" s="200"/>
      <c r="K139" s="200"/>
      <c r="L139" s="200"/>
      <c r="M139" s="200"/>
      <c r="N139" s="200"/>
      <c r="O139" s="200"/>
      <c r="P139" s="200"/>
      <c r="Q139" s="200"/>
      <c r="R139" s="200"/>
      <c r="S139" s="200"/>
      <c r="T139" s="200"/>
      <c r="U139" s="200"/>
      <c r="V139" s="92"/>
      <c r="AA139" s="215"/>
      <c r="AB139" s="215"/>
    </row>
    <row r="140" spans="2:45" x14ac:dyDescent="0.25">
      <c r="C140" s="200"/>
      <c r="D140" s="200"/>
      <c r="E140" s="200"/>
      <c r="F140" s="200"/>
      <c r="G140" s="200"/>
      <c r="H140" s="200"/>
      <c r="I140" s="200"/>
      <c r="J140" s="200"/>
      <c r="K140" s="200"/>
      <c r="L140" s="200"/>
      <c r="M140" s="200"/>
      <c r="N140" s="200"/>
      <c r="O140" s="200"/>
      <c r="P140" s="200"/>
      <c r="Q140" s="200"/>
      <c r="R140" s="200"/>
      <c r="S140" s="200"/>
      <c r="T140" s="200"/>
      <c r="U140" s="200"/>
      <c r="V140" s="92"/>
      <c r="AA140" s="219"/>
      <c r="AB140" s="220"/>
    </row>
    <row r="141" spans="2:45" x14ac:dyDescent="0.25">
      <c r="C141" s="200"/>
      <c r="D141" s="200"/>
      <c r="E141" s="200"/>
      <c r="F141" s="200"/>
      <c r="G141" s="200"/>
      <c r="H141" s="200"/>
      <c r="I141" s="200"/>
      <c r="J141" s="200"/>
      <c r="K141" s="200"/>
      <c r="L141" s="200"/>
      <c r="M141" s="200"/>
      <c r="N141" s="200"/>
      <c r="O141" s="200"/>
      <c r="P141" s="200"/>
      <c r="Q141" s="200"/>
      <c r="R141" s="200"/>
      <c r="S141" s="200"/>
      <c r="T141" s="200"/>
      <c r="U141" s="200"/>
      <c r="V141" s="92"/>
      <c r="AA141" s="219"/>
      <c r="AB141" s="220"/>
    </row>
    <row r="142" spans="2:45" x14ac:dyDescent="0.25">
      <c r="C142" s="200"/>
      <c r="D142" s="200"/>
      <c r="E142" s="200"/>
      <c r="F142" s="200"/>
      <c r="G142" s="200"/>
      <c r="H142" s="200"/>
      <c r="I142" s="200"/>
      <c r="J142" s="200"/>
      <c r="K142" s="200"/>
      <c r="L142" s="200"/>
      <c r="M142" s="200"/>
      <c r="N142" s="200"/>
      <c r="O142" s="200"/>
      <c r="P142" s="200"/>
      <c r="Q142" s="200"/>
      <c r="R142" s="200"/>
      <c r="S142" s="200"/>
      <c r="T142" s="200"/>
      <c r="U142" s="200"/>
      <c r="V142" s="92"/>
      <c r="AA142" s="219"/>
      <c r="AB142" s="220"/>
    </row>
    <row r="143" spans="2:45" x14ac:dyDescent="0.25">
      <c r="C143" s="200"/>
      <c r="D143" s="200"/>
      <c r="E143" s="200"/>
      <c r="F143" s="200"/>
      <c r="G143" s="200"/>
      <c r="H143" s="200"/>
      <c r="I143" s="200"/>
      <c r="J143" s="200"/>
      <c r="K143" s="200"/>
      <c r="L143" s="200"/>
      <c r="M143" s="200"/>
      <c r="N143" s="200"/>
      <c r="O143" s="200"/>
      <c r="P143" s="200"/>
      <c r="Q143" s="200"/>
      <c r="R143" s="200"/>
      <c r="S143" s="200"/>
      <c r="T143" s="200"/>
      <c r="U143" s="200"/>
      <c r="V143" s="92"/>
      <c r="AA143" s="215"/>
      <c r="AB143" s="215"/>
    </row>
    <row r="144" spans="2:45" x14ac:dyDescent="0.25">
      <c r="AA144" s="215"/>
      <c r="AB144" s="215"/>
    </row>
    <row r="145" spans="7:28" x14ac:dyDescent="0.25">
      <c r="AA145" s="219"/>
      <c r="AB145" s="220"/>
    </row>
    <row r="146" spans="7:28" x14ac:dyDescent="0.25">
      <c r="L146" s="200"/>
      <c r="M146" s="200"/>
      <c r="R146" s="200"/>
      <c r="S146" s="200"/>
      <c r="T146" s="200"/>
      <c r="U146" s="200"/>
      <c r="AA146" s="219"/>
      <c r="AB146" s="220"/>
    </row>
    <row r="147" spans="7:28" x14ac:dyDescent="0.25">
      <c r="I147" s="199"/>
      <c r="L147" s="200"/>
      <c r="M147" s="200"/>
      <c r="AA147" s="219"/>
      <c r="AB147" s="220"/>
    </row>
    <row r="148" spans="7:28" x14ac:dyDescent="0.25">
      <c r="L148" s="200"/>
      <c r="M148" s="200"/>
      <c r="AA148" s="219"/>
      <c r="AB148" s="220"/>
    </row>
    <row r="149" spans="7:28" x14ac:dyDescent="0.25">
      <c r="L149" s="200"/>
      <c r="M149" s="200"/>
      <c r="AA149" s="219"/>
      <c r="AB149" s="220"/>
    </row>
    <row r="150" spans="7:28" x14ac:dyDescent="0.25">
      <c r="L150" s="200"/>
      <c r="M150" s="200"/>
      <c r="N150" s="92"/>
      <c r="O150" s="92"/>
      <c r="P150" s="214"/>
      <c r="Q150" s="92"/>
      <c r="AA150" s="219"/>
      <c r="AB150" s="220"/>
    </row>
    <row r="151" spans="7:28" x14ac:dyDescent="0.25">
      <c r="L151" s="200"/>
      <c r="M151" s="200"/>
      <c r="AA151" s="219"/>
      <c r="AB151" s="220"/>
    </row>
    <row r="152" spans="7:28" x14ac:dyDescent="0.25">
      <c r="L152" s="200"/>
      <c r="M152" s="200"/>
      <c r="R152" s="201"/>
      <c r="S152" s="201"/>
      <c r="T152" s="201"/>
      <c r="U152" s="201"/>
      <c r="AA152" s="219"/>
      <c r="AB152" s="220"/>
    </row>
    <row r="153" spans="7:28" x14ac:dyDescent="0.25">
      <c r="L153" s="200"/>
      <c r="M153" s="200"/>
      <c r="R153" s="199"/>
      <c r="S153" s="199"/>
      <c r="T153" s="199"/>
      <c r="U153" s="199"/>
      <c r="AA153" s="219"/>
      <c r="AB153" s="220"/>
    </row>
    <row r="154" spans="7:28" x14ac:dyDescent="0.25">
      <c r="L154" s="200"/>
      <c r="M154" s="200"/>
      <c r="R154" s="92"/>
      <c r="S154" s="92"/>
      <c r="T154" s="92"/>
      <c r="U154" s="92"/>
      <c r="AA154" s="215"/>
      <c r="AB154" s="215"/>
    </row>
    <row r="155" spans="7:28" x14ac:dyDescent="0.2">
      <c r="L155" s="200"/>
      <c r="M155" s="200"/>
    </row>
    <row r="156" spans="7:28" x14ac:dyDescent="0.2">
      <c r="L156" s="200"/>
      <c r="M156" s="200"/>
    </row>
    <row r="157" spans="7:28" x14ac:dyDescent="0.2">
      <c r="L157" s="200"/>
      <c r="M157" s="200"/>
    </row>
    <row r="159" spans="7:28" x14ac:dyDescent="0.25">
      <c r="G159" s="215"/>
    </row>
    <row r="161" spans="3:11" x14ac:dyDescent="0.2">
      <c r="C161" s="202"/>
      <c r="D161" s="202"/>
      <c r="E161" s="202"/>
      <c r="F161" s="202"/>
      <c r="G161" s="202"/>
      <c r="H161" s="202"/>
      <c r="I161" s="202"/>
      <c r="J161" s="202"/>
      <c r="K161" s="202"/>
    </row>
  </sheetData>
  <mergeCells count="24">
    <mergeCell ref="AA138:AB138"/>
    <mergeCell ref="B1:R1"/>
    <mergeCell ref="B118:R118"/>
    <mergeCell ref="B119:R119"/>
    <mergeCell ref="B120:R120"/>
    <mergeCell ref="B121:R121"/>
    <mergeCell ref="B122:R122"/>
    <mergeCell ref="B123:R123"/>
    <mergeCell ref="B124:R124"/>
    <mergeCell ref="B125:R125"/>
    <mergeCell ref="B126:R126"/>
    <mergeCell ref="B127:R127"/>
    <mergeCell ref="AA153:AB153"/>
    <mergeCell ref="AA140:AB140"/>
    <mergeCell ref="AA141:AB141"/>
    <mergeCell ref="AA142:AB142"/>
    <mergeCell ref="AA145:AB145"/>
    <mergeCell ref="AA146:AB146"/>
    <mergeCell ref="AA147:AB147"/>
    <mergeCell ref="AA148:AB148"/>
    <mergeCell ref="AA149:AB149"/>
    <mergeCell ref="AA150:AB150"/>
    <mergeCell ref="AA151:AB151"/>
    <mergeCell ref="AA152:AB152"/>
  </mergeCells>
  <conditionalFormatting sqref="AN3:AN67">
    <cfRule type="containsText" dxfId="2" priority="1" operator="containsText" text="TRUE">
      <formula>NOT(ISERROR(SEARCH("TRUE",AN3)))</formula>
    </cfRule>
    <cfRule type="containsText" dxfId="1" priority="2" operator="containsText" text="FALSE">
      <formula>NOT(ISERROR(SEARCH("FALSE",AN3)))</formula>
    </cfRule>
  </conditionalFormatting>
  <printOptions horizontalCentered="1" gridLines="1"/>
  <pageMargins left="0.28999999999999998" right="0.28999999999999998" top="0.7" bottom="0.43" header="0.3" footer="0.27"/>
  <pageSetup scale="53" firstPageNumber="3" orientation="landscape" r:id="rId1"/>
  <headerFooter alignWithMargins="0">
    <oddHeader>&amp;C&amp;"Times New Roman,Bold"&amp;12Department of Health Care Policy and Financing
FY 2016-17 Medical Premiums Expenditure and Caseload Report</oddHeader>
    <oddFooter>&amp;L&amp;"Times New Roman,Bold"&amp;12Page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40"/>
  <sheetViews>
    <sheetView tabSelected="1" view="pageBreakPreview" topLeftCell="A95" zoomScaleNormal="100" zoomScaleSheetLayoutView="100" workbookViewId="0">
      <selection activeCell="C97" sqref="C97"/>
    </sheetView>
  </sheetViews>
  <sheetFormatPr defaultColWidth="9.140625" defaultRowHeight="15.75" x14ac:dyDescent="0.25"/>
  <cols>
    <col min="1" max="1" width="9.140625" style="184"/>
    <col min="2" max="2" width="44.7109375" style="184" bestFit="1" customWidth="1"/>
    <col min="3" max="3" width="14" style="184" customWidth="1"/>
    <col min="4" max="4" width="12.28515625" style="184" hidden="1" customWidth="1"/>
    <col min="5" max="5" width="22.7109375" style="184" customWidth="1"/>
    <col min="6" max="6" width="14.42578125" style="184" bestFit="1" customWidth="1"/>
    <col min="7" max="7" width="14.28515625" style="184" customWidth="1"/>
    <col min="8" max="8" width="21.5703125" style="184" hidden="1" customWidth="1"/>
    <col min="9" max="9" width="21.140625" style="184" customWidth="1"/>
    <col min="10" max="18" width="10.5703125" style="184" customWidth="1"/>
    <col min="19" max="19" width="9.5703125" style="184" bestFit="1" customWidth="1"/>
    <col min="20" max="24" width="9.28515625" style="184" customWidth="1"/>
    <col min="25" max="26" width="9.5703125" style="184" bestFit="1" customWidth="1"/>
    <col min="27" max="27" width="10.140625" style="184" bestFit="1" customWidth="1"/>
    <col min="28" max="28" width="9.5703125" style="50" bestFit="1" customWidth="1"/>
    <col min="29" max="30" width="9.5703125" style="184" bestFit="1" customWidth="1"/>
    <col min="31" max="31" width="12.28515625" style="184" bestFit="1" customWidth="1"/>
    <col min="32" max="37" width="9.28515625" style="184" customWidth="1"/>
    <col min="38" max="38" width="9.140625" style="184"/>
    <col min="39" max="44" width="9.5703125" style="184" bestFit="1" customWidth="1"/>
    <col min="45" max="45" width="17" style="184" customWidth="1"/>
    <col min="46" max="47" width="9.5703125" style="184" bestFit="1" customWidth="1"/>
    <col min="48" max="49" width="9.42578125" style="184" bestFit="1" customWidth="1"/>
    <col min="50" max="16384" width="9.140625" style="184"/>
  </cols>
  <sheetData>
    <row r="1" spans="2:37" x14ac:dyDescent="0.25">
      <c r="B1" s="251" t="s">
        <v>25</v>
      </c>
      <c r="C1" s="252"/>
      <c r="D1" s="252"/>
      <c r="E1" s="252"/>
      <c r="F1" s="252"/>
      <c r="G1" s="252"/>
      <c r="H1" s="252"/>
      <c r="I1" s="252"/>
      <c r="J1" s="253"/>
      <c r="K1" s="25"/>
      <c r="L1" s="25"/>
      <c r="M1" s="25"/>
      <c r="N1" s="25"/>
      <c r="O1" s="25"/>
      <c r="P1" s="25"/>
      <c r="Q1" s="25"/>
      <c r="R1" s="25"/>
    </row>
    <row r="2" spans="2:37" ht="47.25" x14ac:dyDescent="0.25">
      <c r="B2" s="204"/>
      <c r="C2" s="46" t="s">
        <v>56</v>
      </c>
      <c r="D2" s="47" t="s">
        <v>26</v>
      </c>
      <c r="E2" s="47" t="s">
        <v>57</v>
      </c>
      <c r="F2" s="48" t="s">
        <v>8</v>
      </c>
      <c r="G2" s="46" t="s">
        <v>58</v>
      </c>
      <c r="H2" s="47" t="s">
        <v>27</v>
      </c>
      <c r="I2" s="47" t="s">
        <v>59</v>
      </c>
      <c r="J2" s="205" t="s">
        <v>9</v>
      </c>
      <c r="K2" s="26"/>
      <c r="L2" s="26"/>
      <c r="M2" s="26"/>
      <c r="N2" s="26"/>
      <c r="O2" s="26"/>
      <c r="P2" s="26"/>
      <c r="Q2" s="26"/>
      <c r="R2" s="26"/>
      <c r="W2" s="8"/>
      <c r="X2" s="8"/>
      <c r="Y2" s="8"/>
      <c r="Z2" s="8"/>
      <c r="AA2" s="8"/>
      <c r="AB2" s="51"/>
      <c r="AC2" s="8"/>
      <c r="AD2" s="8"/>
      <c r="AE2" s="8"/>
      <c r="AF2" s="8"/>
      <c r="AG2" s="8"/>
      <c r="AH2" s="279"/>
      <c r="AI2" s="52"/>
    </row>
    <row r="3" spans="2:37" s="8" customFormat="1" hidden="1" x14ac:dyDescent="0.25">
      <c r="B3" s="100">
        <v>39995</v>
      </c>
      <c r="C3" s="16">
        <v>65349</v>
      </c>
      <c r="D3" s="17"/>
      <c r="E3" s="17">
        <v>0</v>
      </c>
      <c r="F3" s="17"/>
      <c r="G3" s="16">
        <v>1621</v>
      </c>
      <c r="H3" s="17"/>
      <c r="I3" s="17">
        <v>0</v>
      </c>
      <c r="J3" s="206">
        <f t="shared" ref="J3:J15" si="0">SUM(G3:I3)</f>
        <v>1621</v>
      </c>
      <c r="K3" s="19"/>
      <c r="L3" s="19"/>
      <c r="M3" s="19"/>
      <c r="N3" s="19"/>
      <c r="O3" s="19"/>
      <c r="P3" s="19"/>
      <c r="Q3" s="19"/>
      <c r="R3" s="19"/>
      <c r="AB3" s="51"/>
      <c r="AD3" s="19"/>
      <c r="AE3" s="53"/>
      <c r="AF3" s="53"/>
      <c r="AG3" s="53"/>
      <c r="AH3" s="280"/>
      <c r="AI3" s="55"/>
      <c r="AJ3" s="53"/>
      <c r="AK3" s="53"/>
    </row>
    <row r="4" spans="2:37" s="8" customFormat="1" hidden="1" x14ac:dyDescent="0.25">
      <c r="B4" s="100">
        <v>40026</v>
      </c>
      <c r="C4" s="18">
        <v>66531</v>
      </c>
      <c r="D4" s="19"/>
      <c r="E4" s="19">
        <v>0</v>
      </c>
      <c r="F4" s="19"/>
      <c r="G4" s="18">
        <v>1568</v>
      </c>
      <c r="H4" s="19"/>
      <c r="I4" s="19">
        <v>0</v>
      </c>
      <c r="J4" s="118">
        <f t="shared" si="0"/>
        <v>1568</v>
      </c>
      <c r="K4" s="19"/>
      <c r="L4" s="19"/>
      <c r="M4" s="19"/>
      <c r="N4" s="19"/>
      <c r="O4" s="19"/>
      <c r="P4" s="19"/>
      <c r="Q4" s="19"/>
      <c r="R4" s="19"/>
      <c r="S4" s="19"/>
      <c r="T4" s="19"/>
      <c r="U4" s="19"/>
      <c r="V4" s="19"/>
      <c r="W4" s="19"/>
      <c r="X4" s="19"/>
      <c r="Y4" s="19"/>
      <c r="Z4" s="19"/>
      <c r="AB4" s="51"/>
      <c r="AD4" s="19"/>
      <c r="AE4" s="53"/>
      <c r="AF4" s="7"/>
      <c r="AG4" s="7"/>
      <c r="AH4" s="280"/>
      <c r="AI4" s="55"/>
      <c r="AJ4" s="53"/>
      <c r="AK4" s="7"/>
    </row>
    <row r="5" spans="2:37" s="8" customFormat="1" hidden="1" x14ac:dyDescent="0.25">
      <c r="B5" s="100">
        <v>40057</v>
      </c>
      <c r="C5" s="18">
        <v>67239</v>
      </c>
      <c r="D5" s="19"/>
      <c r="E5" s="19">
        <v>0</v>
      </c>
      <c r="F5" s="1">
        <f t="shared" ref="F5:F15" si="1">SUM(C5:E5)</f>
        <v>67239</v>
      </c>
      <c r="G5" s="18">
        <v>1571</v>
      </c>
      <c r="H5" s="19"/>
      <c r="I5" s="19">
        <v>0</v>
      </c>
      <c r="J5" s="118">
        <f t="shared" si="0"/>
        <v>1571</v>
      </c>
      <c r="K5" s="19"/>
      <c r="L5" s="19"/>
      <c r="M5" s="19"/>
      <c r="N5" s="19"/>
      <c r="O5" s="19"/>
      <c r="P5" s="19"/>
      <c r="Q5" s="19"/>
      <c r="R5" s="19"/>
      <c r="S5" s="19"/>
      <c r="T5" s="19"/>
      <c r="U5" s="19"/>
      <c r="V5" s="19"/>
      <c r="W5" s="19"/>
      <c r="X5" s="19"/>
      <c r="Y5" s="19"/>
      <c r="Z5" s="19"/>
      <c r="AB5" s="51"/>
      <c r="AD5" s="19"/>
      <c r="AE5" s="53"/>
      <c r="AF5" s="7"/>
      <c r="AG5" s="7"/>
      <c r="AH5" s="280"/>
      <c r="AI5" s="55"/>
      <c r="AJ5" s="53"/>
      <c r="AK5" s="7"/>
    </row>
    <row r="6" spans="2:37" s="8" customFormat="1" hidden="1" x14ac:dyDescent="0.25">
      <c r="B6" s="100">
        <v>40087</v>
      </c>
      <c r="C6" s="18">
        <v>68234</v>
      </c>
      <c r="D6" s="19"/>
      <c r="E6" s="19">
        <v>0</v>
      </c>
      <c r="F6" s="1">
        <f t="shared" si="1"/>
        <v>68234</v>
      </c>
      <c r="G6" s="18">
        <v>1561</v>
      </c>
      <c r="H6" s="19"/>
      <c r="I6" s="19">
        <v>0</v>
      </c>
      <c r="J6" s="118">
        <f t="shared" si="0"/>
        <v>1561</v>
      </c>
      <c r="K6" s="19"/>
      <c r="L6" s="19"/>
      <c r="M6" s="19"/>
      <c r="N6" s="19"/>
      <c r="O6" s="19"/>
      <c r="P6" s="19"/>
      <c r="Q6" s="19"/>
      <c r="R6" s="19"/>
      <c r="S6" s="19"/>
      <c r="T6" s="19"/>
      <c r="U6" s="19"/>
      <c r="V6" s="19"/>
      <c r="W6" s="19"/>
      <c r="X6" s="19"/>
      <c r="Y6" s="19"/>
      <c r="Z6" s="19"/>
      <c r="AB6" s="51"/>
      <c r="AD6" s="19"/>
      <c r="AE6" s="53"/>
      <c r="AF6" s="7"/>
      <c r="AG6" s="7"/>
      <c r="AH6" s="280"/>
      <c r="AI6" s="55"/>
      <c r="AJ6" s="53"/>
      <c r="AK6" s="7"/>
    </row>
    <row r="7" spans="2:37" s="8" customFormat="1" hidden="1" x14ac:dyDescent="0.25">
      <c r="B7" s="100">
        <v>40118</v>
      </c>
      <c r="C7" s="18">
        <v>69011</v>
      </c>
      <c r="D7" s="19"/>
      <c r="E7" s="19">
        <v>0</v>
      </c>
      <c r="F7" s="1">
        <f t="shared" si="1"/>
        <v>69011</v>
      </c>
      <c r="G7" s="18">
        <v>1563</v>
      </c>
      <c r="H7" s="19"/>
      <c r="I7" s="19">
        <v>0</v>
      </c>
      <c r="J7" s="118">
        <f t="shared" si="0"/>
        <v>1563</v>
      </c>
      <c r="K7" s="19"/>
      <c r="L7" s="19"/>
      <c r="M7" s="19"/>
      <c r="N7" s="19"/>
      <c r="O7" s="19"/>
      <c r="P7" s="19"/>
      <c r="Q7" s="19"/>
      <c r="R7" s="19"/>
      <c r="S7" s="19"/>
      <c r="T7" s="19"/>
      <c r="U7" s="19"/>
      <c r="V7" s="19"/>
      <c r="W7" s="19"/>
      <c r="X7" s="19"/>
      <c r="Y7" s="19"/>
      <c r="Z7" s="19"/>
      <c r="AB7" s="51"/>
      <c r="AD7" s="19"/>
      <c r="AE7" s="53"/>
      <c r="AF7" s="7"/>
      <c r="AG7" s="7"/>
      <c r="AH7" s="280"/>
      <c r="AI7" s="55"/>
      <c r="AJ7" s="53"/>
      <c r="AK7" s="7"/>
    </row>
    <row r="8" spans="2:37" s="8" customFormat="1" hidden="1" x14ac:dyDescent="0.25">
      <c r="B8" s="100">
        <v>40148</v>
      </c>
      <c r="C8" s="18">
        <v>69640</v>
      </c>
      <c r="D8" s="19"/>
      <c r="E8" s="19">
        <v>0</v>
      </c>
      <c r="F8" s="1">
        <f t="shared" si="1"/>
        <v>69640</v>
      </c>
      <c r="G8" s="18">
        <v>1528</v>
      </c>
      <c r="H8" s="19"/>
      <c r="I8" s="19">
        <v>0</v>
      </c>
      <c r="J8" s="118">
        <f t="shared" si="0"/>
        <v>1528</v>
      </c>
      <c r="K8" s="19"/>
      <c r="L8" s="19"/>
      <c r="M8" s="19"/>
      <c r="N8" s="19"/>
      <c r="O8" s="19"/>
      <c r="P8" s="19"/>
      <c r="Q8" s="19"/>
      <c r="R8" s="19"/>
      <c r="S8" s="19"/>
      <c r="T8" s="19"/>
      <c r="U8" s="19"/>
      <c r="V8" s="19"/>
      <c r="W8" s="19"/>
      <c r="X8" s="19"/>
      <c r="Y8" s="19"/>
      <c r="Z8" s="19"/>
      <c r="AB8" s="51"/>
      <c r="AD8" s="19"/>
      <c r="AE8" s="53"/>
      <c r="AF8" s="7"/>
      <c r="AG8" s="7"/>
      <c r="AH8" s="280"/>
      <c r="AI8" s="55"/>
      <c r="AJ8" s="53"/>
      <c r="AK8" s="7"/>
    </row>
    <row r="9" spans="2:37" s="8" customFormat="1" hidden="1" x14ac:dyDescent="0.25">
      <c r="B9" s="100">
        <v>40179</v>
      </c>
      <c r="C9" s="18">
        <v>70186</v>
      </c>
      <c r="D9" s="19"/>
      <c r="E9" s="19">
        <v>0</v>
      </c>
      <c r="F9" s="1">
        <f t="shared" si="1"/>
        <v>70186</v>
      </c>
      <c r="G9" s="18">
        <v>1532</v>
      </c>
      <c r="H9" s="19"/>
      <c r="I9" s="19">
        <v>0</v>
      </c>
      <c r="J9" s="118">
        <f t="shared" si="0"/>
        <v>1532</v>
      </c>
      <c r="K9" s="19"/>
      <c r="L9" s="19"/>
      <c r="M9" s="19"/>
      <c r="N9" s="19"/>
      <c r="O9" s="19"/>
      <c r="P9" s="19"/>
      <c r="Q9" s="19"/>
      <c r="R9" s="19"/>
      <c r="S9" s="19"/>
      <c r="T9" s="19"/>
      <c r="U9" s="19"/>
      <c r="V9" s="19"/>
      <c r="W9" s="19"/>
      <c r="X9" s="19"/>
      <c r="Y9" s="19"/>
      <c r="Z9" s="19"/>
      <c r="AB9" s="51"/>
      <c r="AD9" s="19"/>
      <c r="AE9" s="53"/>
      <c r="AF9" s="7"/>
      <c r="AG9" s="7"/>
      <c r="AH9" s="280"/>
      <c r="AI9" s="55"/>
      <c r="AJ9" s="53"/>
      <c r="AK9" s="7"/>
    </row>
    <row r="10" spans="2:37" s="8" customFormat="1" hidden="1" x14ac:dyDescent="0.25">
      <c r="B10" s="100">
        <v>40210</v>
      </c>
      <c r="C10" s="18">
        <v>69887</v>
      </c>
      <c r="D10" s="19"/>
      <c r="E10" s="19">
        <v>0</v>
      </c>
      <c r="F10" s="1">
        <f t="shared" si="1"/>
        <v>69887</v>
      </c>
      <c r="G10" s="18">
        <v>1523</v>
      </c>
      <c r="H10" s="19"/>
      <c r="I10" s="19">
        <v>0</v>
      </c>
      <c r="J10" s="118">
        <f t="shared" si="0"/>
        <v>1523</v>
      </c>
      <c r="K10" s="19"/>
      <c r="L10" s="19"/>
      <c r="M10" s="19"/>
      <c r="N10" s="19"/>
      <c r="O10" s="19"/>
      <c r="P10" s="19"/>
      <c r="Q10" s="19"/>
      <c r="R10" s="19"/>
      <c r="S10" s="19"/>
      <c r="T10" s="19"/>
      <c r="U10" s="19"/>
      <c r="V10" s="19"/>
      <c r="W10" s="19"/>
      <c r="X10" s="19"/>
      <c r="Y10" s="19"/>
      <c r="Z10" s="19"/>
      <c r="AB10" s="51"/>
      <c r="AD10" s="19"/>
      <c r="AE10" s="53"/>
      <c r="AF10" s="7"/>
      <c r="AG10" s="7"/>
      <c r="AH10" s="280"/>
      <c r="AI10" s="55"/>
      <c r="AJ10" s="53"/>
      <c r="AK10" s="7"/>
    </row>
    <row r="11" spans="2:37" s="8" customFormat="1" hidden="1" x14ac:dyDescent="0.25">
      <c r="B11" s="100">
        <v>40238</v>
      </c>
      <c r="C11" s="18">
        <v>70212</v>
      </c>
      <c r="D11" s="19"/>
      <c r="E11" s="19">
        <v>0</v>
      </c>
      <c r="F11" s="1">
        <f t="shared" si="1"/>
        <v>70212</v>
      </c>
      <c r="G11" s="18">
        <v>1550</v>
      </c>
      <c r="H11" s="19"/>
      <c r="I11" s="19">
        <v>0</v>
      </c>
      <c r="J11" s="118">
        <f t="shared" si="0"/>
        <v>1550</v>
      </c>
      <c r="K11" s="19"/>
      <c r="L11" s="19"/>
      <c r="M11" s="19"/>
      <c r="N11" s="19"/>
      <c r="O11" s="19"/>
      <c r="P11" s="19"/>
      <c r="Q11" s="19"/>
      <c r="R11" s="19"/>
      <c r="S11" s="19"/>
      <c r="T11" s="19"/>
      <c r="U11" s="19"/>
      <c r="V11" s="19"/>
      <c r="W11" s="19"/>
      <c r="X11" s="19"/>
      <c r="Y11" s="19"/>
      <c r="Z11" s="19"/>
      <c r="AB11" s="51"/>
      <c r="AD11" s="19"/>
      <c r="AE11" s="53"/>
      <c r="AF11" s="7"/>
      <c r="AG11" s="7"/>
      <c r="AH11" s="280"/>
      <c r="AI11" s="55"/>
      <c r="AJ11" s="53"/>
      <c r="AK11" s="7"/>
    </row>
    <row r="12" spans="2:37" s="8" customFormat="1" hidden="1" x14ac:dyDescent="0.25">
      <c r="B12" s="100">
        <v>40269</v>
      </c>
      <c r="C12" s="18">
        <v>69663</v>
      </c>
      <c r="D12" s="19"/>
      <c r="E12" s="19">
        <v>0</v>
      </c>
      <c r="F12" s="1">
        <f t="shared" si="1"/>
        <v>69663</v>
      </c>
      <c r="G12" s="18">
        <v>1517</v>
      </c>
      <c r="H12" s="19"/>
      <c r="I12" s="19">
        <v>0</v>
      </c>
      <c r="J12" s="118">
        <f t="shared" si="0"/>
        <v>1517</v>
      </c>
      <c r="K12" s="19"/>
      <c r="L12" s="19"/>
      <c r="M12" s="19"/>
      <c r="N12" s="19"/>
      <c r="O12" s="19"/>
      <c r="P12" s="19"/>
      <c r="Q12" s="19"/>
      <c r="R12" s="19"/>
      <c r="S12" s="19"/>
      <c r="T12" s="19"/>
      <c r="U12" s="19"/>
      <c r="V12" s="19"/>
      <c r="W12" s="19"/>
      <c r="X12" s="19"/>
      <c r="Y12" s="19"/>
      <c r="Z12" s="19"/>
      <c r="AB12" s="51"/>
      <c r="AD12" s="19"/>
      <c r="AE12" s="53"/>
      <c r="AF12" s="7"/>
      <c r="AG12" s="7"/>
      <c r="AH12" s="280"/>
      <c r="AI12" s="55"/>
      <c r="AJ12" s="53"/>
      <c r="AK12" s="7"/>
    </row>
    <row r="13" spans="2:37" s="8" customFormat="1" hidden="1" x14ac:dyDescent="0.25">
      <c r="B13" s="100">
        <v>40299</v>
      </c>
      <c r="C13" s="18">
        <v>68771</v>
      </c>
      <c r="D13" s="19"/>
      <c r="E13" s="19">
        <v>600</v>
      </c>
      <c r="F13" s="1">
        <f t="shared" si="1"/>
        <v>69371</v>
      </c>
      <c r="G13" s="18">
        <v>1529</v>
      </c>
      <c r="H13" s="19"/>
      <c r="I13" s="19">
        <v>46</v>
      </c>
      <c r="J13" s="118">
        <f t="shared" si="0"/>
        <v>1575</v>
      </c>
      <c r="K13" s="19"/>
      <c r="L13" s="19"/>
      <c r="M13" s="19"/>
      <c r="N13" s="19"/>
      <c r="O13" s="19"/>
      <c r="P13" s="19"/>
      <c r="Q13" s="19"/>
      <c r="R13" s="19"/>
      <c r="S13" s="19"/>
      <c r="T13" s="19"/>
      <c r="U13" s="19"/>
      <c r="V13" s="19"/>
      <c r="W13" s="19"/>
      <c r="X13" s="19"/>
      <c r="Y13" s="19"/>
      <c r="Z13" s="19"/>
      <c r="AB13" s="51"/>
      <c r="AD13" s="19"/>
      <c r="AE13" s="53"/>
      <c r="AF13" s="7"/>
      <c r="AG13" s="7"/>
      <c r="AH13" s="280"/>
      <c r="AI13" s="55"/>
      <c r="AJ13" s="53"/>
      <c r="AK13" s="7"/>
    </row>
    <row r="14" spans="2:37" s="8" customFormat="1" hidden="1" x14ac:dyDescent="0.25">
      <c r="B14" s="100">
        <v>40330</v>
      </c>
      <c r="C14" s="18">
        <v>68340</v>
      </c>
      <c r="D14" s="19"/>
      <c r="E14" s="19">
        <v>1029</v>
      </c>
      <c r="F14" s="1">
        <f t="shared" si="1"/>
        <v>69369</v>
      </c>
      <c r="G14" s="18">
        <v>1524</v>
      </c>
      <c r="H14" s="19"/>
      <c r="I14" s="19">
        <v>83</v>
      </c>
      <c r="J14" s="118">
        <f t="shared" si="0"/>
        <v>1607</v>
      </c>
      <c r="K14" s="19"/>
      <c r="L14" s="19"/>
      <c r="M14" s="19"/>
      <c r="N14" s="19"/>
      <c r="O14" s="19"/>
      <c r="P14" s="19"/>
      <c r="Q14" s="19"/>
      <c r="R14" s="19"/>
      <c r="S14" s="19"/>
      <c r="T14" s="19"/>
      <c r="U14" s="19"/>
      <c r="V14" s="19"/>
      <c r="W14" s="19"/>
      <c r="X14" s="19"/>
      <c r="Y14" s="19"/>
      <c r="Z14" s="19"/>
      <c r="AB14" s="51"/>
      <c r="AD14" s="19"/>
      <c r="AE14" s="53"/>
      <c r="AF14" s="7"/>
      <c r="AG14" s="7"/>
      <c r="AH14" s="280"/>
      <c r="AI14" s="55"/>
      <c r="AJ14" s="53"/>
      <c r="AK14" s="7"/>
    </row>
    <row r="15" spans="2:37" s="56" customFormat="1" hidden="1" x14ac:dyDescent="0.25">
      <c r="B15" s="102" t="s">
        <v>21</v>
      </c>
      <c r="C15" s="20">
        <f>ROUND(AVERAGE(C3:C14),0)</f>
        <v>68589</v>
      </c>
      <c r="D15" s="21"/>
      <c r="E15" s="21">
        <f>ROUND(AVERAGE(E3:E14),0)</f>
        <v>136</v>
      </c>
      <c r="F15" s="12">
        <f t="shared" si="1"/>
        <v>68725</v>
      </c>
      <c r="G15" s="20">
        <f>ROUND(AVERAGE(G3:G14),0)</f>
        <v>1549</v>
      </c>
      <c r="H15" s="21"/>
      <c r="I15" s="21">
        <f>ROUND(AVERAGE(I3:I14),0)</f>
        <v>11</v>
      </c>
      <c r="J15" s="207">
        <f t="shared" si="0"/>
        <v>1560</v>
      </c>
      <c r="K15" s="21"/>
      <c r="L15" s="21"/>
      <c r="M15" s="21"/>
      <c r="N15" s="21"/>
      <c r="O15" s="21"/>
      <c r="P15" s="21"/>
      <c r="Q15" s="21"/>
      <c r="R15" s="21"/>
      <c r="W15" s="8"/>
      <c r="X15" s="8"/>
      <c r="Y15" s="8"/>
      <c r="Z15" s="8"/>
      <c r="AA15" s="8"/>
      <c r="AB15" s="51"/>
      <c r="AC15" s="8"/>
      <c r="AD15" s="8"/>
      <c r="AE15" s="8"/>
      <c r="AF15" s="8"/>
      <c r="AG15" s="8"/>
      <c r="AH15" s="280"/>
      <c r="AI15" s="57"/>
    </row>
    <row r="16" spans="2:37" hidden="1" x14ac:dyDescent="0.25">
      <c r="B16" s="100">
        <v>40360</v>
      </c>
      <c r="C16" s="18">
        <v>1338</v>
      </c>
      <c r="D16" s="19"/>
      <c r="E16" s="19">
        <v>1511</v>
      </c>
      <c r="F16" s="1">
        <f t="shared" ref="F16:F21" si="2">SUM(C16:E16)</f>
        <v>2849</v>
      </c>
      <c r="G16" s="18">
        <v>1485</v>
      </c>
      <c r="H16" s="19"/>
      <c r="I16" s="19">
        <v>124</v>
      </c>
      <c r="J16" s="118">
        <f t="shared" ref="J16:J21" si="3">SUM(G16:I16)</f>
        <v>1609</v>
      </c>
      <c r="K16" s="19"/>
      <c r="L16" s="19"/>
      <c r="M16" s="19"/>
      <c r="N16" s="19"/>
      <c r="O16" s="19"/>
      <c r="P16" s="19"/>
      <c r="Q16" s="19"/>
      <c r="R16" s="19"/>
      <c r="S16" s="10"/>
      <c r="T16" s="10"/>
      <c r="U16" s="10"/>
      <c r="V16" s="10"/>
      <c r="W16" s="19"/>
      <c r="X16" s="19"/>
      <c r="Y16" s="19"/>
      <c r="Z16" s="8"/>
      <c r="AA16" s="8"/>
      <c r="AB16" s="51"/>
      <c r="AC16" s="8"/>
      <c r="AD16" s="19"/>
      <c r="AE16" s="53"/>
      <c r="AF16" s="7"/>
      <c r="AG16" s="7"/>
      <c r="AH16" s="280"/>
      <c r="AI16" s="55"/>
      <c r="AJ16" s="53"/>
      <c r="AK16" s="7"/>
    </row>
    <row r="17" spans="2:49" hidden="1" x14ac:dyDescent="0.25">
      <c r="B17" s="100">
        <v>40391</v>
      </c>
      <c r="C17" s="18">
        <v>67389</v>
      </c>
      <c r="D17" s="19"/>
      <c r="E17" s="19">
        <v>2018</v>
      </c>
      <c r="F17" s="1">
        <f t="shared" si="2"/>
        <v>69407</v>
      </c>
      <c r="G17" s="18">
        <v>1488</v>
      </c>
      <c r="H17" s="19"/>
      <c r="I17" s="19">
        <v>162</v>
      </c>
      <c r="J17" s="118">
        <f t="shared" si="3"/>
        <v>1650</v>
      </c>
      <c r="K17" s="19"/>
      <c r="L17" s="19"/>
      <c r="M17" s="19"/>
      <c r="N17" s="19"/>
      <c r="O17" s="19"/>
      <c r="P17" s="19"/>
      <c r="Q17" s="19"/>
      <c r="R17" s="19"/>
      <c r="S17" s="10"/>
      <c r="T17" s="10"/>
      <c r="U17" s="10"/>
      <c r="V17" s="10"/>
      <c r="W17" s="19"/>
      <c r="X17" s="19"/>
      <c r="Y17" s="19"/>
      <c r="Z17" s="19"/>
      <c r="AA17" s="8"/>
      <c r="AB17" s="51"/>
      <c r="AC17" s="8"/>
      <c r="AD17" s="19"/>
      <c r="AE17" s="53"/>
      <c r="AF17" s="7"/>
      <c r="AG17" s="7"/>
      <c r="AH17" s="280"/>
      <c r="AI17" s="55"/>
      <c r="AJ17" s="53"/>
      <c r="AK17" s="7"/>
    </row>
    <row r="18" spans="2:49" hidden="1" x14ac:dyDescent="0.25">
      <c r="B18" s="100">
        <v>40422</v>
      </c>
      <c r="C18" s="18">
        <v>65824</v>
      </c>
      <c r="D18" s="19"/>
      <c r="E18" s="19">
        <v>2505</v>
      </c>
      <c r="F18" s="1">
        <f t="shared" si="2"/>
        <v>68329</v>
      </c>
      <c r="G18" s="18">
        <v>1457</v>
      </c>
      <c r="H18" s="19"/>
      <c r="I18" s="19">
        <v>187</v>
      </c>
      <c r="J18" s="118">
        <f t="shared" si="3"/>
        <v>1644</v>
      </c>
      <c r="K18" s="19"/>
      <c r="L18" s="19"/>
      <c r="M18" s="19"/>
      <c r="N18" s="19"/>
      <c r="O18" s="19"/>
      <c r="P18" s="19"/>
      <c r="Q18" s="19"/>
      <c r="R18" s="19"/>
      <c r="S18" s="10"/>
      <c r="T18" s="10"/>
      <c r="U18" s="10"/>
      <c r="V18" s="10"/>
      <c r="W18" s="19"/>
      <c r="X18" s="19"/>
      <c r="Y18" s="19"/>
      <c r="Z18" s="19"/>
      <c r="AA18" s="8"/>
      <c r="AB18" s="51"/>
      <c r="AC18" s="8"/>
      <c r="AD18" s="19"/>
      <c r="AE18" s="53"/>
      <c r="AF18" s="7"/>
      <c r="AG18" s="7"/>
      <c r="AH18" s="280"/>
      <c r="AI18" s="55"/>
      <c r="AJ18" s="53"/>
      <c r="AK18" s="7"/>
    </row>
    <row r="19" spans="2:49" hidden="1" x14ac:dyDescent="0.25">
      <c r="B19" s="100">
        <v>40452</v>
      </c>
      <c r="C19" s="18">
        <v>63930</v>
      </c>
      <c r="D19" s="19"/>
      <c r="E19" s="19">
        <v>2935</v>
      </c>
      <c r="F19" s="1">
        <f t="shared" si="2"/>
        <v>66865</v>
      </c>
      <c r="G19" s="18">
        <v>1417</v>
      </c>
      <c r="H19" s="19"/>
      <c r="I19" s="19">
        <v>206</v>
      </c>
      <c r="J19" s="118">
        <f t="shared" si="3"/>
        <v>1623</v>
      </c>
      <c r="K19" s="19"/>
      <c r="L19" s="19"/>
      <c r="M19" s="19"/>
      <c r="N19" s="19"/>
      <c r="O19" s="19"/>
      <c r="P19" s="19"/>
      <c r="Q19" s="19"/>
      <c r="R19" s="19"/>
      <c r="S19" s="10"/>
      <c r="T19" s="10"/>
      <c r="U19" s="10"/>
      <c r="V19" s="10"/>
      <c r="W19" s="19"/>
      <c r="X19" s="19"/>
      <c r="Y19" s="19"/>
      <c r="Z19" s="19"/>
      <c r="AA19" s="8"/>
      <c r="AB19" s="51"/>
      <c r="AC19" s="8"/>
      <c r="AD19" s="19"/>
      <c r="AE19" s="53"/>
      <c r="AF19" s="7"/>
      <c r="AG19" s="7"/>
      <c r="AH19" s="280"/>
      <c r="AI19" s="55"/>
      <c r="AJ19" s="53"/>
      <c r="AK19" s="7"/>
    </row>
    <row r="20" spans="2:49" hidden="1" x14ac:dyDescent="0.25">
      <c r="B20" s="100">
        <v>40483</v>
      </c>
      <c r="C20" s="18">
        <v>63053</v>
      </c>
      <c r="D20" s="19"/>
      <c r="E20" s="19">
        <v>3342</v>
      </c>
      <c r="F20" s="1">
        <f t="shared" si="2"/>
        <v>66395</v>
      </c>
      <c r="G20" s="18">
        <v>1424</v>
      </c>
      <c r="H20" s="19"/>
      <c r="I20" s="19">
        <v>228</v>
      </c>
      <c r="J20" s="118">
        <f t="shared" si="3"/>
        <v>1652</v>
      </c>
      <c r="K20" s="19"/>
      <c r="L20" s="19"/>
      <c r="M20" s="19"/>
      <c r="N20" s="19"/>
      <c r="O20" s="19"/>
      <c r="P20" s="19"/>
      <c r="Q20" s="19"/>
      <c r="R20" s="19"/>
      <c r="S20" s="10"/>
      <c r="T20" s="10"/>
      <c r="U20" s="10"/>
      <c r="V20" s="10"/>
      <c r="W20" s="19"/>
      <c r="X20" s="19"/>
      <c r="Y20" s="19"/>
      <c r="Z20" s="19"/>
      <c r="AA20" s="8"/>
      <c r="AB20" s="51"/>
      <c r="AC20" s="8"/>
      <c r="AD20" s="19"/>
      <c r="AE20" s="53"/>
      <c r="AF20" s="7"/>
      <c r="AG20" s="7"/>
      <c r="AH20" s="280"/>
      <c r="AI20" s="55"/>
      <c r="AJ20" s="53"/>
      <c r="AK20" s="7"/>
    </row>
    <row r="21" spans="2:49" hidden="1" x14ac:dyDescent="0.25">
      <c r="B21" s="100">
        <v>40513</v>
      </c>
      <c r="C21" s="18">
        <v>62818</v>
      </c>
      <c r="D21" s="19"/>
      <c r="E21" s="19">
        <v>3759</v>
      </c>
      <c r="F21" s="1">
        <f t="shared" si="2"/>
        <v>66577</v>
      </c>
      <c r="G21" s="18">
        <v>1431</v>
      </c>
      <c r="H21" s="19"/>
      <c r="I21" s="19">
        <v>270</v>
      </c>
      <c r="J21" s="118">
        <f t="shared" si="3"/>
        <v>1701</v>
      </c>
      <c r="K21" s="19"/>
      <c r="L21" s="19"/>
      <c r="M21" s="19"/>
      <c r="N21" s="19"/>
      <c r="O21" s="19"/>
      <c r="P21" s="19"/>
      <c r="Q21" s="19"/>
      <c r="R21" s="19"/>
      <c r="S21" s="10"/>
      <c r="T21" s="10"/>
      <c r="U21" s="10"/>
      <c r="V21" s="10"/>
      <c r="W21" s="19"/>
      <c r="X21" s="19"/>
      <c r="Y21" s="19"/>
      <c r="Z21" s="19"/>
      <c r="AA21" s="19"/>
      <c r="AB21" s="51"/>
      <c r="AC21" s="8"/>
      <c r="AD21" s="19"/>
      <c r="AE21" s="53"/>
      <c r="AF21" s="7"/>
      <c r="AG21" s="7"/>
      <c r="AH21" s="280"/>
      <c r="AI21" s="55"/>
      <c r="AJ21" s="53"/>
      <c r="AK21" s="7"/>
    </row>
    <row r="22" spans="2:49" hidden="1" x14ac:dyDescent="0.25">
      <c r="B22" s="100">
        <v>40544</v>
      </c>
      <c r="C22" s="18">
        <v>63103</v>
      </c>
      <c r="D22" s="19"/>
      <c r="E22" s="19">
        <v>4316</v>
      </c>
      <c r="F22" s="1">
        <f t="shared" ref="F22:F29" si="4">SUM(C22:E22)</f>
        <v>67419</v>
      </c>
      <c r="G22" s="18">
        <v>1477</v>
      </c>
      <c r="H22" s="19"/>
      <c r="I22" s="19">
        <v>325</v>
      </c>
      <c r="J22" s="118">
        <f t="shared" ref="J22:J29" si="5">SUM(G22:I22)</f>
        <v>1802</v>
      </c>
      <c r="K22" s="19"/>
      <c r="L22" s="19"/>
      <c r="M22" s="19"/>
      <c r="N22" s="19"/>
      <c r="O22" s="19"/>
      <c r="P22" s="19"/>
      <c r="Q22" s="19"/>
      <c r="R22" s="19"/>
      <c r="S22" s="10"/>
      <c r="T22" s="10"/>
      <c r="U22" s="10"/>
      <c r="V22" s="10"/>
      <c r="W22" s="19"/>
      <c r="X22" s="19"/>
      <c r="Y22" s="19"/>
      <c r="Z22" s="19"/>
      <c r="AA22" s="8"/>
      <c r="AB22" s="51"/>
      <c r="AC22" s="8"/>
      <c r="AD22" s="19"/>
      <c r="AE22" s="53"/>
      <c r="AF22" s="7"/>
      <c r="AG22" s="7"/>
      <c r="AH22" s="280"/>
      <c r="AI22" s="55"/>
      <c r="AJ22" s="53"/>
      <c r="AK22" s="7"/>
    </row>
    <row r="23" spans="2:49" hidden="1" x14ac:dyDescent="0.25">
      <c r="B23" s="100">
        <v>40575</v>
      </c>
      <c r="C23" s="18">
        <v>62932</v>
      </c>
      <c r="D23" s="19"/>
      <c r="E23" s="19">
        <v>4888</v>
      </c>
      <c r="F23" s="1">
        <f t="shared" si="4"/>
        <v>67820</v>
      </c>
      <c r="G23" s="18">
        <v>1478</v>
      </c>
      <c r="H23" s="19"/>
      <c r="I23" s="19">
        <v>357</v>
      </c>
      <c r="J23" s="118">
        <f t="shared" si="5"/>
        <v>1835</v>
      </c>
      <c r="K23" s="19"/>
      <c r="L23" s="19"/>
      <c r="M23" s="19"/>
      <c r="N23" s="19"/>
      <c r="O23" s="19"/>
      <c r="P23" s="19"/>
      <c r="Q23" s="19"/>
      <c r="R23" s="19"/>
      <c r="S23" s="10"/>
      <c r="T23" s="10"/>
      <c r="U23" s="10"/>
      <c r="V23" s="10"/>
      <c r="W23" s="19"/>
      <c r="X23" s="19"/>
      <c r="Y23" s="19"/>
      <c r="Z23" s="19"/>
      <c r="AA23" s="8"/>
      <c r="AB23" s="51"/>
      <c r="AC23" s="8"/>
      <c r="AD23" s="19"/>
      <c r="AE23" s="53"/>
      <c r="AF23" s="7"/>
      <c r="AG23" s="7"/>
      <c r="AH23" s="280"/>
      <c r="AI23" s="55"/>
      <c r="AJ23" s="53"/>
      <c r="AK23" s="7"/>
    </row>
    <row r="24" spans="2:49" hidden="1" x14ac:dyDescent="0.25">
      <c r="B24" s="100">
        <v>40603</v>
      </c>
      <c r="C24" s="18">
        <v>63205</v>
      </c>
      <c r="D24" s="19"/>
      <c r="E24" s="19">
        <v>5358</v>
      </c>
      <c r="F24" s="1">
        <f t="shared" si="4"/>
        <v>68563</v>
      </c>
      <c r="G24" s="18">
        <v>1514</v>
      </c>
      <c r="H24" s="19"/>
      <c r="I24" s="19">
        <v>361</v>
      </c>
      <c r="J24" s="118">
        <f t="shared" si="5"/>
        <v>1875</v>
      </c>
      <c r="K24" s="19"/>
      <c r="L24" s="19"/>
      <c r="M24" s="19"/>
      <c r="N24" s="19"/>
      <c r="O24" s="19"/>
      <c r="P24" s="19"/>
      <c r="Q24" s="19"/>
      <c r="R24" s="19"/>
      <c r="S24" s="10"/>
      <c r="T24" s="10"/>
      <c r="U24" s="10"/>
      <c r="V24" s="10"/>
      <c r="W24" s="19"/>
      <c r="X24" s="19"/>
      <c r="Y24" s="19"/>
      <c r="Z24" s="19"/>
      <c r="AA24" s="8"/>
      <c r="AB24" s="51"/>
      <c r="AC24" s="8"/>
      <c r="AD24" s="19"/>
      <c r="AE24" s="53"/>
      <c r="AF24" s="7"/>
      <c r="AG24" s="7"/>
      <c r="AH24" s="280"/>
      <c r="AI24" s="55"/>
      <c r="AJ24" s="53"/>
      <c r="AK24" s="7"/>
    </row>
    <row r="25" spans="2:49" hidden="1" x14ac:dyDescent="0.25">
      <c r="B25" s="100">
        <v>40634</v>
      </c>
      <c r="C25" s="18">
        <v>61947</v>
      </c>
      <c r="D25" s="19"/>
      <c r="E25" s="19">
        <v>5674</v>
      </c>
      <c r="F25" s="1">
        <f t="shared" si="4"/>
        <v>67621</v>
      </c>
      <c r="G25" s="18">
        <v>1512</v>
      </c>
      <c r="H25" s="19"/>
      <c r="I25" s="19">
        <v>355</v>
      </c>
      <c r="J25" s="118">
        <f t="shared" si="5"/>
        <v>1867</v>
      </c>
      <c r="K25" s="19"/>
      <c r="L25" s="19"/>
      <c r="M25" s="19"/>
      <c r="N25" s="19"/>
      <c r="O25" s="19"/>
      <c r="P25" s="19"/>
      <c r="Q25" s="19"/>
      <c r="R25" s="19"/>
      <c r="S25" s="10"/>
      <c r="T25" s="10"/>
      <c r="U25" s="10"/>
      <c r="V25" s="10"/>
      <c r="W25" s="19"/>
      <c r="X25" s="19"/>
      <c r="Y25" s="19"/>
      <c r="Z25" s="19"/>
      <c r="AA25" s="8"/>
      <c r="AB25" s="51"/>
      <c r="AC25" s="8"/>
      <c r="AD25" s="19"/>
      <c r="AE25" s="53"/>
      <c r="AF25" s="7"/>
      <c r="AG25" s="7"/>
      <c r="AH25" s="280"/>
      <c r="AI25" s="55"/>
      <c r="AJ25" s="53"/>
      <c r="AK25" s="7"/>
    </row>
    <row r="26" spans="2:49" hidden="1" x14ac:dyDescent="0.25">
      <c r="B26" s="100">
        <v>40664</v>
      </c>
      <c r="C26" s="18">
        <v>59210</v>
      </c>
      <c r="D26" s="19"/>
      <c r="E26" s="19">
        <v>5872</v>
      </c>
      <c r="F26" s="1">
        <f t="shared" si="4"/>
        <v>65082</v>
      </c>
      <c r="G26" s="18">
        <v>1498</v>
      </c>
      <c r="H26" s="19"/>
      <c r="I26" s="19">
        <v>342</v>
      </c>
      <c r="J26" s="118">
        <f t="shared" si="5"/>
        <v>1840</v>
      </c>
      <c r="K26" s="19"/>
      <c r="L26" s="19"/>
      <c r="M26" s="19"/>
      <c r="N26" s="19"/>
      <c r="O26" s="19"/>
      <c r="P26" s="19"/>
      <c r="Q26" s="19"/>
      <c r="R26" s="19"/>
      <c r="S26" s="10"/>
      <c r="T26" s="10"/>
      <c r="U26" s="10"/>
      <c r="V26" s="10"/>
      <c r="W26" s="19"/>
      <c r="X26" s="19"/>
      <c r="Y26" s="19"/>
      <c r="Z26" s="19"/>
      <c r="AA26" s="8"/>
      <c r="AB26" s="51"/>
      <c r="AC26" s="8"/>
      <c r="AD26" s="19"/>
      <c r="AE26" s="53"/>
      <c r="AF26" s="7"/>
      <c r="AG26" s="7"/>
      <c r="AH26" s="280"/>
      <c r="AI26" s="55"/>
      <c r="AJ26" s="53"/>
      <c r="AK26" s="7"/>
    </row>
    <row r="27" spans="2:49" hidden="1" x14ac:dyDescent="0.25">
      <c r="B27" s="100">
        <v>40695</v>
      </c>
      <c r="C27" s="18">
        <v>57858</v>
      </c>
      <c r="D27" s="19"/>
      <c r="E27" s="19">
        <v>6098</v>
      </c>
      <c r="F27" s="1">
        <f t="shared" si="4"/>
        <v>63956</v>
      </c>
      <c r="G27" s="18">
        <v>1455</v>
      </c>
      <c r="H27" s="19"/>
      <c r="I27" s="19">
        <v>349</v>
      </c>
      <c r="J27" s="118">
        <f t="shared" si="5"/>
        <v>1804</v>
      </c>
      <c r="K27" s="19"/>
      <c r="L27" s="19"/>
      <c r="M27" s="19"/>
      <c r="N27" s="19"/>
      <c r="O27" s="19"/>
      <c r="P27" s="19"/>
      <c r="Q27" s="19"/>
      <c r="R27" s="19"/>
      <c r="S27" s="10"/>
      <c r="T27" s="10"/>
      <c r="U27" s="10"/>
      <c r="V27" s="10"/>
      <c r="W27" s="19"/>
      <c r="X27" s="19"/>
      <c r="Y27" s="19"/>
      <c r="Z27" s="19"/>
      <c r="AA27" s="8"/>
      <c r="AB27" s="51"/>
      <c r="AC27" s="8"/>
      <c r="AD27" s="19"/>
      <c r="AE27" s="53"/>
      <c r="AF27" s="7"/>
      <c r="AG27" s="7"/>
      <c r="AH27" s="280"/>
      <c r="AI27" s="55"/>
      <c r="AJ27" s="53"/>
      <c r="AK27" s="7"/>
    </row>
    <row r="28" spans="2:49" hidden="1" x14ac:dyDescent="0.25">
      <c r="B28" s="102" t="s">
        <v>23</v>
      </c>
      <c r="C28" s="20">
        <f>ROUND(AVERAGE(C16:C27),0)</f>
        <v>57717</v>
      </c>
      <c r="D28" s="21"/>
      <c r="E28" s="21">
        <f>ROUND(AVERAGE(E16:E27),0)</f>
        <v>4023</v>
      </c>
      <c r="F28" s="12">
        <f t="shared" si="4"/>
        <v>61740</v>
      </c>
      <c r="G28" s="20">
        <f>ROUND(AVERAGE(G16:G27),0)</f>
        <v>1470</v>
      </c>
      <c r="H28" s="21"/>
      <c r="I28" s="21">
        <f>ROUND(AVERAGE(I16:I27),0)</f>
        <v>272</v>
      </c>
      <c r="J28" s="207">
        <f t="shared" si="5"/>
        <v>1742</v>
      </c>
      <c r="K28" s="23"/>
      <c r="L28" s="23"/>
      <c r="M28" s="23"/>
      <c r="N28" s="23"/>
      <c r="O28" s="23"/>
      <c r="P28" s="23"/>
      <c r="Q28" s="23"/>
      <c r="R28" s="23"/>
      <c r="W28" s="8"/>
      <c r="X28" s="8"/>
      <c r="Y28" s="8"/>
      <c r="Z28" s="8"/>
      <c r="AA28" s="8"/>
      <c r="AB28" s="51"/>
      <c r="AC28" s="8"/>
      <c r="AD28" s="8"/>
      <c r="AE28" s="8"/>
      <c r="AF28" s="8"/>
      <c r="AG28" s="8"/>
      <c r="AH28" s="280"/>
      <c r="AI28" s="57"/>
      <c r="AL28" s="58"/>
      <c r="AM28" s="59"/>
      <c r="AN28" s="59"/>
      <c r="AO28" s="59"/>
      <c r="AP28" s="59" t="s">
        <v>28</v>
      </c>
      <c r="AQ28" s="59" t="s">
        <v>29</v>
      </c>
      <c r="AR28" s="59" t="s">
        <v>30</v>
      </c>
      <c r="AS28" s="60"/>
      <c r="AT28" s="60" t="s">
        <v>14</v>
      </c>
    </row>
    <row r="29" spans="2:49" hidden="1" x14ac:dyDescent="0.25">
      <c r="B29" s="100">
        <v>40725</v>
      </c>
      <c r="C29" s="18">
        <v>57349</v>
      </c>
      <c r="D29" s="19"/>
      <c r="E29" s="19">
        <v>6320</v>
      </c>
      <c r="F29" s="1">
        <f t="shared" si="4"/>
        <v>63669</v>
      </c>
      <c r="G29" s="18">
        <v>1511</v>
      </c>
      <c r="H29" s="19"/>
      <c r="I29" s="19">
        <v>357</v>
      </c>
      <c r="J29" s="118">
        <f t="shared" si="5"/>
        <v>1868</v>
      </c>
      <c r="K29" s="19"/>
      <c r="L29" s="19"/>
      <c r="M29" s="19"/>
      <c r="N29" s="19"/>
      <c r="O29" s="19"/>
      <c r="P29" s="19"/>
      <c r="Q29" s="19"/>
      <c r="R29" s="19"/>
      <c r="S29" s="17"/>
      <c r="T29" s="17"/>
      <c r="U29" s="17"/>
      <c r="V29" s="17"/>
      <c r="W29" s="19"/>
      <c r="X29" s="19"/>
      <c r="Y29" s="19"/>
      <c r="Z29" s="19"/>
      <c r="AA29" s="8"/>
      <c r="AB29" s="51"/>
      <c r="AC29" s="8"/>
      <c r="AD29" s="19"/>
      <c r="AE29" s="53"/>
      <c r="AF29" s="7"/>
      <c r="AG29" s="7"/>
      <c r="AH29" s="280"/>
      <c r="AI29" s="55"/>
      <c r="AJ29" s="53"/>
      <c r="AK29" s="61"/>
      <c r="AL29" s="58"/>
      <c r="AM29" s="58"/>
      <c r="AN29" s="62"/>
      <c r="AO29" s="62"/>
      <c r="AP29" s="62"/>
      <c r="AQ29" s="62"/>
      <c r="AR29" s="62"/>
      <c r="AS29" s="62"/>
      <c r="AT29" s="62" t="s">
        <v>31</v>
      </c>
      <c r="AU29" s="58" t="s">
        <v>32</v>
      </c>
      <c r="AV29" s="58"/>
      <c r="AW29" s="58"/>
    </row>
    <row r="30" spans="2:49" hidden="1" x14ac:dyDescent="0.25">
      <c r="B30" s="100">
        <v>40756</v>
      </c>
      <c r="C30" s="18">
        <v>57625</v>
      </c>
      <c r="D30" s="19"/>
      <c r="E30" s="19">
        <v>6444</v>
      </c>
      <c r="F30" s="1">
        <f t="shared" ref="F30:F36" si="6">SUM(C30:E30)</f>
        <v>64069</v>
      </c>
      <c r="G30" s="18">
        <v>1567</v>
      </c>
      <c r="H30" s="19"/>
      <c r="I30" s="19">
        <v>355</v>
      </c>
      <c r="J30" s="118">
        <f t="shared" ref="J30:J36" si="7">SUM(G30:I30)</f>
        <v>1922</v>
      </c>
      <c r="K30" s="19"/>
      <c r="L30" s="19"/>
      <c r="M30" s="19"/>
      <c r="N30" s="19"/>
      <c r="O30" s="19"/>
      <c r="P30" s="19"/>
      <c r="Q30" s="19"/>
      <c r="R30" s="19"/>
      <c r="S30" s="10"/>
      <c r="T30" s="10"/>
      <c r="U30" s="10"/>
      <c r="V30" s="10"/>
      <c r="W30" s="19"/>
      <c r="X30" s="19"/>
      <c r="Y30" s="19"/>
      <c r="Z30" s="19"/>
      <c r="AA30" s="8"/>
      <c r="AB30" s="51"/>
      <c r="AC30" s="8"/>
      <c r="AD30" s="19"/>
      <c r="AE30" s="53"/>
      <c r="AF30" s="7"/>
      <c r="AG30" s="7"/>
      <c r="AH30" s="280"/>
      <c r="AI30" s="55"/>
      <c r="AJ30" s="53"/>
      <c r="AK30" s="7"/>
      <c r="AL30" s="58"/>
      <c r="AM30" s="58"/>
      <c r="AN30" s="62"/>
      <c r="AO30" s="62"/>
      <c r="AP30" s="62">
        <v>3534</v>
      </c>
      <c r="AQ30" s="62">
        <v>5894</v>
      </c>
      <c r="AR30" s="62">
        <v>601</v>
      </c>
      <c r="AS30" s="13">
        <v>40756</v>
      </c>
      <c r="AT30" s="62">
        <f>SUM(AM30:AR30)</f>
        <v>10029</v>
      </c>
      <c r="AU30" s="63">
        <f>F30</f>
        <v>64069</v>
      </c>
      <c r="AV30" s="64">
        <f>+AU30-AT30</f>
        <v>54040</v>
      </c>
      <c r="AW30" s="65">
        <f>+AV30/AU30</f>
        <v>0.84346563860837531</v>
      </c>
    </row>
    <row r="31" spans="2:49" hidden="1" x14ac:dyDescent="0.25">
      <c r="B31" s="100">
        <v>40787</v>
      </c>
      <c r="C31" s="18">
        <v>57506</v>
      </c>
      <c r="D31" s="19"/>
      <c r="E31" s="19">
        <v>7275</v>
      </c>
      <c r="F31" s="1">
        <f t="shared" si="6"/>
        <v>64781</v>
      </c>
      <c r="G31" s="18">
        <v>1533</v>
      </c>
      <c r="H31" s="19"/>
      <c r="I31" s="19">
        <v>377</v>
      </c>
      <c r="J31" s="118">
        <f t="shared" si="7"/>
        <v>1910</v>
      </c>
      <c r="K31" s="19"/>
      <c r="L31" s="19"/>
      <c r="M31" s="19"/>
      <c r="N31" s="19"/>
      <c r="O31" s="19"/>
      <c r="P31" s="19"/>
      <c r="Q31" s="19"/>
      <c r="R31" s="19"/>
      <c r="S31" s="10"/>
      <c r="T31" s="10"/>
      <c r="U31" s="10"/>
      <c r="V31" s="10"/>
      <c r="W31" s="19"/>
      <c r="X31" s="19"/>
      <c r="Y31" s="19"/>
      <c r="Z31" s="19"/>
      <c r="AA31" s="8"/>
      <c r="AB31" s="51"/>
      <c r="AC31" s="8"/>
      <c r="AD31" s="19"/>
      <c r="AE31" s="53"/>
      <c r="AF31" s="7"/>
      <c r="AG31" s="7"/>
      <c r="AH31" s="280"/>
      <c r="AI31" s="55"/>
      <c r="AJ31" s="53"/>
      <c r="AK31" s="7"/>
      <c r="AL31" s="58"/>
      <c r="AM31" s="62"/>
      <c r="AN31" s="62"/>
      <c r="AO31" s="62"/>
      <c r="AP31" s="66" t="e">
        <f>+AP30*($AO31/$AO30)</f>
        <v>#DIV/0!</v>
      </c>
      <c r="AQ31" s="62">
        <v>5619</v>
      </c>
      <c r="AR31" s="66" t="e">
        <f>+AR30*($AO31/$AO30)</f>
        <v>#DIV/0!</v>
      </c>
      <c r="AS31" s="13">
        <v>40787</v>
      </c>
      <c r="AT31" s="62" t="e">
        <f>SUM(AM31:AR31)</f>
        <v>#DIV/0!</v>
      </c>
      <c r="AU31" s="63">
        <f>F31</f>
        <v>64781</v>
      </c>
      <c r="AV31" s="64" t="e">
        <f>+AU31-AT31</f>
        <v>#DIV/0!</v>
      </c>
      <c r="AW31" s="65" t="e">
        <f>+AV31/AU31</f>
        <v>#DIV/0!</v>
      </c>
    </row>
    <row r="32" spans="2:49" hidden="1" x14ac:dyDescent="0.25">
      <c r="B32" s="100">
        <v>40817</v>
      </c>
      <c r="C32" s="18">
        <v>58766</v>
      </c>
      <c r="D32" s="19"/>
      <c r="E32" s="19">
        <v>8075</v>
      </c>
      <c r="F32" s="1">
        <f t="shared" si="6"/>
        <v>66841</v>
      </c>
      <c r="G32" s="18">
        <v>1550</v>
      </c>
      <c r="H32" s="19"/>
      <c r="I32" s="19">
        <v>375</v>
      </c>
      <c r="J32" s="118">
        <f t="shared" si="7"/>
        <v>1925</v>
      </c>
      <c r="K32" s="19"/>
      <c r="L32" s="19"/>
      <c r="M32" s="19"/>
      <c r="N32" s="19"/>
      <c r="O32" s="19"/>
      <c r="P32" s="19"/>
      <c r="Q32" s="19"/>
      <c r="R32" s="19"/>
      <c r="S32" s="10"/>
      <c r="T32" s="10"/>
      <c r="U32" s="10"/>
      <c r="V32" s="10"/>
      <c r="W32" s="19"/>
      <c r="X32" s="19"/>
      <c r="Y32" s="19"/>
      <c r="Z32" s="19"/>
      <c r="AA32" s="8"/>
      <c r="AB32" s="51"/>
      <c r="AC32" s="8"/>
      <c r="AD32" s="19"/>
      <c r="AE32" s="53"/>
      <c r="AF32" s="7"/>
      <c r="AG32" s="7"/>
      <c r="AH32" s="280"/>
      <c r="AI32" s="55"/>
      <c r="AJ32" s="53"/>
      <c r="AK32" s="7"/>
      <c r="AP32" s="66" t="e">
        <f t="shared" ref="AP32:AR33" si="8">+AP31*($AO32/$AO31)</f>
        <v>#DIV/0!</v>
      </c>
      <c r="AQ32" s="184">
        <v>6373</v>
      </c>
      <c r="AR32" s="66" t="e">
        <f t="shared" si="8"/>
        <v>#DIV/0!</v>
      </c>
      <c r="AS32" s="13">
        <v>40817</v>
      </c>
      <c r="AT32" s="62" t="e">
        <f>SUM(AM32:AR32)</f>
        <v>#DIV/0!</v>
      </c>
      <c r="AU32" s="63">
        <f>F32</f>
        <v>66841</v>
      </c>
      <c r="AV32" s="64" t="e">
        <f>+AU32-AT32</f>
        <v>#DIV/0!</v>
      </c>
      <c r="AW32" s="65" t="e">
        <f>+AV32/AU32</f>
        <v>#DIV/0!</v>
      </c>
    </row>
    <row r="33" spans="1:46" hidden="1" x14ac:dyDescent="0.25">
      <c r="B33" s="100">
        <v>40848</v>
      </c>
      <c r="C33" s="18">
        <v>59551</v>
      </c>
      <c r="D33" s="19"/>
      <c r="E33" s="19">
        <v>10493</v>
      </c>
      <c r="F33" s="1">
        <f t="shared" si="6"/>
        <v>70044</v>
      </c>
      <c r="G33" s="18">
        <v>1493</v>
      </c>
      <c r="H33" s="19"/>
      <c r="I33" s="19">
        <v>451</v>
      </c>
      <c r="J33" s="118">
        <f t="shared" si="7"/>
        <v>1944</v>
      </c>
      <c r="K33" s="19"/>
      <c r="L33" s="19"/>
      <c r="M33" s="19"/>
      <c r="N33" s="19"/>
      <c r="O33" s="19"/>
      <c r="P33" s="19"/>
      <c r="Q33" s="19"/>
      <c r="R33" s="19"/>
      <c r="S33" s="10"/>
      <c r="T33" s="10"/>
      <c r="U33" s="10"/>
      <c r="V33" s="10"/>
      <c r="W33" s="19"/>
      <c r="X33" s="19"/>
      <c r="Y33" s="19"/>
      <c r="Z33" s="19"/>
      <c r="AA33" s="8"/>
      <c r="AB33" s="51"/>
      <c r="AC33" s="8"/>
      <c r="AD33" s="19"/>
      <c r="AE33" s="53"/>
      <c r="AF33" s="7"/>
      <c r="AG33" s="7"/>
      <c r="AH33" s="280"/>
      <c r="AI33" s="55"/>
      <c r="AJ33" s="53"/>
      <c r="AK33" s="7"/>
      <c r="AP33" s="66" t="e">
        <f t="shared" si="8"/>
        <v>#DIV/0!</v>
      </c>
      <c r="AQ33" s="184">
        <v>7098</v>
      </c>
      <c r="AR33" s="66" t="e">
        <f t="shared" si="8"/>
        <v>#DIV/0!</v>
      </c>
      <c r="AS33" s="67"/>
      <c r="AT33" s="68" t="e">
        <f>SUM(AM33:AR33)</f>
        <v>#DIV/0!</v>
      </c>
    </row>
    <row r="34" spans="1:46" hidden="1" x14ac:dyDescent="0.25">
      <c r="B34" s="100">
        <v>40878</v>
      </c>
      <c r="C34" s="18">
        <v>59699</v>
      </c>
      <c r="D34" s="19"/>
      <c r="E34" s="19">
        <v>12338</v>
      </c>
      <c r="F34" s="1">
        <f t="shared" si="6"/>
        <v>72037</v>
      </c>
      <c r="G34" s="18">
        <v>1506</v>
      </c>
      <c r="H34" s="19"/>
      <c r="I34" s="19">
        <v>487</v>
      </c>
      <c r="J34" s="118">
        <f t="shared" si="7"/>
        <v>1993</v>
      </c>
      <c r="K34" s="19"/>
      <c r="L34" s="19"/>
      <c r="M34" s="19"/>
      <c r="N34" s="19"/>
      <c r="O34" s="19"/>
      <c r="P34" s="19"/>
      <c r="Q34" s="19"/>
      <c r="R34" s="19"/>
      <c r="S34" s="10"/>
      <c r="T34" s="10"/>
      <c r="U34" s="10"/>
      <c r="V34" s="10"/>
      <c r="W34" s="19"/>
      <c r="X34" s="19"/>
      <c r="Y34" s="19"/>
      <c r="Z34" s="19"/>
      <c r="AA34" s="8"/>
      <c r="AB34" s="51"/>
      <c r="AC34" s="8"/>
      <c r="AD34" s="19"/>
      <c r="AE34" s="53"/>
      <c r="AF34" s="7"/>
      <c r="AG34" s="7"/>
      <c r="AH34" s="280"/>
      <c r="AI34" s="55"/>
      <c r="AJ34" s="53"/>
      <c r="AK34" s="7"/>
    </row>
    <row r="35" spans="1:46" hidden="1" x14ac:dyDescent="0.25">
      <c r="B35" s="100">
        <v>40909</v>
      </c>
      <c r="C35" s="18">
        <v>64289</v>
      </c>
      <c r="D35" s="19"/>
      <c r="E35" s="19">
        <v>12985</v>
      </c>
      <c r="F35" s="1">
        <f t="shared" si="6"/>
        <v>77274</v>
      </c>
      <c r="G35" s="18">
        <v>1590</v>
      </c>
      <c r="H35" s="19"/>
      <c r="I35" s="19">
        <v>498</v>
      </c>
      <c r="J35" s="118">
        <f t="shared" si="7"/>
        <v>2088</v>
      </c>
      <c r="K35" s="19"/>
      <c r="L35" s="19"/>
      <c r="M35" s="19"/>
      <c r="N35" s="19"/>
      <c r="O35" s="19"/>
      <c r="P35" s="19"/>
      <c r="Q35" s="19"/>
      <c r="R35" s="19"/>
      <c r="S35" s="10"/>
      <c r="T35" s="10"/>
      <c r="U35" s="10"/>
      <c r="V35" s="10"/>
      <c r="W35" s="19"/>
      <c r="X35" s="19"/>
      <c r="Y35" s="19"/>
      <c r="Z35" s="19"/>
      <c r="AA35" s="8"/>
      <c r="AB35" s="51"/>
      <c r="AC35" s="8"/>
      <c r="AD35" s="19"/>
      <c r="AE35" s="53"/>
      <c r="AF35" s="7"/>
      <c r="AG35" s="7"/>
      <c r="AH35" s="280"/>
      <c r="AI35" s="55"/>
      <c r="AJ35" s="53"/>
      <c r="AK35" s="10"/>
      <c r="AT35" s="69" t="s">
        <v>33</v>
      </c>
    </row>
    <row r="36" spans="1:46" hidden="1" x14ac:dyDescent="0.25">
      <c r="B36" s="208">
        <v>40940</v>
      </c>
      <c r="C36" s="18">
        <v>66199</v>
      </c>
      <c r="D36" s="19"/>
      <c r="E36" s="19">
        <v>13250</v>
      </c>
      <c r="F36" s="1">
        <f t="shared" si="6"/>
        <v>79449</v>
      </c>
      <c r="G36" s="18">
        <v>1722</v>
      </c>
      <c r="H36" s="19"/>
      <c r="I36" s="19">
        <v>494</v>
      </c>
      <c r="J36" s="118">
        <f t="shared" si="7"/>
        <v>2216</v>
      </c>
      <c r="K36" s="19"/>
      <c r="L36" s="19"/>
      <c r="M36" s="19"/>
      <c r="N36" s="19"/>
      <c r="O36" s="19"/>
      <c r="P36" s="19"/>
      <c r="Q36" s="19"/>
      <c r="R36" s="19"/>
      <c r="S36" s="10"/>
      <c r="T36" s="10"/>
      <c r="U36" s="10"/>
      <c r="V36" s="10"/>
      <c r="W36" s="19"/>
      <c r="X36" s="19"/>
      <c r="Y36" s="19"/>
      <c r="Z36" s="19"/>
      <c r="AA36" s="8"/>
      <c r="AB36" s="51"/>
      <c r="AC36" s="8"/>
      <c r="AD36" s="19"/>
      <c r="AE36" s="53"/>
      <c r="AF36" s="7"/>
      <c r="AG36" s="7"/>
      <c r="AH36" s="280"/>
      <c r="AI36" s="55"/>
      <c r="AJ36" s="53"/>
      <c r="AK36" s="10"/>
    </row>
    <row r="37" spans="1:46" hidden="1" x14ac:dyDescent="0.25">
      <c r="B37" s="100">
        <v>40969</v>
      </c>
      <c r="C37" s="18">
        <v>68051</v>
      </c>
      <c r="D37" s="19"/>
      <c r="E37" s="19">
        <v>13774</v>
      </c>
      <c r="F37" s="1">
        <f>SUM(C37:E37)</f>
        <v>81825</v>
      </c>
      <c r="G37" s="18">
        <v>1738</v>
      </c>
      <c r="H37" s="19"/>
      <c r="I37" s="19">
        <v>525</v>
      </c>
      <c r="J37" s="118">
        <f>SUM(G37:I37)</f>
        <v>2263</v>
      </c>
      <c r="K37" s="19"/>
      <c r="L37" s="19"/>
      <c r="M37" s="19"/>
      <c r="N37" s="19"/>
      <c r="O37" s="19"/>
      <c r="P37" s="19"/>
      <c r="Q37" s="19"/>
      <c r="R37" s="19"/>
      <c r="S37" s="10"/>
      <c r="T37" s="10"/>
      <c r="U37" s="10"/>
      <c r="V37" s="10"/>
      <c r="W37" s="19"/>
      <c r="X37" s="19"/>
      <c r="Y37" s="19"/>
      <c r="Z37" s="19"/>
      <c r="AA37" s="8"/>
      <c r="AB37" s="51"/>
      <c r="AC37" s="8"/>
      <c r="AD37" s="19"/>
      <c r="AE37" s="53"/>
      <c r="AF37" s="7"/>
      <c r="AG37" s="7"/>
      <c r="AH37" s="280"/>
      <c r="AI37" s="55"/>
      <c r="AJ37" s="53"/>
      <c r="AK37" s="10"/>
    </row>
    <row r="38" spans="1:46" hidden="1" x14ac:dyDescent="0.25">
      <c r="B38" s="100">
        <v>41000</v>
      </c>
      <c r="C38" s="18">
        <v>70560</v>
      </c>
      <c r="D38" s="19"/>
      <c r="E38" s="19">
        <v>13492</v>
      </c>
      <c r="F38" s="1">
        <f>SUM(C38:E38)</f>
        <v>84052</v>
      </c>
      <c r="G38" s="18">
        <v>1736</v>
      </c>
      <c r="H38" s="19"/>
      <c r="I38" s="19">
        <v>494</v>
      </c>
      <c r="J38" s="118">
        <f>SUM(G38:I38)</f>
        <v>2230</v>
      </c>
      <c r="K38" s="19"/>
      <c r="L38" s="19"/>
      <c r="M38" s="19"/>
      <c r="N38" s="19"/>
      <c r="O38" s="19"/>
      <c r="P38" s="19"/>
      <c r="Q38" s="19"/>
      <c r="R38" s="19"/>
      <c r="S38" s="10"/>
      <c r="T38" s="10"/>
      <c r="U38" s="10"/>
      <c r="V38" s="10"/>
      <c r="W38" s="19"/>
      <c r="X38" s="19"/>
      <c r="Y38" s="19"/>
      <c r="Z38" s="19"/>
      <c r="AA38" s="8"/>
      <c r="AB38" s="51"/>
      <c r="AC38" s="8"/>
      <c r="AD38" s="19"/>
      <c r="AE38" s="53"/>
      <c r="AF38" s="7"/>
      <c r="AG38" s="7"/>
      <c r="AH38" s="280"/>
      <c r="AI38" s="55"/>
      <c r="AJ38" s="53"/>
      <c r="AK38" s="10"/>
    </row>
    <row r="39" spans="1:46" hidden="1" x14ac:dyDescent="0.25">
      <c r="B39" s="100">
        <v>41030</v>
      </c>
      <c r="C39" s="18">
        <v>70121</v>
      </c>
      <c r="D39" s="19"/>
      <c r="E39" s="19">
        <v>14169</v>
      </c>
      <c r="F39" s="1">
        <f>SUM(C39:E39)</f>
        <v>84290</v>
      </c>
      <c r="G39" s="18">
        <v>1737</v>
      </c>
      <c r="H39" s="19"/>
      <c r="I39" s="19">
        <v>494</v>
      </c>
      <c r="J39" s="118">
        <f>SUM(G39:I39)</f>
        <v>2231</v>
      </c>
      <c r="K39" s="19"/>
      <c r="L39" s="19"/>
      <c r="M39" s="19"/>
      <c r="N39" s="19"/>
      <c r="O39" s="19"/>
      <c r="P39" s="19"/>
      <c r="Q39" s="19"/>
      <c r="R39" s="19"/>
      <c r="S39" s="10"/>
      <c r="T39" s="10"/>
      <c r="U39" s="10"/>
      <c r="V39" s="10"/>
      <c r="W39" s="19"/>
      <c r="X39" s="19"/>
      <c r="Y39" s="19"/>
      <c r="Z39" s="19"/>
      <c r="AA39" s="8"/>
      <c r="AB39" s="51"/>
      <c r="AC39" s="8"/>
      <c r="AD39" s="19"/>
      <c r="AE39" s="53"/>
      <c r="AF39" s="7"/>
      <c r="AG39" s="7"/>
      <c r="AH39" s="280"/>
      <c r="AI39" s="55"/>
      <c r="AJ39" s="53"/>
      <c r="AK39" s="10"/>
    </row>
    <row r="40" spans="1:46" hidden="1" x14ac:dyDescent="0.25">
      <c r="B40" s="100">
        <v>41061</v>
      </c>
      <c r="C40" s="18">
        <v>68881</v>
      </c>
      <c r="D40" s="19"/>
      <c r="E40" s="19">
        <v>13975</v>
      </c>
      <c r="F40" s="1">
        <f>SUM(C40:E40)</f>
        <v>82856</v>
      </c>
      <c r="G40" s="18">
        <v>1713</v>
      </c>
      <c r="H40" s="19"/>
      <c r="I40" s="19">
        <v>466</v>
      </c>
      <c r="J40" s="118">
        <f>SUM(G40:I40)</f>
        <v>2179</v>
      </c>
      <c r="K40" s="19"/>
      <c r="L40" s="19"/>
      <c r="M40" s="19"/>
      <c r="N40" s="19"/>
      <c r="O40" s="19"/>
      <c r="P40" s="19"/>
      <c r="Q40" s="19"/>
      <c r="R40" s="19"/>
      <c r="S40" s="10"/>
      <c r="T40" s="10"/>
      <c r="U40" s="10"/>
      <c r="V40" s="10"/>
      <c r="W40" s="19"/>
      <c r="X40" s="19"/>
      <c r="Y40" s="19"/>
      <c r="Z40" s="19"/>
      <c r="AA40" s="8"/>
      <c r="AB40" s="51"/>
      <c r="AC40" s="8"/>
      <c r="AD40" s="19"/>
      <c r="AE40" s="53"/>
      <c r="AF40" s="7"/>
      <c r="AG40" s="7"/>
      <c r="AH40" s="280"/>
      <c r="AI40" s="55"/>
      <c r="AJ40" s="53"/>
      <c r="AK40" s="10"/>
    </row>
    <row r="41" spans="1:46" hidden="1" x14ac:dyDescent="0.25">
      <c r="B41" s="104" t="s">
        <v>34</v>
      </c>
      <c r="C41" s="36">
        <f>ROUND(AVERAGE(C29:C40),0)</f>
        <v>63216</v>
      </c>
      <c r="D41" s="37"/>
      <c r="E41" s="37">
        <f t="shared" ref="E41:J41" si="9">ROUND(AVERAGE(E29:E40),0)</f>
        <v>11049</v>
      </c>
      <c r="F41" s="37">
        <f t="shared" si="9"/>
        <v>74266</v>
      </c>
      <c r="G41" s="28">
        <f t="shared" si="9"/>
        <v>1616</v>
      </c>
      <c r="H41" s="29"/>
      <c r="I41" s="29">
        <f t="shared" si="9"/>
        <v>448</v>
      </c>
      <c r="J41" s="209">
        <f t="shared" si="9"/>
        <v>2064</v>
      </c>
      <c r="K41" s="19"/>
      <c r="L41" s="19"/>
      <c r="M41" s="19"/>
      <c r="N41" s="19"/>
      <c r="O41" s="23"/>
      <c r="P41" s="23"/>
      <c r="Q41" s="23"/>
      <c r="R41" s="23"/>
      <c r="W41" s="8"/>
      <c r="X41" s="8"/>
      <c r="Y41" s="8"/>
      <c r="Z41" s="8"/>
      <c r="AA41" s="8"/>
      <c r="AB41" s="51"/>
      <c r="AC41" s="8"/>
      <c r="AD41" s="19"/>
      <c r="AE41" s="53"/>
      <c r="AF41" s="7"/>
      <c r="AG41" s="7"/>
      <c r="AH41" s="280"/>
      <c r="AI41" s="57"/>
      <c r="AJ41" s="7"/>
      <c r="AK41" s="7"/>
    </row>
    <row r="42" spans="1:46" hidden="1" x14ac:dyDescent="0.25">
      <c r="A42" s="120">
        <f>IF(C42="",0,1)</f>
        <v>1</v>
      </c>
      <c r="B42" s="100">
        <v>41091</v>
      </c>
      <c r="C42" s="33">
        <v>69977</v>
      </c>
      <c r="D42" s="34"/>
      <c r="E42" s="34">
        <v>13731</v>
      </c>
      <c r="F42" s="35">
        <f t="shared" ref="F42:F53" si="10">SUM(C42:E42)</f>
        <v>83708</v>
      </c>
      <c r="G42" s="33">
        <v>1694</v>
      </c>
      <c r="H42" s="34"/>
      <c r="I42" s="34">
        <v>452</v>
      </c>
      <c r="J42" s="210">
        <f t="shared" ref="J42:J53" si="11">SUM(G42:I42)</f>
        <v>2146</v>
      </c>
      <c r="K42" s="19"/>
      <c r="L42" s="19"/>
      <c r="M42" s="19"/>
      <c r="N42" s="19"/>
      <c r="O42" s="19"/>
      <c r="P42" s="19"/>
      <c r="Q42" s="19"/>
      <c r="R42" s="19"/>
      <c r="S42" s="10"/>
      <c r="T42" s="10"/>
      <c r="U42" s="10"/>
      <c r="V42" s="10"/>
      <c r="W42" s="19"/>
      <c r="X42" s="19"/>
      <c r="Y42" s="19"/>
      <c r="Z42" s="19"/>
      <c r="AA42" s="8"/>
      <c r="AB42" s="51"/>
      <c r="AC42" s="8"/>
      <c r="AD42" s="19"/>
      <c r="AE42" s="53"/>
      <c r="AF42" s="7"/>
      <c r="AG42" s="7"/>
      <c r="AH42" s="280"/>
      <c r="AI42" s="55"/>
      <c r="AJ42" s="53"/>
      <c r="AK42" s="10"/>
      <c r="AL42" s="54"/>
    </row>
    <row r="43" spans="1:46" hidden="1" x14ac:dyDescent="0.25">
      <c r="A43" s="120">
        <f t="shared" ref="A43:A106" si="12">IF(C43="",0,1)</f>
        <v>1</v>
      </c>
      <c r="B43" s="100">
        <v>41122</v>
      </c>
      <c r="C43" s="24">
        <v>68938</v>
      </c>
      <c r="D43" s="14"/>
      <c r="E43" s="14">
        <v>14509</v>
      </c>
      <c r="F43" s="27">
        <f t="shared" si="10"/>
        <v>83447</v>
      </c>
      <c r="G43" s="24">
        <v>1663</v>
      </c>
      <c r="H43" s="14"/>
      <c r="I43" s="14">
        <v>459</v>
      </c>
      <c r="J43" s="211">
        <f t="shared" si="11"/>
        <v>2122</v>
      </c>
      <c r="K43" s="19"/>
      <c r="L43" s="19"/>
      <c r="M43" s="19"/>
      <c r="N43" s="19"/>
      <c r="O43" s="19"/>
      <c r="P43" s="19"/>
      <c r="Q43" s="19"/>
      <c r="R43" s="19"/>
      <c r="S43" s="10"/>
      <c r="T43" s="10"/>
      <c r="U43" s="10"/>
      <c r="V43" s="10"/>
      <c r="W43" s="19"/>
      <c r="X43" s="19"/>
      <c r="Y43" s="19"/>
      <c r="Z43" s="19"/>
      <c r="AA43" s="8"/>
      <c r="AB43" s="51"/>
      <c r="AC43" s="8"/>
      <c r="AD43" s="19"/>
      <c r="AE43" s="53"/>
      <c r="AF43" s="7"/>
      <c r="AG43" s="7"/>
      <c r="AH43" s="7"/>
      <c r="AI43" s="55"/>
      <c r="AJ43" s="53"/>
      <c r="AK43" s="10"/>
      <c r="AL43" s="7"/>
    </row>
    <row r="44" spans="1:46" hidden="1" x14ac:dyDescent="0.25">
      <c r="A44" s="120">
        <f t="shared" si="12"/>
        <v>1</v>
      </c>
      <c r="B44" s="100">
        <v>41153</v>
      </c>
      <c r="C44" s="24">
        <v>67196</v>
      </c>
      <c r="D44" s="14"/>
      <c r="E44" s="14">
        <v>15267</v>
      </c>
      <c r="F44" s="27">
        <f t="shared" si="10"/>
        <v>82463</v>
      </c>
      <c r="G44" s="24">
        <v>1575</v>
      </c>
      <c r="H44" s="14"/>
      <c r="I44" s="14">
        <v>482</v>
      </c>
      <c r="J44" s="211">
        <f t="shared" si="11"/>
        <v>2057</v>
      </c>
      <c r="K44" s="19"/>
      <c r="L44" s="19"/>
      <c r="M44" s="19"/>
      <c r="N44" s="19"/>
      <c r="O44" s="19"/>
      <c r="P44" s="19"/>
      <c r="Q44" s="19"/>
      <c r="R44" s="19"/>
      <c r="S44" s="10"/>
      <c r="T44" s="10"/>
      <c r="U44" s="10"/>
      <c r="V44" s="10"/>
      <c r="W44" s="19"/>
      <c r="X44" s="19"/>
      <c r="Y44" s="19"/>
      <c r="Z44" s="19"/>
      <c r="AA44" s="8"/>
      <c r="AB44" s="51"/>
      <c r="AC44" s="8"/>
      <c r="AD44" s="19"/>
      <c r="AE44" s="53"/>
      <c r="AF44" s="7"/>
      <c r="AG44" s="7"/>
      <c r="AH44" s="8"/>
      <c r="AI44" s="55"/>
      <c r="AJ44" s="53"/>
      <c r="AK44" s="10"/>
    </row>
    <row r="45" spans="1:46" hidden="1" x14ac:dyDescent="0.25">
      <c r="A45" s="120">
        <f t="shared" si="12"/>
        <v>1</v>
      </c>
      <c r="B45" s="100">
        <v>41183</v>
      </c>
      <c r="C45" s="24">
        <v>68080</v>
      </c>
      <c r="D45" s="14"/>
      <c r="E45" s="14">
        <v>14955</v>
      </c>
      <c r="F45" s="27">
        <f t="shared" si="10"/>
        <v>83035</v>
      </c>
      <c r="G45" s="24">
        <v>1552</v>
      </c>
      <c r="H45" s="14"/>
      <c r="I45" s="14">
        <v>470</v>
      </c>
      <c r="J45" s="211">
        <f t="shared" si="11"/>
        <v>2022</v>
      </c>
      <c r="K45" s="19"/>
      <c r="L45" s="19"/>
      <c r="M45" s="19"/>
      <c r="N45" s="19"/>
      <c r="O45" s="19"/>
      <c r="P45" s="19"/>
      <c r="Q45" s="19"/>
      <c r="R45" s="19"/>
      <c r="S45" s="10"/>
      <c r="T45" s="10"/>
      <c r="U45" s="10"/>
      <c r="V45" s="10"/>
      <c r="W45" s="19"/>
      <c r="X45" s="19"/>
      <c r="Y45" s="19"/>
      <c r="Z45" s="19"/>
      <c r="AA45" s="8"/>
      <c r="AB45" s="51"/>
      <c r="AC45" s="8"/>
      <c r="AD45" s="19"/>
      <c r="AE45" s="53"/>
      <c r="AF45" s="7"/>
      <c r="AG45" s="7"/>
      <c r="AH45" s="7"/>
      <c r="AI45" s="55"/>
      <c r="AJ45" s="53"/>
      <c r="AK45" s="10"/>
    </row>
    <row r="46" spans="1:46" hidden="1" x14ac:dyDescent="0.25">
      <c r="A46" s="120">
        <f t="shared" si="12"/>
        <v>1</v>
      </c>
      <c r="B46" s="100">
        <v>41214</v>
      </c>
      <c r="C46" s="24">
        <v>69082</v>
      </c>
      <c r="D46" s="14"/>
      <c r="E46" s="14">
        <v>15289</v>
      </c>
      <c r="F46" s="27">
        <f t="shared" si="10"/>
        <v>84371</v>
      </c>
      <c r="G46" s="24">
        <v>1593</v>
      </c>
      <c r="H46" s="14"/>
      <c r="I46" s="14">
        <v>498</v>
      </c>
      <c r="J46" s="211">
        <f t="shared" si="11"/>
        <v>2091</v>
      </c>
      <c r="K46" s="19"/>
      <c r="L46" s="19"/>
      <c r="M46" s="19"/>
      <c r="N46" s="19"/>
      <c r="O46" s="19"/>
      <c r="P46" s="19"/>
      <c r="Q46" s="19"/>
      <c r="R46" s="19"/>
      <c r="S46" s="10"/>
      <c r="T46" s="10"/>
      <c r="U46" s="10"/>
      <c r="V46" s="10"/>
      <c r="W46" s="19"/>
      <c r="X46" s="19"/>
      <c r="Y46" s="19"/>
      <c r="Z46" s="19"/>
      <c r="AA46" s="8"/>
      <c r="AB46" s="51"/>
      <c r="AC46" s="8"/>
      <c r="AD46" s="19"/>
      <c r="AE46" s="53"/>
      <c r="AF46" s="7"/>
      <c r="AG46" s="7"/>
      <c r="AH46" s="7"/>
      <c r="AI46" s="55"/>
      <c r="AJ46" s="53"/>
      <c r="AK46" s="10"/>
    </row>
    <row r="47" spans="1:46" hidden="1" x14ac:dyDescent="0.25">
      <c r="A47" s="120">
        <f t="shared" si="12"/>
        <v>1</v>
      </c>
      <c r="B47" s="100">
        <v>41244</v>
      </c>
      <c r="C47" s="24">
        <v>68453</v>
      </c>
      <c r="D47" s="14"/>
      <c r="E47" s="14">
        <v>16575</v>
      </c>
      <c r="F47" s="27">
        <f t="shared" si="10"/>
        <v>85028</v>
      </c>
      <c r="G47" s="24">
        <v>1589</v>
      </c>
      <c r="H47" s="14"/>
      <c r="I47" s="14">
        <v>550</v>
      </c>
      <c r="J47" s="211">
        <f t="shared" si="11"/>
        <v>2139</v>
      </c>
      <c r="K47" s="19"/>
      <c r="L47" s="19"/>
      <c r="M47" s="19"/>
      <c r="N47" s="19"/>
      <c r="O47" s="19"/>
      <c r="P47" s="19"/>
      <c r="Q47" s="19"/>
      <c r="R47" s="19"/>
      <c r="S47" s="10"/>
      <c r="T47" s="10"/>
      <c r="U47" s="10"/>
      <c r="V47" s="10"/>
      <c r="W47" s="19"/>
      <c r="X47" s="19"/>
      <c r="Y47" s="19"/>
      <c r="Z47" s="19"/>
      <c r="AA47" s="8"/>
      <c r="AB47" s="51"/>
      <c r="AC47" s="8"/>
      <c r="AD47" s="19"/>
      <c r="AE47" s="53"/>
      <c r="AF47" s="7"/>
      <c r="AG47" s="7"/>
      <c r="AH47" s="8"/>
      <c r="AI47" s="55"/>
      <c r="AJ47" s="53"/>
      <c r="AK47" s="10"/>
    </row>
    <row r="48" spans="1:46" hidden="1" x14ac:dyDescent="0.25">
      <c r="A48" s="120">
        <f t="shared" si="12"/>
        <v>1</v>
      </c>
      <c r="B48" s="100">
        <v>41275</v>
      </c>
      <c r="C48" s="24">
        <v>65022</v>
      </c>
      <c r="D48" s="14"/>
      <c r="E48" s="14">
        <v>16159</v>
      </c>
      <c r="F48" s="27">
        <f t="shared" si="10"/>
        <v>81181</v>
      </c>
      <c r="G48" s="24">
        <v>662</v>
      </c>
      <c r="H48" s="14"/>
      <c r="I48" s="14">
        <v>504</v>
      </c>
      <c r="J48" s="211">
        <f t="shared" si="11"/>
        <v>1166</v>
      </c>
      <c r="K48" s="19"/>
      <c r="L48" s="19"/>
      <c r="M48" s="19"/>
      <c r="N48" s="19"/>
      <c r="O48" s="19"/>
      <c r="P48" s="19"/>
      <c r="Q48" s="19"/>
      <c r="R48" s="19"/>
      <c r="S48" s="10"/>
      <c r="T48" s="10"/>
      <c r="U48" s="10"/>
      <c r="V48" s="10"/>
      <c r="W48" s="19"/>
      <c r="X48" s="19"/>
      <c r="Y48" s="19"/>
      <c r="Z48" s="19"/>
      <c r="AA48" s="8"/>
      <c r="AB48" s="51"/>
      <c r="AC48" s="8"/>
      <c r="AD48" s="19"/>
      <c r="AE48" s="53"/>
      <c r="AF48" s="7"/>
      <c r="AG48" s="7"/>
      <c r="AH48" s="8"/>
      <c r="AI48" s="55"/>
      <c r="AJ48" s="53"/>
      <c r="AK48" s="10"/>
    </row>
    <row r="49" spans="1:37" hidden="1" x14ac:dyDescent="0.25">
      <c r="A49" s="120">
        <f t="shared" si="12"/>
        <v>1</v>
      </c>
      <c r="B49" s="100">
        <v>41306</v>
      </c>
      <c r="C49" s="24">
        <v>59761</v>
      </c>
      <c r="D49" s="14"/>
      <c r="E49" s="14">
        <v>16028</v>
      </c>
      <c r="F49" s="27">
        <f t="shared" si="10"/>
        <v>75789</v>
      </c>
      <c r="G49" s="24">
        <v>585</v>
      </c>
      <c r="H49" s="14"/>
      <c r="I49" s="14">
        <v>451</v>
      </c>
      <c r="J49" s="211">
        <f t="shared" si="11"/>
        <v>1036</v>
      </c>
      <c r="K49" s="19"/>
      <c r="L49" s="19"/>
      <c r="M49" s="19"/>
      <c r="N49" s="19"/>
      <c r="O49" s="19"/>
      <c r="P49" s="19"/>
      <c r="Q49" s="19"/>
      <c r="R49" s="19"/>
      <c r="S49" s="10"/>
      <c r="T49" s="10"/>
      <c r="U49" s="10"/>
      <c r="V49" s="10"/>
      <c r="W49" s="19"/>
      <c r="X49" s="19"/>
      <c r="Y49" s="19"/>
      <c r="Z49" s="19"/>
      <c r="AA49" s="8"/>
      <c r="AB49" s="51"/>
      <c r="AC49" s="8"/>
      <c r="AD49" s="19"/>
      <c r="AE49" s="53"/>
      <c r="AF49" s="7"/>
      <c r="AG49" s="7"/>
      <c r="AH49" s="8"/>
      <c r="AK49" s="7"/>
    </row>
    <row r="50" spans="1:37" hidden="1" x14ac:dyDescent="0.25">
      <c r="A50" s="120">
        <f t="shared" si="12"/>
        <v>1</v>
      </c>
      <c r="B50" s="100">
        <v>41334</v>
      </c>
      <c r="C50" s="24">
        <v>55167</v>
      </c>
      <c r="D50" s="14"/>
      <c r="E50" s="14">
        <v>16337</v>
      </c>
      <c r="F50" s="27">
        <f t="shared" si="10"/>
        <v>71504</v>
      </c>
      <c r="G50" s="24">
        <v>636</v>
      </c>
      <c r="H50" s="14"/>
      <c r="I50" s="14">
        <v>442</v>
      </c>
      <c r="J50" s="211">
        <f t="shared" si="11"/>
        <v>1078</v>
      </c>
      <c r="K50" s="19"/>
      <c r="L50" s="19"/>
      <c r="M50" s="19"/>
      <c r="N50" s="19"/>
      <c r="O50" s="19"/>
      <c r="P50" s="19"/>
      <c r="Q50" s="19"/>
      <c r="R50" s="19"/>
      <c r="S50" s="10"/>
      <c r="T50" s="10"/>
      <c r="U50" s="10"/>
      <c r="V50" s="10"/>
      <c r="W50" s="19"/>
      <c r="X50" s="19"/>
      <c r="Y50" s="19"/>
      <c r="Z50" s="19"/>
      <c r="AA50" s="8"/>
      <c r="AB50" s="51"/>
      <c r="AC50" s="8"/>
      <c r="AD50" s="19"/>
      <c r="AE50" s="53"/>
      <c r="AF50" s="7"/>
      <c r="AG50" s="7"/>
      <c r="AH50" s="8"/>
      <c r="AK50" s="7"/>
    </row>
    <row r="51" spans="1:37" hidden="1" x14ac:dyDescent="0.25">
      <c r="A51" s="120">
        <f t="shared" si="12"/>
        <v>1</v>
      </c>
      <c r="B51" s="100">
        <v>41365</v>
      </c>
      <c r="C51" s="24">
        <v>55115</v>
      </c>
      <c r="D51" s="14"/>
      <c r="E51" s="14">
        <v>16091</v>
      </c>
      <c r="F51" s="27">
        <f t="shared" si="10"/>
        <v>71206</v>
      </c>
      <c r="G51" s="24">
        <v>709</v>
      </c>
      <c r="H51" s="14"/>
      <c r="I51" s="14">
        <v>435</v>
      </c>
      <c r="J51" s="211">
        <f t="shared" si="11"/>
        <v>1144</v>
      </c>
      <c r="K51" s="19"/>
      <c r="L51" s="19"/>
      <c r="M51" s="19"/>
      <c r="N51" s="19"/>
      <c r="O51" s="19"/>
      <c r="P51" s="19"/>
      <c r="Q51" s="19"/>
      <c r="R51" s="19"/>
      <c r="S51" s="10"/>
      <c r="T51" s="10"/>
      <c r="U51" s="10"/>
      <c r="V51" s="10"/>
      <c r="W51" s="19"/>
      <c r="X51" s="19"/>
      <c r="Y51" s="19"/>
      <c r="Z51" s="19"/>
      <c r="AA51" s="8"/>
      <c r="AB51" s="51"/>
      <c r="AC51" s="8"/>
      <c r="AD51" s="19"/>
      <c r="AE51" s="53"/>
      <c r="AF51" s="7"/>
      <c r="AG51" s="7"/>
      <c r="AH51" s="8"/>
      <c r="AJ51" s="8"/>
      <c r="AK51" s="7"/>
    </row>
    <row r="52" spans="1:37" hidden="1" x14ac:dyDescent="0.25">
      <c r="A52" s="120">
        <f t="shared" si="12"/>
        <v>1</v>
      </c>
      <c r="B52" s="100">
        <v>41395</v>
      </c>
      <c r="C52" s="24">
        <v>51438</v>
      </c>
      <c r="D52" s="14"/>
      <c r="E52" s="14">
        <v>15914</v>
      </c>
      <c r="F52" s="27">
        <f t="shared" si="10"/>
        <v>67352</v>
      </c>
      <c r="G52" s="24">
        <v>737</v>
      </c>
      <c r="H52" s="14"/>
      <c r="I52" s="14">
        <v>417</v>
      </c>
      <c r="J52" s="211">
        <f t="shared" si="11"/>
        <v>1154</v>
      </c>
      <c r="K52" s="19"/>
      <c r="L52" s="19"/>
      <c r="M52" s="19"/>
      <c r="N52" s="19"/>
      <c r="O52" s="19"/>
      <c r="P52" s="19"/>
      <c r="Q52" s="19"/>
      <c r="R52" s="19"/>
      <c r="S52" s="10"/>
      <c r="T52" s="10"/>
      <c r="U52" s="10"/>
      <c r="V52" s="10"/>
      <c r="W52" s="19"/>
      <c r="X52" s="19"/>
      <c r="Y52" s="19"/>
      <c r="Z52" s="19"/>
      <c r="AA52" s="8"/>
      <c r="AB52" s="51"/>
      <c r="AC52" s="8"/>
      <c r="AD52" s="19"/>
      <c r="AE52" s="53"/>
      <c r="AF52" s="7"/>
      <c r="AG52" s="7"/>
      <c r="AH52" s="8"/>
      <c r="AJ52" s="8"/>
      <c r="AK52" s="7"/>
    </row>
    <row r="53" spans="1:37" hidden="1" x14ac:dyDescent="0.25">
      <c r="A53" s="120">
        <f t="shared" si="12"/>
        <v>1</v>
      </c>
      <c r="B53" s="100">
        <v>41426</v>
      </c>
      <c r="C53" s="24">
        <v>48895</v>
      </c>
      <c r="D53" s="14"/>
      <c r="E53" s="14">
        <v>16047</v>
      </c>
      <c r="F53" s="27">
        <f t="shared" si="10"/>
        <v>64942</v>
      </c>
      <c r="G53" s="24">
        <v>778</v>
      </c>
      <c r="H53" s="14"/>
      <c r="I53" s="14">
        <v>399</v>
      </c>
      <c r="J53" s="211">
        <f t="shared" si="11"/>
        <v>1177</v>
      </c>
      <c r="K53" s="19"/>
      <c r="L53" s="19"/>
      <c r="M53" s="19"/>
      <c r="N53" s="19"/>
      <c r="O53" s="19"/>
      <c r="P53" s="19"/>
      <c r="Q53" s="19"/>
      <c r="R53" s="19"/>
      <c r="S53" s="10"/>
      <c r="T53" s="10"/>
      <c r="U53" s="10"/>
      <c r="V53" s="10"/>
      <c r="W53" s="19"/>
      <c r="X53" s="19"/>
      <c r="Y53" s="19"/>
      <c r="Z53" s="19"/>
      <c r="AA53" s="8"/>
      <c r="AB53" s="51"/>
      <c r="AC53" s="8"/>
      <c r="AD53" s="19"/>
      <c r="AE53" s="53"/>
      <c r="AF53" s="7"/>
      <c r="AG53" s="7"/>
      <c r="AH53" s="8"/>
      <c r="AJ53" s="8"/>
      <c r="AK53" s="7"/>
    </row>
    <row r="54" spans="1:37" hidden="1" x14ac:dyDescent="0.25">
      <c r="A54" s="120">
        <f t="shared" si="12"/>
        <v>1</v>
      </c>
      <c r="B54" s="104" t="s">
        <v>37</v>
      </c>
      <c r="C54" s="28">
        <f>ROUND(AVERAGE(C42:C53),0)</f>
        <v>62260</v>
      </c>
      <c r="D54" s="29"/>
      <c r="E54" s="29">
        <f t="shared" ref="E54:I54" si="13">ROUND(AVERAGE(E42:E53),0)</f>
        <v>15575</v>
      </c>
      <c r="F54" s="29">
        <f>ROUND(AVERAGE(F42:F53),0)</f>
        <v>77836</v>
      </c>
      <c r="G54" s="28">
        <f t="shared" si="13"/>
        <v>1148</v>
      </c>
      <c r="H54" s="29"/>
      <c r="I54" s="29">
        <f t="shared" si="13"/>
        <v>463</v>
      </c>
      <c r="J54" s="209">
        <f>ROUND(AVERAGE(J42:J53),0)</f>
        <v>1611</v>
      </c>
      <c r="K54" s="19"/>
      <c r="L54" s="19"/>
      <c r="M54" s="19"/>
      <c r="N54" s="23"/>
      <c r="O54" s="23"/>
      <c r="P54" s="23"/>
      <c r="Q54" s="23"/>
      <c r="R54" s="23"/>
      <c r="W54" s="8"/>
      <c r="X54" s="8"/>
      <c r="Y54" s="8"/>
      <c r="Z54" s="8"/>
      <c r="AA54" s="8"/>
      <c r="AB54" s="51"/>
      <c r="AC54" s="8"/>
      <c r="AD54" s="19"/>
      <c r="AE54" s="53"/>
      <c r="AF54" s="7"/>
      <c r="AG54" s="7"/>
      <c r="AH54" s="8"/>
      <c r="AJ54" s="8"/>
      <c r="AK54" s="7"/>
    </row>
    <row r="55" spans="1:37" hidden="1" x14ac:dyDescent="0.25">
      <c r="A55" s="120">
        <f t="shared" si="12"/>
        <v>1</v>
      </c>
      <c r="B55" s="100">
        <v>41456</v>
      </c>
      <c r="C55" s="24">
        <v>52548</v>
      </c>
      <c r="D55" s="14"/>
      <c r="E55" s="14">
        <v>15933</v>
      </c>
      <c r="F55" s="27">
        <f t="shared" ref="F55:F66" si="14">SUM(C55:E55)</f>
        <v>68481</v>
      </c>
      <c r="G55" s="24">
        <v>850</v>
      </c>
      <c r="H55" s="14"/>
      <c r="I55" s="14">
        <v>354</v>
      </c>
      <c r="J55" s="211">
        <f>SUM(G55:I55)</f>
        <v>1204</v>
      </c>
      <c r="K55" s="19"/>
      <c r="L55" s="19"/>
      <c r="M55" s="19"/>
      <c r="N55" s="19"/>
      <c r="O55" s="19"/>
      <c r="P55" s="19"/>
      <c r="Q55" s="19"/>
      <c r="R55" s="19"/>
      <c r="S55" s="10"/>
      <c r="T55" s="10"/>
      <c r="U55" s="10"/>
      <c r="V55" s="10"/>
      <c r="W55" s="19"/>
      <c r="X55" s="19"/>
      <c r="Y55" s="19"/>
      <c r="Z55" s="19"/>
      <c r="AA55" s="8"/>
      <c r="AB55" s="51"/>
      <c r="AC55" s="8"/>
      <c r="AD55" s="19"/>
      <c r="AE55" s="53"/>
      <c r="AF55" s="7"/>
      <c r="AG55" s="7"/>
      <c r="AH55" s="8"/>
      <c r="AJ55" s="8"/>
      <c r="AK55" s="7"/>
    </row>
    <row r="56" spans="1:37" hidden="1" x14ac:dyDescent="0.25">
      <c r="A56" s="120">
        <f t="shared" si="12"/>
        <v>1</v>
      </c>
      <c r="B56" s="100">
        <v>41487</v>
      </c>
      <c r="C56" s="24">
        <v>50183</v>
      </c>
      <c r="D56" s="14"/>
      <c r="E56" s="14">
        <v>17642</v>
      </c>
      <c r="F56" s="27">
        <f t="shared" si="14"/>
        <v>67825</v>
      </c>
      <c r="G56" s="24">
        <v>869</v>
      </c>
      <c r="H56" s="14"/>
      <c r="I56" s="14">
        <v>393</v>
      </c>
      <c r="J56" s="211">
        <f>SUM(G56:I56)</f>
        <v>1262</v>
      </c>
      <c r="K56" s="19"/>
      <c r="L56" s="19"/>
      <c r="M56" s="19"/>
      <c r="N56" s="19"/>
      <c r="O56" s="19"/>
      <c r="P56" s="19"/>
      <c r="Q56" s="19"/>
      <c r="R56" s="19"/>
      <c r="S56" s="10"/>
      <c r="T56" s="10"/>
      <c r="U56" s="10"/>
      <c r="V56" s="10"/>
      <c r="W56" s="19"/>
      <c r="X56" s="19"/>
      <c r="Y56" s="19"/>
      <c r="Z56" s="19"/>
      <c r="AA56" s="8"/>
      <c r="AB56" s="51"/>
      <c r="AC56" s="8"/>
      <c r="AD56" s="19"/>
      <c r="AE56" s="53"/>
      <c r="AF56" s="7"/>
      <c r="AG56" s="7"/>
      <c r="AH56" s="8"/>
      <c r="AJ56" s="8"/>
      <c r="AK56" s="7"/>
    </row>
    <row r="57" spans="1:37" hidden="1" x14ac:dyDescent="0.25">
      <c r="A57" s="120">
        <f t="shared" si="12"/>
        <v>1</v>
      </c>
      <c r="B57" s="100">
        <v>41518</v>
      </c>
      <c r="C57" s="24">
        <v>50143</v>
      </c>
      <c r="D57" s="14"/>
      <c r="E57" s="14">
        <v>16564</v>
      </c>
      <c r="F57" s="27">
        <f t="shared" si="14"/>
        <v>66707</v>
      </c>
      <c r="G57" s="24">
        <v>928</v>
      </c>
      <c r="H57" s="14"/>
      <c r="I57" s="14">
        <v>385</v>
      </c>
      <c r="J57" s="211">
        <f>SUM(G57:I57)</f>
        <v>1313</v>
      </c>
      <c r="K57" s="19"/>
      <c r="L57" s="19"/>
      <c r="M57" s="19"/>
      <c r="N57" s="19"/>
      <c r="O57" s="19"/>
      <c r="P57" s="19"/>
      <c r="Q57" s="19"/>
      <c r="R57" s="19"/>
      <c r="S57" s="10"/>
      <c r="T57" s="10"/>
      <c r="W57" s="8"/>
      <c r="X57" s="8"/>
      <c r="Y57" s="8"/>
      <c r="Z57" s="8"/>
      <c r="AA57" s="8"/>
      <c r="AB57" s="51"/>
      <c r="AC57" s="8"/>
      <c r="AD57" s="19"/>
      <c r="AE57" s="53"/>
      <c r="AF57" s="7"/>
      <c r="AG57" s="7"/>
      <c r="AH57" s="8"/>
      <c r="AJ57" s="8"/>
      <c r="AK57" s="7"/>
    </row>
    <row r="58" spans="1:37" hidden="1" x14ac:dyDescent="0.25">
      <c r="A58" s="120">
        <f t="shared" si="12"/>
        <v>1</v>
      </c>
      <c r="B58" s="100">
        <v>41548</v>
      </c>
      <c r="C58" s="24">
        <v>43294</v>
      </c>
      <c r="D58" s="14"/>
      <c r="E58" s="14">
        <v>20972</v>
      </c>
      <c r="F58" s="27">
        <f t="shared" si="14"/>
        <v>64266</v>
      </c>
      <c r="G58" s="24">
        <v>246</v>
      </c>
      <c r="H58" s="14"/>
      <c r="I58" s="14">
        <v>533</v>
      </c>
      <c r="J58" s="211">
        <f t="shared" ref="J58:J66" si="15">SUM(G58:I58)</f>
        <v>779</v>
      </c>
      <c r="K58" s="19"/>
      <c r="L58" s="19"/>
      <c r="M58" s="19"/>
      <c r="N58" s="19"/>
      <c r="O58" s="19"/>
      <c r="P58" s="19"/>
      <c r="Q58" s="19"/>
      <c r="R58" s="19"/>
      <c r="S58" s="10"/>
      <c r="T58" s="10"/>
      <c r="W58" s="8"/>
      <c r="X58" s="8"/>
      <c r="Y58" s="8"/>
      <c r="Z58" s="8"/>
      <c r="AA58" s="8"/>
      <c r="AB58" s="51"/>
      <c r="AC58" s="8"/>
      <c r="AD58" s="19"/>
      <c r="AE58" s="53"/>
      <c r="AF58" s="7"/>
      <c r="AG58" s="7"/>
      <c r="AH58" s="8"/>
      <c r="AJ58" s="8"/>
      <c r="AK58" s="7"/>
    </row>
    <row r="59" spans="1:37" hidden="1" x14ac:dyDescent="0.25">
      <c r="A59" s="120">
        <f t="shared" si="12"/>
        <v>1</v>
      </c>
      <c r="B59" s="100">
        <v>41579</v>
      </c>
      <c r="C59" s="24">
        <v>39832</v>
      </c>
      <c r="D59" s="14"/>
      <c r="E59" s="14">
        <v>19542</v>
      </c>
      <c r="F59" s="27">
        <f t="shared" si="14"/>
        <v>59374</v>
      </c>
      <c r="G59" s="24">
        <v>313</v>
      </c>
      <c r="H59" s="14"/>
      <c r="I59" s="14">
        <v>534</v>
      </c>
      <c r="J59" s="211">
        <f t="shared" si="15"/>
        <v>847</v>
      </c>
      <c r="K59" s="19"/>
      <c r="L59" s="19"/>
      <c r="M59" s="19"/>
      <c r="N59" s="19"/>
      <c r="O59" s="19"/>
      <c r="P59" s="19"/>
      <c r="Q59" s="19"/>
      <c r="R59" s="19"/>
      <c r="S59" s="10"/>
      <c r="T59" s="10"/>
      <c r="W59" s="281"/>
      <c r="X59" s="281"/>
      <c r="Y59" s="281"/>
      <c r="Z59" s="281"/>
      <c r="AA59" s="281"/>
      <c r="AB59" s="282"/>
      <c r="AC59" s="282"/>
      <c r="AD59" s="282"/>
      <c r="AE59" s="282"/>
      <c r="AF59" s="282"/>
      <c r="AG59" s="7"/>
      <c r="AH59" s="8"/>
      <c r="AJ59" s="8"/>
      <c r="AK59" s="7"/>
    </row>
    <row r="60" spans="1:37" ht="37.5" hidden="1" customHeight="1" thickBot="1" x14ac:dyDescent="0.25">
      <c r="A60" s="120">
        <f t="shared" si="12"/>
        <v>1</v>
      </c>
      <c r="B60" s="100">
        <v>41609</v>
      </c>
      <c r="C60" s="24">
        <v>40150</v>
      </c>
      <c r="D60" s="14"/>
      <c r="E60" s="14">
        <v>20376</v>
      </c>
      <c r="F60" s="27">
        <f t="shared" si="14"/>
        <v>60526</v>
      </c>
      <c r="G60" s="24">
        <v>354</v>
      </c>
      <c r="H60" s="14"/>
      <c r="I60" s="14">
        <v>540</v>
      </c>
      <c r="J60" s="211">
        <f t="shared" si="15"/>
        <v>894</v>
      </c>
      <c r="K60" s="19"/>
      <c r="L60" s="19"/>
      <c r="M60" s="19"/>
      <c r="N60" s="19"/>
      <c r="O60" s="19"/>
      <c r="P60" s="19"/>
      <c r="Q60" s="19"/>
      <c r="R60" s="19"/>
      <c r="S60" s="10"/>
      <c r="T60" s="10"/>
      <c r="W60" s="281"/>
      <c r="X60" s="281"/>
      <c r="Y60" s="8"/>
      <c r="Z60" s="281"/>
      <c r="AA60" s="281"/>
      <c r="AB60" s="281"/>
      <c r="AC60" s="281"/>
      <c r="AD60" s="8"/>
      <c r="AE60" s="281"/>
      <c r="AF60" s="281"/>
      <c r="AG60" s="7"/>
      <c r="AH60" s="8"/>
      <c r="AJ60" s="8"/>
      <c r="AK60" s="7"/>
    </row>
    <row r="61" spans="1:37" hidden="1" x14ac:dyDescent="0.25">
      <c r="A61" s="120">
        <f t="shared" si="12"/>
        <v>1</v>
      </c>
      <c r="B61" s="100">
        <v>41640</v>
      </c>
      <c r="C61" s="24">
        <v>39924</v>
      </c>
      <c r="D61" s="14"/>
      <c r="E61" s="14">
        <v>20324</v>
      </c>
      <c r="F61" s="27">
        <f t="shared" si="14"/>
        <v>60248</v>
      </c>
      <c r="G61" s="24">
        <v>310</v>
      </c>
      <c r="H61" s="82"/>
      <c r="I61" s="82">
        <v>561</v>
      </c>
      <c r="J61" s="211">
        <f t="shared" si="15"/>
        <v>871</v>
      </c>
      <c r="K61" s="19"/>
      <c r="L61" s="19"/>
      <c r="M61" s="19"/>
      <c r="N61" s="19"/>
      <c r="O61" s="19"/>
      <c r="P61" s="19"/>
      <c r="Q61" s="19"/>
      <c r="R61" s="19"/>
      <c r="S61" s="10"/>
      <c r="T61" s="10"/>
      <c r="V61" s="70"/>
      <c r="W61" s="82"/>
      <c r="X61" s="82"/>
      <c r="Y61" s="124"/>
      <c r="Z61" s="14"/>
      <c r="AA61" s="14"/>
      <c r="AB61" s="82"/>
      <c r="AC61" s="82"/>
      <c r="AD61" s="124"/>
      <c r="AE61" s="14"/>
      <c r="AF61" s="14"/>
      <c r="AG61" s="7"/>
      <c r="AH61" s="8"/>
      <c r="AJ61" s="8"/>
      <c r="AK61" s="7"/>
    </row>
    <row r="62" spans="1:37" hidden="1" x14ac:dyDescent="0.25">
      <c r="A62" s="120">
        <f t="shared" si="12"/>
        <v>1</v>
      </c>
      <c r="B62" s="100">
        <v>41671</v>
      </c>
      <c r="C62" s="24">
        <v>37490</v>
      </c>
      <c r="D62" s="14"/>
      <c r="E62" s="14">
        <v>19050</v>
      </c>
      <c r="F62" s="27">
        <f t="shared" si="14"/>
        <v>56540</v>
      </c>
      <c r="G62" s="24">
        <v>300</v>
      </c>
      <c r="H62" s="82"/>
      <c r="I62" s="82">
        <v>566</v>
      </c>
      <c r="J62" s="211">
        <f t="shared" si="15"/>
        <v>866</v>
      </c>
      <c r="K62" s="19"/>
      <c r="L62" s="19"/>
      <c r="M62" s="19"/>
      <c r="N62" s="19"/>
      <c r="O62" s="19"/>
      <c r="P62" s="19"/>
      <c r="Q62" s="19"/>
      <c r="R62" s="19"/>
      <c r="S62" s="10"/>
      <c r="T62" s="10"/>
      <c r="U62" s="10"/>
      <c r="V62" s="70"/>
      <c r="W62" s="82"/>
      <c r="X62" s="82"/>
      <c r="Y62" s="124"/>
      <c r="Z62" s="14"/>
      <c r="AA62" s="14"/>
      <c r="AB62" s="82"/>
      <c r="AC62" s="82"/>
      <c r="AD62" s="124"/>
      <c r="AE62" s="14"/>
      <c r="AF62" s="14"/>
      <c r="AG62" s="7"/>
      <c r="AH62" s="8"/>
      <c r="AJ62" s="8"/>
      <c r="AK62" s="7"/>
    </row>
    <row r="63" spans="1:37" hidden="1" x14ac:dyDescent="0.25">
      <c r="A63" s="120">
        <f t="shared" si="12"/>
        <v>1</v>
      </c>
      <c r="B63" s="100">
        <v>41699</v>
      </c>
      <c r="C63" s="24">
        <v>39972</v>
      </c>
      <c r="D63" s="14"/>
      <c r="E63" s="14">
        <v>20690</v>
      </c>
      <c r="F63" s="27">
        <f t="shared" si="14"/>
        <v>60662</v>
      </c>
      <c r="G63" s="24">
        <v>333</v>
      </c>
      <c r="H63" s="82"/>
      <c r="I63" s="82">
        <v>593</v>
      </c>
      <c r="J63" s="211">
        <f t="shared" si="15"/>
        <v>926</v>
      </c>
      <c r="K63" s="19"/>
      <c r="L63" s="19"/>
      <c r="M63" s="19"/>
      <c r="N63" s="19"/>
      <c r="O63" s="19"/>
      <c r="P63" s="19"/>
      <c r="Q63" s="19"/>
      <c r="R63" s="19"/>
      <c r="S63" s="10"/>
      <c r="T63" s="10"/>
      <c r="U63" s="10"/>
      <c r="V63" s="70"/>
      <c r="W63" s="82"/>
      <c r="X63" s="82"/>
      <c r="Y63" s="124"/>
      <c r="Z63" s="14"/>
      <c r="AA63" s="14"/>
      <c r="AB63" s="82"/>
      <c r="AC63" s="82"/>
      <c r="AD63" s="124"/>
      <c r="AE63" s="14"/>
      <c r="AF63" s="14"/>
      <c r="AG63" s="7"/>
      <c r="AH63" s="8"/>
      <c r="AJ63" s="8"/>
      <c r="AK63" s="7"/>
    </row>
    <row r="64" spans="1:37" hidden="1" x14ac:dyDescent="0.25">
      <c r="A64" s="120">
        <f t="shared" si="12"/>
        <v>1</v>
      </c>
      <c r="B64" s="100">
        <v>41730</v>
      </c>
      <c r="C64" s="24">
        <v>40436</v>
      </c>
      <c r="D64" s="14"/>
      <c r="E64" s="14">
        <v>20255</v>
      </c>
      <c r="F64" s="27">
        <f t="shared" si="14"/>
        <v>60691</v>
      </c>
      <c r="G64" s="24">
        <v>332</v>
      </c>
      <c r="H64" s="82"/>
      <c r="I64" s="82">
        <v>536</v>
      </c>
      <c r="J64" s="211">
        <f t="shared" si="15"/>
        <v>868</v>
      </c>
      <c r="K64" s="19"/>
      <c r="L64" s="19"/>
      <c r="M64" s="19"/>
      <c r="N64" s="19"/>
      <c r="O64" s="19"/>
      <c r="P64" s="19"/>
      <c r="Q64" s="19"/>
      <c r="R64" s="19"/>
      <c r="S64" s="10"/>
      <c r="T64" s="10"/>
      <c r="V64" s="70"/>
      <c r="W64" s="82"/>
      <c r="X64" s="82"/>
      <c r="Y64" s="124"/>
      <c r="Z64" s="14"/>
      <c r="AA64" s="14"/>
      <c r="AB64" s="82"/>
      <c r="AC64" s="82"/>
      <c r="AD64" s="124"/>
      <c r="AE64" s="14"/>
      <c r="AF64" s="14"/>
      <c r="AG64" s="7"/>
      <c r="AH64" s="8"/>
      <c r="AJ64" s="8"/>
      <c r="AK64" s="7"/>
    </row>
    <row r="65" spans="1:37" hidden="1" x14ac:dyDescent="0.25">
      <c r="A65" s="120">
        <f t="shared" si="12"/>
        <v>1</v>
      </c>
      <c r="B65" s="100">
        <v>41760</v>
      </c>
      <c r="C65" s="24">
        <v>37893</v>
      </c>
      <c r="D65" s="14"/>
      <c r="E65" s="14">
        <v>18554</v>
      </c>
      <c r="F65" s="27">
        <f t="shared" si="14"/>
        <v>56447</v>
      </c>
      <c r="G65" s="24">
        <v>298</v>
      </c>
      <c r="H65" s="82"/>
      <c r="I65" s="82">
        <v>496</v>
      </c>
      <c r="J65" s="211">
        <f t="shared" si="15"/>
        <v>794</v>
      </c>
      <c r="K65" s="19"/>
      <c r="L65" s="19"/>
      <c r="M65" s="19"/>
      <c r="N65" s="19"/>
      <c r="O65" s="19"/>
      <c r="P65" s="19"/>
      <c r="Q65" s="19"/>
      <c r="R65" s="19"/>
      <c r="S65" s="10"/>
      <c r="T65" s="10"/>
      <c r="V65" s="70"/>
      <c r="W65" s="82"/>
      <c r="X65" s="82"/>
      <c r="Y65" s="124"/>
      <c r="Z65" s="14"/>
      <c r="AA65" s="14"/>
      <c r="AB65" s="82"/>
      <c r="AC65" s="82"/>
      <c r="AD65" s="124"/>
      <c r="AE65" s="14"/>
      <c r="AF65" s="14"/>
      <c r="AG65" s="7"/>
      <c r="AH65" s="8"/>
      <c r="AJ65" s="8"/>
      <c r="AK65" s="7"/>
    </row>
    <row r="66" spans="1:37" hidden="1" x14ac:dyDescent="0.25">
      <c r="A66" s="120">
        <f t="shared" si="12"/>
        <v>1</v>
      </c>
      <c r="B66" s="100">
        <v>41791</v>
      </c>
      <c r="C66" s="24">
        <v>38258</v>
      </c>
      <c r="D66" s="14"/>
      <c r="E66" s="14">
        <v>18612</v>
      </c>
      <c r="F66" s="27">
        <f t="shared" si="14"/>
        <v>56870</v>
      </c>
      <c r="G66" s="24">
        <v>276</v>
      </c>
      <c r="H66" s="82"/>
      <c r="I66" s="82">
        <v>527</v>
      </c>
      <c r="J66" s="211">
        <f t="shared" si="15"/>
        <v>803</v>
      </c>
      <c r="K66" s="19"/>
      <c r="L66" s="19"/>
      <c r="M66" s="19"/>
      <c r="N66" s="19"/>
      <c r="O66" s="19"/>
      <c r="P66" s="19"/>
      <c r="Q66" s="19"/>
      <c r="R66" s="19"/>
      <c r="S66" s="10"/>
      <c r="T66" s="10"/>
      <c r="V66" s="70"/>
      <c r="W66" s="82"/>
      <c r="X66" s="82"/>
      <c r="Y66" s="124"/>
      <c r="Z66" s="14"/>
      <c r="AA66" s="14"/>
      <c r="AB66" s="82"/>
      <c r="AC66" s="82"/>
      <c r="AD66" s="124"/>
      <c r="AE66" s="14"/>
      <c r="AF66" s="14"/>
      <c r="AG66" s="7"/>
      <c r="AH66" s="8"/>
      <c r="AJ66" s="8"/>
      <c r="AK66" s="7"/>
    </row>
    <row r="67" spans="1:37" hidden="1" x14ac:dyDescent="0.25">
      <c r="A67" s="120">
        <f t="shared" si="12"/>
        <v>1</v>
      </c>
      <c r="B67" s="104" t="s">
        <v>51</v>
      </c>
      <c r="C67" s="28">
        <f>ROUND(AVERAGE(C55:C66),0)</f>
        <v>42510</v>
      </c>
      <c r="D67" s="29"/>
      <c r="E67" s="29">
        <f t="shared" ref="E67:I67" si="16">ROUND(AVERAGE(E55:E66),0)</f>
        <v>19043</v>
      </c>
      <c r="F67" s="29">
        <f>ROUND(AVERAGE(F55:F66),0)</f>
        <v>61553</v>
      </c>
      <c r="G67" s="28">
        <f t="shared" si="16"/>
        <v>451</v>
      </c>
      <c r="H67" s="29"/>
      <c r="I67" s="29">
        <f t="shared" si="16"/>
        <v>502</v>
      </c>
      <c r="J67" s="209">
        <f>ROUND(AVERAGE(J55:J66),0)</f>
        <v>952</v>
      </c>
      <c r="K67" s="19"/>
      <c r="L67" s="19"/>
      <c r="M67" s="19"/>
      <c r="N67" s="19"/>
      <c r="O67" s="19"/>
      <c r="P67" s="19"/>
      <c r="Q67" s="19"/>
      <c r="R67" s="19"/>
      <c r="S67" s="10"/>
      <c r="T67" s="10"/>
      <c r="W67" s="8"/>
      <c r="X67" s="8"/>
      <c r="Y67" s="124"/>
      <c r="Z67" s="8"/>
      <c r="AA67" s="8"/>
      <c r="AB67" s="51"/>
      <c r="AC67" s="8"/>
      <c r="AD67" s="113"/>
      <c r="AE67" s="53"/>
      <c r="AF67" s="7"/>
      <c r="AG67" s="7"/>
      <c r="AH67" s="8"/>
      <c r="AJ67" s="8"/>
      <c r="AK67" s="7"/>
    </row>
    <row r="68" spans="1:37" x14ac:dyDescent="0.25">
      <c r="A68" s="120">
        <f t="shared" si="12"/>
        <v>1</v>
      </c>
      <c r="B68" s="100">
        <v>41821</v>
      </c>
      <c r="C68" s="24">
        <v>37832</v>
      </c>
      <c r="D68" s="14">
        <v>0</v>
      </c>
      <c r="E68" s="14">
        <v>17496</v>
      </c>
      <c r="F68" s="27">
        <v>55328</v>
      </c>
      <c r="G68" s="24">
        <v>229</v>
      </c>
      <c r="H68" s="14">
        <v>0</v>
      </c>
      <c r="I68" s="14">
        <v>460</v>
      </c>
      <c r="J68" s="211">
        <v>689</v>
      </c>
      <c r="K68" s="19"/>
      <c r="L68" s="19"/>
      <c r="M68" s="19"/>
      <c r="N68" s="19"/>
      <c r="O68" s="19"/>
      <c r="P68" s="19"/>
      <c r="Q68" s="19"/>
      <c r="R68" s="19"/>
      <c r="S68" s="10"/>
      <c r="T68" s="10"/>
      <c r="V68" s="70"/>
      <c r="W68" s="82"/>
      <c r="X68" s="82"/>
      <c r="Y68" s="124"/>
      <c r="Z68" s="14"/>
      <c r="AA68" s="14"/>
      <c r="AB68" s="82"/>
      <c r="AC68" s="82"/>
      <c r="AD68" s="124"/>
      <c r="AE68" s="14"/>
      <c r="AF68" s="14"/>
      <c r="AG68" s="7"/>
      <c r="AH68" s="8"/>
      <c r="AJ68" s="8"/>
      <c r="AK68" s="7"/>
    </row>
    <row r="69" spans="1:37" x14ac:dyDescent="0.25">
      <c r="A69" s="120">
        <f t="shared" si="12"/>
        <v>1</v>
      </c>
      <c r="B69" s="100">
        <v>41852</v>
      </c>
      <c r="C69" s="24">
        <v>39858</v>
      </c>
      <c r="D69" s="14">
        <v>0</v>
      </c>
      <c r="E69" s="14">
        <v>19106</v>
      </c>
      <c r="F69" s="27">
        <v>58964</v>
      </c>
      <c r="G69" s="24">
        <v>296</v>
      </c>
      <c r="H69" s="14">
        <v>0</v>
      </c>
      <c r="I69" s="14">
        <v>496</v>
      </c>
      <c r="J69" s="211">
        <v>792</v>
      </c>
      <c r="K69" s="19"/>
      <c r="L69" s="19"/>
      <c r="M69" s="19"/>
      <c r="N69" s="19"/>
      <c r="O69" s="19"/>
      <c r="P69" s="19"/>
      <c r="Q69" s="19"/>
      <c r="R69" s="19"/>
      <c r="S69" s="10"/>
      <c r="T69" s="10"/>
      <c r="W69" s="8"/>
      <c r="X69" s="8"/>
      <c r="Y69" s="124"/>
      <c r="Z69" s="8"/>
      <c r="AA69" s="8"/>
      <c r="AB69" s="51"/>
      <c r="AC69" s="8"/>
      <c r="AD69" s="113"/>
      <c r="AE69" s="53"/>
      <c r="AF69" s="7"/>
      <c r="AG69" s="7"/>
      <c r="AH69" s="8"/>
      <c r="AJ69" s="8"/>
      <c r="AK69" s="7"/>
    </row>
    <row r="70" spans="1:37" x14ac:dyDescent="0.25">
      <c r="A70" s="120">
        <f t="shared" si="12"/>
        <v>1</v>
      </c>
      <c r="B70" s="100">
        <v>41883</v>
      </c>
      <c r="C70" s="24">
        <v>38675</v>
      </c>
      <c r="D70" s="14">
        <v>0</v>
      </c>
      <c r="E70" s="14">
        <v>18350</v>
      </c>
      <c r="F70" s="27">
        <v>57025</v>
      </c>
      <c r="G70" s="24">
        <v>273</v>
      </c>
      <c r="H70" s="14">
        <v>0</v>
      </c>
      <c r="I70" s="14">
        <v>488</v>
      </c>
      <c r="J70" s="211">
        <v>761</v>
      </c>
      <c r="K70" s="19"/>
      <c r="L70" s="19"/>
      <c r="M70" s="19"/>
      <c r="N70" s="19"/>
      <c r="O70" s="19"/>
      <c r="P70" s="19"/>
      <c r="Q70" s="19"/>
      <c r="R70" s="19"/>
      <c r="S70" s="10"/>
      <c r="T70" s="10"/>
      <c r="W70" s="8"/>
      <c r="X70" s="8"/>
      <c r="Y70" s="124"/>
      <c r="Z70" s="8"/>
      <c r="AA70" s="8"/>
      <c r="AB70" s="51"/>
      <c r="AC70" s="8"/>
      <c r="AD70" s="113"/>
      <c r="AE70" s="53"/>
      <c r="AF70" s="7"/>
      <c r="AG70" s="7"/>
      <c r="AH70" s="8"/>
      <c r="AJ70" s="8"/>
      <c r="AK70" s="7"/>
    </row>
    <row r="71" spans="1:37" x14ac:dyDescent="0.25">
      <c r="A71" s="120">
        <f t="shared" si="12"/>
        <v>1</v>
      </c>
      <c r="B71" s="100">
        <v>41913</v>
      </c>
      <c r="C71" s="24">
        <v>35543</v>
      </c>
      <c r="D71" s="14">
        <v>0</v>
      </c>
      <c r="E71" s="14">
        <v>16449</v>
      </c>
      <c r="F71" s="27">
        <v>51992</v>
      </c>
      <c r="G71" s="24">
        <v>224</v>
      </c>
      <c r="H71" s="14">
        <v>0</v>
      </c>
      <c r="I71" s="14">
        <v>457</v>
      </c>
      <c r="J71" s="211">
        <v>681</v>
      </c>
      <c r="K71" s="19"/>
      <c r="L71" s="19"/>
      <c r="M71" s="19"/>
      <c r="N71" s="19"/>
      <c r="O71" s="19"/>
      <c r="P71" s="19"/>
      <c r="Q71" s="19"/>
      <c r="R71" s="19"/>
      <c r="S71" s="10"/>
      <c r="T71" s="10"/>
      <c r="W71" s="8"/>
      <c r="X71" s="8"/>
      <c r="Y71" s="124"/>
      <c r="Z71" s="8"/>
      <c r="AA71" s="8"/>
      <c r="AB71" s="51"/>
      <c r="AC71" s="8"/>
      <c r="AD71" s="113"/>
      <c r="AE71" s="53"/>
      <c r="AF71" s="7"/>
      <c r="AG71" s="7"/>
      <c r="AH71" s="8"/>
      <c r="AJ71" s="8"/>
      <c r="AK71" s="7"/>
    </row>
    <row r="72" spans="1:37" x14ac:dyDescent="0.25">
      <c r="A72" s="120">
        <f t="shared" si="12"/>
        <v>1</v>
      </c>
      <c r="B72" s="100">
        <v>41944</v>
      </c>
      <c r="C72" s="24">
        <v>35405</v>
      </c>
      <c r="D72" s="14">
        <v>0</v>
      </c>
      <c r="E72" s="14">
        <v>16027</v>
      </c>
      <c r="F72" s="27">
        <v>51432</v>
      </c>
      <c r="G72" s="24">
        <v>233</v>
      </c>
      <c r="H72" s="14">
        <v>0</v>
      </c>
      <c r="I72" s="14">
        <v>455</v>
      </c>
      <c r="J72" s="211">
        <v>688</v>
      </c>
      <c r="K72" s="19"/>
      <c r="L72" s="19"/>
      <c r="M72" s="19"/>
      <c r="N72" s="19"/>
      <c r="O72" s="19"/>
      <c r="P72" s="19"/>
      <c r="Q72" s="19"/>
      <c r="R72" s="19"/>
      <c r="S72" s="10"/>
      <c r="T72" s="10"/>
      <c r="W72" s="8"/>
      <c r="X72" s="8"/>
      <c r="Y72" s="124"/>
      <c r="Z72" s="8"/>
      <c r="AA72" s="8"/>
      <c r="AB72" s="51"/>
      <c r="AC72" s="8"/>
      <c r="AD72" s="113"/>
      <c r="AE72" s="53"/>
      <c r="AF72" s="7"/>
      <c r="AG72" s="7"/>
      <c r="AH72" s="8"/>
      <c r="AJ72" s="8"/>
      <c r="AK72" s="7"/>
    </row>
    <row r="73" spans="1:37" x14ac:dyDescent="0.25">
      <c r="A73" s="120">
        <f t="shared" si="12"/>
        <v>1</v>
      </c>
      <c r="B73" s="100">
        <v>41974</v>
      </c>
      <c r="C73" s="24">
        <v>36771</v>
      </c>
      <c r="D73" s="14">
        <v>0</v>
      </c>
      <c r="E73" s="14">
        <v>15851</v>
      </c>
      <c r="F73" s="27">
        <v>52622</v>
      </c>
      <c r="G73" s="24">
        <v>232</v>
      </c>
      <c r="H73" s="14">
        <v>0</v>
      </c>
      <c r="I73" s="14">
        <v>446</v>
      </c>
      <c r="J73" s="211">
        <v>678</v>
      </c>
      <c r="K73" s="19"/>
      <c r="L73" s="19"/>
      <c r="M73" s="19"/>
      <c r="N73" s="19"/>
      <c r="O73" s="19"/>
      <c r="P73" s="19"/>
      <c r="Q73" s="19"/>
      <c r="R73" s="19"/>
      <c r="S73" s="10"/>
      <c r="T73" s="10"/>
      <c r="W73" s="8"/>
      <c r="X73" s="8"/>
      <c r="Y73" s="124"/>
      <c r="Z73" s="8"/>
      <c r="AA73" s="8"/>
      <c r="AB73" s="51"/>
      <c r="AC73" s="8"/>
      <c r="AD73" s="113"/>
      <c r="AE73" s="53"/>
      <c r="AF73" s="7"/>
      <c r="AG73" s="7"/>
      <c r="AH73" s="8"/>
      <c r="AJ73" s="8"/>
      <c r="AK73" s="7"/>
    </row>
    <row r="74" spans="1:37" x14ac:dyDescent="0.25">
      <c r="A74" s="120">
        <f t="shared" si="12"/>
        <v>1</v>
      </c>
      <c r="B74" s="100">
        <v>42005</v>
      </c>
      <c r="C74" s="24">
        <v>36177</v>
      </c>
      <c r="D74" s="14">
        <v>0</v>
      </c>
      <c r="E74" s="14">
        <v>15780</v>
      </c>
      <c r="F74" s="27">
        <v>51957</v>
      </c>
      <c r="G74" s="24">
        <v>205</v>
      </c>
      <c r="H74" s="14">
        <v>0</v>
      </c>
      <c r="I74" s="14">
        <v>478</v>
      </c>
      <c r="J74" s="211">
        <v>683</v>
      </c>
      <c r="K74" s="19"/>
      <c r="L74" s="19"/>
      <c r="M74" s="19"/>
      <c r="N74" s="19"/>
      <c r="O74" s="19"/>
      <c r="P74" s="19"/>
      <c r="Q74" s="19"/>
      <c r="R74" s="19"/>
      <c r="S74" s="10"/>
      <c r="T74" s="10"/>
      <c r="W74" s="8"/>
      <c r="X74" s="8"/>
      <c r="Y74" s="124"/>
      <c r="Z74" s="8"/>
      <c r="AA74" s="8"/>
      <c r="AB74" s="51"/>
      <c r="AC74" s="8"/>
      <c r="AD74" s="113"/>
      <c r="AE74" s="53"/>
      <c r="AF74" s="7"/>
      <c r="AG74" s="7"/>
      <c r="AH74" s="8"/>
      <c r="AJ74" s="8"/>
      <c r="AK74" s="7"/>
    </row>
    <row r="75" spans="1:37" x14ac:dyDescent="0.25">
      <c r="A75" s="120">
        <f t="shared" si="12"/>
        <v>1</v>
      </c>
      <c r="B75" s="100">
        <v>42036</v>
      </c>
      <c r="C75" s="24">
        <v>36686</v>
      </c>
      <c r="D75" s="14">
        <v>0</v>
      </c>
      <c r="E75" s="14">
        <v>15980</v>
      </c>
      <c r="F75" s="27">
        <v>52666</v>
      </c>
      <c r="G75" s="24">
        <v>200</v>
      </c>
      <c r="H75" s="14">
        <v>0</v>
      </c>
      <c r="I75" s="14">
        <v>465</v>
      </c>
      <c r="J75" s="211">
        <v>665</v>
      </c>
      <c r="K75" s="19"/>
      <c r="L75" s="19"/>
      <c r="M75" s="19"/>
      <c r="N75" s="19"/>
      <c r="O75" s="19"/>
      <c r="P75" s="19"/>
      <c r="Q75" s="19"/>
      <c r="R75" s="19"/>
      <c r="S75" s="10"/>
      <c r="T75" s="10"/>
      <c r="W75" s="8"/>
      <c r="X75" s="8"/>
      <c r="Y75" s="124"/>
      <c r="Z75" s="8"/>
      <c r="AA75" s="8"/>
      <c r="AB75" s="51"/>
      <c r="AC75" s="8"/>
      <c r="AD75" s="113"/>
      <c r="AE75" s="53"/>
      <c r="AF75" s="7"/>
      <c r="AG75" s="7"/>
      <c r="AH75" s="8"/>
      <c r="AJ75" s="8"/>
      <c r="AK75" s="7"/>
    </row>
    <row r="76" spans="1:37" x14ac:dyDescent="0.25">
      <c r="A76" s="120">
        <f t="shared" si="12"/>
        <v>1</v>
      </c>
      <c r="B76" s="100">
        <v>42064</v>
      </c>
      <c r="C76" s="121">
        <v>36909</v>
      </c>
      <c r="D76" s="122">
        <v>0</v>
      </c>
      <c r="E76" s="122">
        <v>16068</v>
      </c>
      <c r="F76" s="27">
        <v>52977</v>
      </c>
      <c r="G76" s="121">
        <v>195</v>
      </c>
      <c r="H76" s="122">
        <v>0</v>
      </c>
      <c r="I76" s="122">
        <v>485</v>
      </c>
      <c r="J76" s="211">
        <v>680</v>
      </c>
      <c r="K76" s="19"/>
      <c r="L76" s="19"/>
      <c r="M76" s="19"/>
      <c r="N76" s="19"/>
      <c r="O76" s="19"/>
      <c r="P76" s="19"/>
      <c r="Q76" s="19"/>
      <c r="R76" s="19"/>
      <c r="S76" s="10"/>
      <c r="T76" s="10"/>
      <c r="W76" s="8"/>
      <c r="X76" s="8"/>
      <c r="Y76" s="124"/>
      <c r="Z76" s="8"/>
      <c r="AA76" s="8"/>
      <c r="AB76" s="51"/>
      <c r="AC76" s="8"/>
      <c r="AD76" s="113"/>
      <c r="AE76" s="53"/>
      <c r="AF76" s="7"/>
      <c r="AG76" s="7"/>
      <c r="AH76" s="8"/>
      <c r="AJ76" s="8"/>
      <c r="AK76" s="7"/>
    </row>
    <row r="77" spans="1:37" x14ac:dyDescent="0.25">
      <c r="A77" s="120">
        <f t="shared" si="12"/>
        <v>1</v>
      </c>
      <c r="B77" s="100">
        <v>42095</v>
      </c>
      <c r="C77" s="121">
        <v>37175</v>
      </c>
      <c r="D77" s="122">
        <v>0</v>
      </c>
      <c r="E77" s="122">
        <v>16327</v>
      </c>
      <c r="F77" s="27">
        <v>53502</v>
      </c>
      <c r="G77" s="121">
        <v>214</v>
      </c>
      <c r="H77" s="122">
        <v>0</v>
      </c>
      <c r="I77" s="122">
        <v>444</v>
      </c>
      <c r="J77" s="211">
        <v>658</v>
      </c>
      <c r="K77" s="19"/>
      <c r="L77" s="19"/>
      <c r="M77" s="19"/>
      <c r="N77" s="19"/>
      <c r="O77" s="19"/>
      <c r="P77" s="19"/>
      <c r="Q77" s="19"/>
      <c r="R77" s="19"/>
      <c r="S77" s="10"/>
      <c r="T77" s="10"/>
      <c r="W77" s="8"/>
      <c r="X77" s="8"/>
      <c r="Y77" s="124"/>
      <c r="Z77" s="8"/>
      <c r="AA77" s="8"/>
      <c r="AB77" s="51"/>
      <c r="AC77" s="8"/>
      <c r="AD77" s="113"/>
      <c r="AE77" s="53"/>
      <c r="AF77" s="7"/>
      <c r="AG77" s="7"/>
      <c r="AH77" s="8"/>
      <c r="AJ77" s="8"/>
      <c r="AK77" s="7"/>
    </row>
    <row r="78" spans="1:37" x14ac:dyDescent="0.25">
      <c r="A78" s="120">
        <f t="shared" si="12"/>
        <v>1</v>
      </c>
      <c r="B78" s="100">
        <v>42125</v>
      </c>
      <c r="C78" s="121">
        <v>37114</v>
      </c>
      <c r="D78" s="122">
        <v>0</v>
      </c>
      <c r="E78" s="122">
        <v>16573</v>
      </c>
      <c r="F78" s="27">
        <v>53687</v>
      </c>
      <c r="G78" s="121">
        <v>212</v>
      </c>
      <c r="H78" s="14">
        <v>0</v>
      </c>
      <c r="I78" s="14">
        <v>433</v>
      </c>
      <c r="J78" s="211">
        <v>645</v>
      </c>
      <c r="K78" s="19"/>
      <c r="L78" s="19"/>
      <c r="M78" s="19"/>
      <c r="N78" s="19"/>
      <c r="O78" s="19"/>
      <c r="P78" s="19"/>
      <c r="Q78" s="19"/>
      <c r="R78" s="19"/>
      <c r="S78" s="10"/>
      <c r="T78" s="10"/>
      <c r="W78" s="8"/>
      <c r="X78" s="8"/>
      <c r="Y78" s="124"/>
      <c r="Z78" s="8"/>
      <c r="AA78" s="8"/>
      <c r="AB78" s="51"/>
      <c r="AC78" s="8"/>
      <c r="AD78" s="113"/>
      <c r="AE78" s="53"/>
      <c r="AF78" s="7"/>
      <c r="AG78" s="7"/>
      <c r="AH78" s="8"/>
      <c r="AJ78" s="8"/>
      <c r="AK78" s="7"/>
    </row>
    <row r="79" spans="1:37" x14ac:dyDescent="0.25">
      <c r="A79" s="120">
        <f t="shared" si="12"/>
        <v>1</v>
      </c>
      <c r="B79" s="100">
        <v>42156</v>
      </c>
      <c r="C79" s="24">
        <v>36236</v>
      </c>
      <c r="D79" s="14">
        <v>0</v>
      </c>
      <c r="E79" s="14">
        <v>16005</v>
      </c>
      <c r="F79" s="27">
        <v>52241</v>
      </c>
      <c r="G79" s="24">
        <v>210</v>
      </c>
      <c r="H79" s="14">
        <v>0</v>
      </c>
      <c r="I79" s="14">
        <v>416</v>
      </c>
      <c r="J79" s="211">
        <v>626</v>
      </c>
      <c r="K79" s="19"/>
      <c r="L79" s="19"/>
      <c r="M79" s="19"/>
      <c r="N79" s="19"/>
      <c r="O79" s="19"/>
      <c r="P79" s="19"/>
      <c r="Q79" s="19"/>
      <c r="R79" s="19"/>
      <c r="S79" s="10"/>
      <c r="T79" s="10"/>
      <c r="W79" s="8"/>
      <c r="X79" s="8"/>
      <c r="Y79" s="124"/>
      <c r="Z79" s="8"/>
      <c r="AA79" s="8"/>
      <c r="AB79" s="51"/>
      <c r="AC79" s="8"/>
      <c r="AD79" s="113"/>
      <c r="AE79" s="53"/>
      <c r="AF79" s="7"/>
      <c r="AG79" s="7"/>
      <c r="AH79" s="8"/>
      <c r="AJ79" s="8"/>
      <c r="AK79" s="7"/>
    </row>
    <row r="80" spans="1:37" x14ac:dyDescent="0.25">
      <c r="A80" s="120">
        <f t="shared" si="12"/>
        <v>1</v>
      </c>
      <c r="B80" s="104" t="s">
        <v>54</v>
      </c>
      <c r="C80" s="28">
        <v>37032</v>
      </c>
      <c r="D80" s="29">
        <v>0</v>
      </c>
      <c r="E80" s="29">
        <v>16668</v>
      </c>
      <c r="F80" s="29">
        <v>53699</v>
      </c>
      <c r="G80" s="28">
        <v>227</v>
      </c>
      <c r="H80" s="28" t="e">
        <v>#DIV/0!</v>
      </c>
      <c r="I80" s="29">
        <v>460</v>
      </c>
      <c r="J80" s="209">
        <v>687</v>
      </c>
      <c r="K80" s="19"/>
      <c r="L80" s="19"/>
      <c r="M80" s="19"/>
      <c r="N80" s="19"/>
      <c r="O80" s="19"/>
      <c r="P80" s="19"/>
      <c r="Q80" s="19"/>
      <c r="R80" s="19"/>
      <c r="S80" s="10"/>
      <c r="T80" s="10"/>
      <c r="W80" s="8"/>
      <c r="X80" s="8"/>
      <c r="Y80" s="124"/>
      <c r="Z80" s="8"/>
      <c r="AA80" s="8"/>
      <c r="AB80" s="51"/>
      <c r="AC80" s="8"/>
      <c r="AD80" s="113"/>
      <c r="AE80" s="53"/>
      <c r="AF80" s="7"/>
      <c r="AG80" s="7"/>
      <c r="AH80" s="8"/>
      <c r="AJ80" s="8"/>
      <c r="AK80" s="7"/>
    </row>
    <row r="81" spans="1:37" x14ac:dyDescent="0.25">
      <c r="A81" s="120">
        <f>IF(C81="",0,1)</f>
        <v>1</v>
      </c>
      <c r="B81" s="100">
        <v>42186</v>
      </c>
      <c r="C81" s="24">
        <v>35269</v>
      </c>
      <c r="D81" s="14">
        <v>0</v>
      </c>
      <c r="E81" s="14">
        <v>15382</v>
      </c>
      <c r="F81" s="27">
        <v>50651</v>
      </c>
      <c r="G81" s="24">
        <v>206</v>
      </c>
      <c r="H81" s="14">
        <v>0</v>
      </c>
      <c r="I81" s="14">
        <v>415</v>
      </c>
      <c r="J81" s="211">
        <v>621</v>
      </c>
      <c r="K81" s="19"/>
      <c r="L81" s="19"/>
      <c r="M81" s="19"/>
      <c r="N81" s="19"/>
      <c r="O81" s="19"/>
      <c r="P81" s="19"/>
      <c r="Q81" s="19"/>
      <c r="R81" s="19"/>
      <c r="S81" s="10"/>
      <c r="T81" s="10"/>
      <c r="W81" s="8"/>
      <c r="X81" s="8"/>
      <c r="Y81" s="124"/>
      <c r="Z81" s="8"/>
      <c r="AA81" s="8"/>
      <c r="AB81" s="51"/>
      <c r="AC81" s="8"/>
      <c r="AD81" s="113"/>
      <c r="AE81" s="53"/>
      <c r="AF81" s="7"/>
      <c r="AG81" s="7"/>
      <c r="AJ81" s="8"/>
      <c r="AK81" s="7"/>
    </row>
    <row r="82" spans="1:37" x14ac:dyDescent="0.25">
      <c r="A82" s="120">
        <f t="shared" si="12"/>
        <v>1</v>
      </c>
      <c r="B82" s="100">
        <v>42217</v>
      </c>
      <c r="C82" s="24">
        <v>33608</v>
      </c>
      <c r="D82" s="14">
        <v>0</v>
      </c>
      <c r="E82" s="14">
        <v>14765</v>
      </c>
      <c r="F82" s="27">
        <v>48373</v>
      </c>
      <c r="G82" s="24">
        <v>189</v>
      </c>
      <c r="H82" s="14">
        <v>0</v>
      </c>
      <c r="I82" s="14">
        <v>398</v>
      </c>
      <c r="J82" s="211">
        <v>587</v>
      </c>
      <c r="K82" s="19"/>
      <c r="L82" s="19"/>
      <c r="M82" s="19"/>
      <c r="N82" s="19"/>
      <c r="O82" s="19"/>
      <c r="P82" s="19"/>
      <c r="Q82" s="19"/>
      <c r="R82" s="19"/>
      <c r="S82" s="10"/>
      <c r="T82" s="10"/>
      <c r="W82" s="8"/>
      <c r="X82" s="8"/>
      <c r="Y82" s="124"/>
      <c r="Z82" s="8"/>
      <c r="AA82" s="8"/>
      <c r="AB82" s="51"/>
      <c r="AC82" s="8"/>
      <c r="AD82" s="113"/>
      <c r="AE82" s="53"/>
      <c r="AF82" s="7"/>
      <c r="AG82" s="7"/>
      <c r="AJ82" s="8"/>
      <c r="AK82" s="7"/>
    </row>
    <row r="83" spans="1:37" x14ac:dyDescent="0.25">
      <c r="A83" s="120">
        <f t="shared" si="12"/>
        <v>1</v>
      </c>
      <c r="B83" s="100">
        <v>42248</v>
      </c>
      <c r="C83" s="24">
        <v>33333</v>
      </c>
      <c r="D83" s="14">
        <v>0</v>
      </c>
      <c r="E83" s="14">
        <v>14936</v>
      </c>
      <c r="F83" s="27">
        <v>48269</v>
      </c>
      <c r="G83" s="24">
        <v>183</v>
      </c>
      <c r="H83" s="14">
        <v>0</v>
      </c>
      <c r="I83" s="14">
        <v>394</v>
      </c>
      <c r="J83" s="211">
        <v>577</v>
      </c>
      <c r="K83" s="19"/>
      <c r="L83" s="19"/>
      <c r="M83" s="19"/>
      <c r="N83" s="19"/>
      <c r="O83" s="19"/>
      <c r="P83" s="19"/>
      <c r="Q83" s="19"/>
      <c r="R83" s="19"/>
      <c r="S83" s="10"/>
      <c r="T83" s="10"/>
      <c r="W83" s="8"/>
      <c r="X83" s="8"/>
      <c r="Y83" s="124"/>
      <c r="Z83" s="8"/>
      <c r="AA83" s="8"/>
      <c r="AB83" s="51"/>
      <c r="AC83" s="8"/>
      <c r="AD83" s="113"/>
      <c r="AE83" s="53"/>
      <c r="AF83" s="7"/>
      <c r="AG83" s="7"/>
      <c r="AJ83" s="8"/>
      <c r="AK83" s="7"/>
    </row>
    <row r="84" spans="1:37" x14ac:dyDescent="0.25">
      <c r="A84" s="120">
        <f t="shared" si="12"/>
        <v>1</v>
      </c>
      <c r="B84" s="100">
        <v>42278</v>
      </c>
      <c r="C84" s="24">
        <v>32011</v>
      </c>
      <c r="D84" s="14">
        <v>0</v>
      </c>
      <c r="E84" s="14">
        <v>14444</v>
      </c>
      <c r="F84" s="27">
        <v>46455</v>
      </c>
      <c r="G84" s="24">
        <v>167</v>
      </c>
      <c r="H84" s="14">
        <v>0</v>
      </c>
      <c r="I84" s="14">
        <v>405</v>
      </c>
      <c r="J84" s="211">
        <v>572</v>
      </c>
      <c r="K84" s="19"/>
      <c r="L84" s="19"/>
      <c r="M84" s="19"/>
      <c r="N84" s="19"/>
      <c r="O84" s="19"/>
      <c r="P84" s="19"/>
      <c r="Q84" s="19"/>
      <c r="R84" s="19"/>
      <c r="S84" s="10"/>
      <c r="T84" s="10"/>
      <c r="W84" s="8"/>
      <c r="X84" s="8"/>
      <c r="Y84" s="124"/>
      <c r="Z84" s="8"/>
      <c r="AA84" s="8"/>
      <c r="AB84" s="51"/>
      <c r="AC84" s="8"/>
      <c r="AD84" s="113"/>
      <c r="AE84" s="53"/>
      <c r="AF84" s="7"/>
      <c r="AG84" s="7"/>
      <c r="AJ84" s="8"/>
      <c r="AK84" s="7"/>
    </row>
    <row r="85" spans="1:37" x14ac:dyDescent="0.25">
      <c r="A85" s="120">
        <f t="shared" si="12"/>
        <v>1</v>
      </c>
      <c r="B85" s="100">
        <v>42309</v>
      </c>
      <c r="C85" s="24">
        <v>31821</v>
      </c>
      <c r="D85" s="14">
        <v>0</v>
      </c>
      <c r="E85" s="14">
        <v>14212</v>
      </c>
      <c r="F85" s="27">
        <v>46033</v>
      </c>
      <c r="G85" s="24">
        <v>192</v>
      </c>
      <c r="H85" s="14">
        <v>0</v>
      </c>
      <c r="I85" s="14">
        <v>449</v>
      </c>
      <c r="J85" s="211">
        <v>641</v>
      </c>
      <c r="K85" s="19"/>
      <c r="L85" s="19"/>
      <c r="M85" s="19"/>
      <c r="N85" s="19"/>
      <c r="O85" s="19"/>
      <c r="P85" s="19"/>
      <c r="Q85" s="19"/>
      <c r="R85" s="19"/>
      <c r="S85" s="10"/>
      <c r="T85" s="10"/>
      <c r="W85" s="8"/>
      <c r="X85" s="8"/>
      <c r="Y85" s="124"/>
      <c r="Z85" s="8"/>
      <c r="AA85" s="8"/>
      <c r="AB85" s="51"/>
      <c r="AC85" s="8"/>
      <c r="AD85" s="113"/>
      <c r="AE85" s="53"/>
      <c r="AF85" s="7"/>
      <c r="AG85" s="7"/>
      <c r="AJ85" s="8"/>
      <c r="AK85" s="7"/>
    </row>
    <row r="86" spans="1:37" x14ac:dyDescent="0.25">
      <c r="A86" s="120">
        <f t="shared" si="12"/>
        <v>1</v>
      </c>
      <c r="B86" s="100">
        <v>42339</v>
      </c>
      <c r="C86" s="24">
        <v>32921</v>
      </c>
      <c r="D86" s="14">
        <v>0</v>
      </c>
      <c r="E86" s="14">
        <v>14908</v>
      </c>
      <c r="F86" s="27">
        <v>47829</v>
      </c>
      <c r="G86" s="24">
        <v>187</v>
      </c>
      <c r="H86" s="14">
        <v>0</v>
      </c>
      <c r="I86" s="14">
        <v>472</v>
      </c>
      <c r="J86" s="211">
        <v>659</v>
      </c>
      <c r="K86" s="19"/>
      <c r="L86" s="19"/>
      <c r="M86" s="19"/>
      <c r="N86" s="19"/>
      <c r="O86" s="19"/>
      <c r="P86" s="19"/>
      <c r="Q86" s="19"/>
      <c r="R86" s="19"/>
      <c r="S86" s="10"/>
      <c r="T86" s="10"/>
      <c r="W86" s="8"/>
      <c r="X86" s="8"/>
      <c r="Y86" s="124"/>
      <c r="Z86" s="8"/>
      <c r="AA86" s="8"/>
      <c r="AB86" s="51"/>
      <c r="AC86" s="8"/>
      <c r="AD86" s="113"/>
      <c r="AE86" s="53"/>
      <c r="AF86" s="7"/>
      <c r="AG86" s="7"/>
      <c r="AJ86" s="8"/>
      <c r="AK86" s="7"/>
    </row>
    <row r="87" spans="1:37" x14ac:dyDescent="0.25">
      <c r="A87" s="120">
        <f t="shared" si="12"/>
        <v>1</v>
      </c>
      <c r="B87" s="100">
        <v>42370</v>
      </c>
      <c r="C87" s="24">
        <v>34658</v>
      </c>
      <c r="D87" s="14">
        <v>0</v>
      </c>
      <c r="E87" s="14">
        <v>16036</v>
      </c>
      <c r="F87" s="27">
        <v>50694</v>
      </c>
      <c r="G87" s="24">
        <v>205</v>
      </c>
      <c r="H87" s="14">
        <v>0</v>
      </c>
      <c r="I87" s="14">
        <v>506</v>
      </c>
      <c r="J87" s="211">
        <v>711</v>
      </c>
      <c r="K87" s="19"/>
      <c r="L87" s="19"/>
      <c r="M87" s="19"/>
      <c r="N87" s="19"/>
      <c r="O87" s="19"/>
      <c r="P87" s="19"/>
      <c r="Q87" s="19"/>
      <c r="R87" s="19"/>
      <c r="S87" s="10"/>
      <c r="T87" s="10"/>
      <c r="W87" s="8"/>
      <c r="X87" s="8"/>
      <c r="Y87" s="124"/>
      <c r="Z87" s="8"/>
      <c r="AA87" s="8"/>
      <c r="AB87" s="51"/>
      <c r="AC87" s="8"/>
      <c r="AD87" s="113"/>
      <c r="AE87" s="53"/>
      <c r="AF87" s="7"/>
      <c r="AG87" s="7"/>
      <c r="AJ87" s="8"/>
      <c r="AK87" s="7"/>
    </row>
    <row r="88" spans="1:37" x14ac:dyDescent="0.25">
      <c r="A88" s="120">
        <f t="shared" si="12"/>
        <v>1</v>
      </c>
      <c r="B88" s="100">
        <v>42401</v>
      </c>
      <c r="C88" s="24">
        <v>35557</v>
      </c>
      <c r="D88" s="14">
        <v>0</v>
      </c>
      <c r="E88" s="14">
        <v>16728</v>
      </c>
      <c r="F88" s="27">
        <v>52285</v>
      </c>
      <c r="G88" s="24">
        <v>202</v>
      </c>
      <c r="H88" s="14">
        <v>0</v>
      </c>
      <c r="I88" s="14">
        <v>515</v>
      </c>
      <c r="J88" s="211">
        <v>717</v>
      </c>
      <c r="K88" s="19"/>
      <c r="L88" s="19"/>
      <c r="M88" s="19"/>
      <c r="N88" s="19"/>
      <c r="O88" s="19"/>
      <c r="P88" s="19"/>
      <c r="Q88" s="19"/>
      <c r="R88" s="19"/>
      <c r="S88" s="10"/>
      <c r="T88" s="10"/>
      <c r="W88" s="8"/>
      <c r="X88" s="8"/>
      <c r="Y88" s="124"/>
      <c r="Z88" s="8"/>
      <c r="AA88" s="8"/>
      <c r="AB88" s="51"/>
      <c r="AC88" s="8"/>
      <c r="AD88" s="113"/>
      <c r="AE88" s="53"/>
      <c r="AF88" s="7"/>
      <c r="AG88" s="7"/>
      <c r="AJ88" s="8"/>
      <c r="AK88" s="7"/>
    </row>
    <row r="89" spans="1:37" x14ac:dyDescent="0.25">
      <c r="A89" s="120">
        <f t="shared" si="12"/>
        <v>1</v>
      </c>
      <c r="B89" s="100">
        <v>42430</v>
      </c>
      <c r="C89" s="24">
        <v>36075</v>
      </c>
      <c r="D89" s="14">
        <v>0</v>
      </c>
      <c r="E89" s="14">
        <v>17257</v>
      </c>
      <c r="F89" s="27">
        <v>53332</v>
      </c>
      <c r="G89" s="24">
        <v>196</v>
      </c>
      <c r="H89" s="14">
        <v>0</v>
      </c>
      <c r="I89" s="14">
        <v>529</v>
      </c>
      <c r="J89" s="211">
        <v>725</v>
      </c>
      <c r="K89" s="19"/>
      <c r="L89" s="19"/>
      <c r="M89" s="19"/>
      <c r="N89" s="19"/>
      <c r="O89" s="19"/>
      <c r="P89" s="19"/>
      <c r="Q89" s="19"/>
      <c r="R89" s="19"/>
      <c r="S89" s="10"/>
      <c r="T89" s="10"/>
      <c r="W89" s="8"/>
      <c r="X89" s="8"/>
      <c r="Y89" s="124"/>
      <c r="Z89" s="8"/>
      <c r="AA89" s="8"/>
      <c r="AB89" s="51"/>
      <c r="AC89" s="8"/>
      <c r="AD89" s="113"/>
      <c r="AE89" s="53"/>
      <c r="AF89" s="7"/>
      <c r="AG89" s="7"/>
      <c r="AJ89" s="8"/>
      <c r="AK89" s="7"/>
    </row>
    <row r="90" spans="1:37" x14ac:dyDescent="0.25">
      <c r="A90" s="120">
        <f t="shared" si="12"/>
        <v>1</v>
      </c>
      <c r="B90" s="100">
        <v>42461</v>
      </c>
      <c r="C90" s="24">
        <v>37075</v>
      </c>
      <c r="D90" s="14">
        <v>0</v>
      </c>
      <c r="E90" s="14">
        <v>17763</v>
      </c>
      <c r="F90" s="27">
        <v>54838</v>
      </c>
      <c r="G90" s="24">
        <v>212</v>
      </c>
      <c r="H90" s="14">
        <v>0</v>
      </c>
      <c r="I90" s="14">
        <v>519</v>
      </c>
      <c r="J90" s="211">
        <v>731</v>
      </c>
      <c r="K90" s="19"/>
      <c r="L90" s="19"/>
      <c r="M90" s="19"/>
      <c r="N90" s="19"/>
      <c r="O90" s="19"/>
      <c r="P90" s="19"/>
      <c r="Q90" s="19"/>
      <c r="R90" s="19"/>
      <c r="S90" s="10"/>
      <c r="T90" s="10"/>
      <c r="W90" s="8"/>
      <c r="X90" s="8"/>
      <c r="Y90" s="124"/>
      <c r="Z90" s="8"/>
      <c r="AA90" s="8"/>
      <c r="AB90" s="51"/>
      <c r="AC90" s="8"/>
      <c r="AD90" s="113"/>
      <c r="AE90" s="53"/>
      <c r="AF90" s="7"/>
      <c r="AG90" s="7"/>
      <c r="AJ90" s="8"/>
      <c r="AK90" s="7"/>
    </row>
    <row r="91" spans="1:37" x14ac:dyDescent="0.25">
      <c r="A91" s="120">
        <f t="shared" si="12"/>
        <v>1</v>
      </c>
      <c r="B91" s="100">
        <v>42491</v>
      </c>
      <c r="C91" s="24">
        <v>38019</v>
      </c>
      <c r="D91" s="14">
        <v>0</v>
      </c>
      <c r="E91" s="14">
        <v>18204</v>
      </c>
      <c r="F91" s="27">
        <v>56223</v>
      </c>
      <c r="G91" s="24">
        <v>225</v>
      </c>
      <c r="H91" s="14">
        <v>0</v>
      </c>
      <c r="I91" s="14">
        <v>515</v>
      </c>
      <c r="J91" s="211">
        <v>740</v>
      </c>
      <c r="K91" s="19"/>
      <c r="L91" s="19"/>
      <c r="M91" s="19"/>
      <c r="N91" s="19"/>
      <c r="O91" s="19"/>
      <c r="P91" s="19"/>
      <c r="Q91" s="19"/>
      <c r="R91" s="19"/>
      <c r="S91" s="10"/>
      <c r="T91" s="10"/>
      <c r="W91" s="8"/>
      <c r="X91" s="8"/>
      <c r="Y91" s="124"/>
      <c r="Z91" s="8"/>
      <c r="AA91" s="8"/>
      <c r="AB91" s="51"/>
      <c r="AC91" s="8"/>
      <c r="AD91" s="113"/>
      <c r="AE91" s="53"/>
      <c r="AF91" s="7"/>
      <c r="AG91" s="7"/>
      <c r="AJ91" s="8"/>
      <c r="AK91" s="7"/>
    </row>
    <row r="92" spans="1:37" x14ac:dyDescent="0.25">
      <c r="A92" s="120">
        <f t="shared" si="12"/>
        <v>1</v>
      </c>
      <c r="B92" s="100">
        <v>42522</v>
      </c>
      <c r="C92" s="24">
        <v>38938</v>
      </c>
      <c r="D92" s="14">
        <v>0</v>
      </c>
      <c r="E92" s="14">
        <v>18568</v>
      </c>
      <c r="F92" s="27">
        <v>57506</v>
      </c>
      <c r="G92" s="24">
        <v>220</v>
      </c>
      <c r="H92" s="14">
        <v>0</v>
      </c>
      <c r="I92" s="14">
        <v>514</v>
      </c>
      <c r="J92" s="211">
        <v>734</v>
      </c>
      <c r="K92" s="19"/>
      <c r="L92" s="19"/>
      <c r="M92" s="19"/>
      <c r="N92" s="19"/>
      <c r="O92" s="19"/>
      <c r="P92" s="19"/>
      <c r="Q92" s="19"/>
      <c r="R92" s="19"/>
      <c r="S92" s="10"/>
      <c r="T92" s="10"/>
      <c r="W92" s="8"/>
      <c r="X92" s="8"/>
      <c r="Y92" s="124"/>
      <c r="Z92" s="8"/>
      <c r="AA92" s="8"/>
      <c r="AB92" s="51"/>
      <c r="AC92" s="8"/>
      <c r="AD92" s="113"/>
      <c r="AE92" s="53"/>
      <c r="AF92" s="7"/>
      <c r="AG92" s="7"/>
      <c r="AJ92" s="8"/>
      <c r="AK92" s="7"/>
    </row>
    <row r="93" spans="1:37" x14ac:dyDescent="0.25">
      <c r="A93" s="120">
        <f t="shared" si="12"/>
        <v>1</v>
      </c>
      <c r="B93" s="104" t="s">
        <v>83</v>
      </c>
      <c r="C93" s="28">
        <v>34940</v>
      </c>
      <c r="D93" s="29">
        <v>0</v>
      </c>
      <c r="E93" s="29">
        <v>16100</v>
      </c>
      <c r="F93" s="29">
        <v>51041</v>
      </c>
      <c r="G93" s="28">
        <v>199</v>
      </c>
      <c r="H93" s="28" t="e">
        <v>#DIV/0!</v>
      </c>
      <c r="I93" s="29">
        <v>469</v>
      </c>
      <c r="J93" s="209">
        <v>668</v>
      </c>
      <c r="K93" s="19"/>
      <c r="L93" s="19"/>
      <c r="M93" s="19"/>
      <c r="N93" s="19"/>
      <c r="O93" s="19"/>
      <c r="P93" s="19"/>
      <c r="Q93" s="19"/>
      <c r="R93" s="19"/>
      <c r="S93" s="10"/>
      <c r="T93" s="10"/>
      <c r="W93" s="8"/>
      <c r="X93" s="8"/>
      <c r="Y93" s="124"/>
      <c r="Z93" s="8"/>
      <c r="AA93" s="8"/>
      <c r="AB93" s="51"/>
      <c r="AC93" s="8"/>
      <c r="AD93" s="113"/>
      <c r="AE93" s="53"/>
      <c r="AF93" s="7"/>
      <c r="AG93" s="7"/>
      <c r="AJ93" s="8"/>
      <c r="AK93" s="7"/>
    </row>
    <row r="94" spans="1:37" x14ac:dyDescent="0.25">
      <c r="A94" s="120">
        <f t="shared" si="12"/>
        <v>1</v>
      </c>
      <c r="B94" s="100">
        <v>42552</v>
      </c>
      <c r="C94" s="24">
        <v>39962</v>
      </c>
      <c r="D94" s="14">
        <v>0</v>
      </c>
      <c r="E94" s="14">
        <v>18968</v>
      </c>
      <c r="F94" s="27">
        <v>58930</v>
      </c>
      <c r="G94" s="24">
        <v>227</v>
      </c>
      <c r="H94" s="14">
        <v>0</v>
      </c>
      <c r="I94" s="14">
        <v>509</v>
      </c>
      <c r="J94" s="211">
        <v>736</v>
      </c>
      <c r="K94" s="19"/>
      <c r="L94" s="19"/>
      <c r="M94" s="19"/>
      <c r="N94" s="19"/>
      <c r="O94" s="19"/>
      <c r="P94" s="19"/>
      <c r="Q94" s="19"/>
      <c r="R94" s="19"/>
      <c r="S94" s="10"/>
      <c r="T94" s="10"/>
      <c r="W94" s="8"/>
      <c r="X94" s="8"/>
      <c r="Y94" s="124"/>
      <c r="Z94" s="8"/>
      <c r="AA94" s="8"/>
      <c r="AB94" s="51"/>
      <c r="AC94" s="8"/>
      <c r="AD94" s="113"/>
      <c r="AE94" s="53"/>
      <c r="AF94" s="7"/>
      <c r="AG94" s="7"/>
      <c r="AJ94" s="8"/>
      <c r="AK94" s="7"/>
    </row>
    <row r="95" spans="1:37" x14ac:dyDescent="0.25">
      <c r="A95" s="120">
        <f t="shared" si="12"/>
        <v>1</v>
      </c>
      <c r="B95" s="100">
        <v>42583</v>
      </c>
      <c r="C95" s="24">
        <v>41345</v>
      </c>
      <c r="D95" s="14">
        <v>0</v>
      </c>
      <c r="E95" s="14">
        <v>19419</v>
      </c>
      <c r="F95" s="27">
        <v>60764</v>
      </c>
      <c r="G95" s="24">
        <v>200</v>
      </c>
      <c r="H95" s="14">
        <v>0</v>
      </c>
      <c r="I95" s="14">
        <v>497</v>
      </c>
      <c r="J95" s="211">
        <v>697</v>
      </c>
      <c r="K95" s="19"/>
      <c r="L95" s="19"/>
      <c r="M95" s="19"/>
      <c r="N95" s="19"/>
      <c r="O95" s="19"/>
      <c r="P95" s="19"/>
      <c r="Q95" s="19"/>
      <c r="R95" s="19"/>
      <c r="S95" s="10"/>
      <c r="T95" s="10"/>
      <c r="W95" s="8"/>
      <c r="X95" s="8"/>
      <c r="Y95" s="124"/>
      <c r="Z95" s="8"/>
      <c r="AA95" s="8"/>
      <c r="AB95" s="51"/>
      <c r="AC95" s="8"/>
      <c r="AD95" s="113"/>
      <c r="AE95" s="53"/>
      <c r="AF95" s="7"/>
      <c r="AG95" s="7"/>
      <c r="AJ95" s="8"/>
      <c r="AK95" s="7"/>
    </row>
    <row r="96" spans="1:37" x14ac:dyDescent="0.25">
      <c r="A96" s="120">
        <f t="shared" si="12"/>
        <v>1</v>
      </c>
      <c r="B96" s="100">
        <v>42614</v>
      </c>
      <c r="C96" s="24">
        <v>41419</v>
      </c>
      <c r="D96" s="14">
        <v>0</v>
      </c>
      <c r="E96" s="14">
        <v>19945</v>
      </c>
      <c r="F96" s="27">
        <v>61364</v>
      </c>
      <c r="G96" s="24">
        <v>199</v>
      </c>
      <c r="H96" s="14">
        <v>0</v>
      </c>
      <c r="I96" s="14">
        <v>477</v>
      </c>
      <c r="J96" s="211">
        <v>676</v>
      </c>
      <c r="K96" s="19"/>
      <c r="L96" s="19"/>
      <c r="M96" s="19"/>
      <c r="N96" s="19"/>
      <c r="O96" s="19"/>
      <c r="P96" s="19"/>
      <c r="Q96" s="19"/>
      <c r="R96" s="19"/>
      <c r="S96" s="10"/>
      <c r="T96" s="10"/>
      <c r="W96" s="8"/>
      <c r="X96" s="8"/>
      <c r="Y96" s="124"/>
      <c r="Z96" s="8"/>
      <c r="AA96" s="8"/>
      <c r="AB96" s="51"/>
      <c r="AC96" s="8"/>
      <c r="AD96" s="113"/>
      <c r="AE96" s="53"/>
      <c r="AF96" s="7"/>
      <c r="AG96" s="7"/>
      <c r="AJ96" s="8"/>
      <c r="AK96" s="7"/>
    </row>
    <row r="97" spans="1:37" x14ac:dyDescent="0.25">
      <c r="A97" s="120">
        <f t="shared" si="12"/>
        <v>1</v>
      </c>
      <c r="B97" s="100">
        <v>42644</v>
      </c>
      <c r="C97" s="24">
        <v>40987</v>
      </c>
      <c r="D97" s="14">
        <v>0</v>
      </c>
      <c r="E97" s="14">
        <v>19751</v>
      </c>
      <c r="F97" s="27">
        <v>60738</v>
      </c>
      <c r="G97" s="24">
        <v>205</v>
      </c>
      <c r="H97" s="14">
        <v>0</v>
      </c>
      <c r="I97" s="14">
        <v>443</v>
      </c>
      <c r="J97" s="211">
        <v>648</v>
      </c>
      <c r="K97" s="19"/>
      <c r="L97" s="19"/>
      <c r="M97" s="19"/>
      <c r="N97" s="19"/>
      <c r="O97" s="19"/>
      <c r="P97" s="19"/>
      <c r="Q97" s="19"/>
      <c r="R97" s="19"/>
      <c r="S97" s="10"/>
      <c r="T97" s="10"/>
      <c r="W97" s="8"/>
      <c r="X97" s="8"/>
      <c r="Y97" s="124"/>
      <c r="Z97" s="8"/>
      <c r="AA97" s="8"/>
      <c r="AB97" s="51"/>
      <c r="AC97" s="8"/>
      <c r="AD97" s="113"/>
      <c r="AE97" s="53"/>
      <c r="AF97" s="7"/>
      <c r="AG97" s="7"/>
      <c r="AJ97" s="8"/>
      <c r="AK97" s="7"/>
    </row>
    <row r="98" spans="1:37" x14ac:dyDescent="0.25">
      <c r="A98" s="120">
        <f t="shared" si="12"/>
        <v>1</v>
      </c>
      <c r="B98" s="100">
        <v>42675</v>
      </c>
      <c r="C98" s="24">
        <v>40451</v>
      </c>
      <c r="D98" s="14">
        <v>0</v>
      </c>
      <c r="E98" s="14">
        <v>19205</v>
      </c>
      <c r="F98" s="27">
        <v>59656</v>
      </c>
      <c r="G98" s="24">
        <v>202</v>
      </c>
      <c r="H98" s="14">
        <v>0</v>
      </c>
      <c r="I98" s="14">
        <v>464</v>
      </c>
      <c r="J98" s="211">
        <v>666</v>
      </c>
      <c r="K98" s="19"/>
      <c r="L98" s="19"/>
      <c r="M98" s="19"/>
      <c r="N98" s="19"/>
      <c r="O98" s="19"/>
      <c r="P98" s="19"/>
      <c r="Q98" s="19"/>
      <c r="R98" s="19"/>
      <c r="S98" s="10"/>
      <c r="T98" s="10"/>
      <c r="W98" s="8"/>
      <c r="X98" s="8"/>
      <c r="Y98" s="124"/>
      <c r="Z98" s="8"/>
      <c r="AA98" s="8"/>
      <c r="AB98" s="51"/>
      <c r="AC98" s="8"/>
      <c r="AD98" s="113"/>
      <c r="AE98" s="53"/>
      <c r="AF98" s="7"/>
      <c r="AG98" s="7"/>
      <c r="AJ98" s="8"/>
      <c r="AK98" s="7"/>
    </row>
    <row r="99" spans="1:37" x14ac:dyDescent="0.25">
      <c r="A99" s="120">
        <f t="shared" si="12"/>
        <v>1</v>
      </c>
      <c r="B99" s="100">
        <v>42705</v>
      </c>
      <c r="C99" s="24">
        <v>41974</v>
      </c>
      <c r="D99" s="14">
        <v>0</v>
      </c>
      <c r="E99" s="14">
        <v>19860</v>
      </c>
      <c r="F99" s="27">
        <v>61834</v>
      </c>
      <c r="G99" s="24">
        <v>199</v>
      </c>
      <c r="H99" s="14">
        <v>0</v>
      </c>
      <c r="I99" s="14">
        <v>494</v>
      </c>
      <c r="J99" s="211">
        <v>693</v>
      </c>
      <c r="K99" s="19"/>
      <c r="L99" s="19"/>
      <c r="M99" s="19"/>
      <c r="N99" s="19"/>
      <c r="O99" s="19"/>
      <c r="P99" s="19"/>
      <c r="Q99" s="19"/>
      <c r="R99" s="19"/>
      <c r="S99" s="10"/>
      <c r="T99" s="10"/>
      <c r="W99" s="8"/>
      <c r="X99" s="8"/>
      <c r="Y99" s="124"/>
      <c r="Z99" s="8"/>
      <c r="AA99" s="8"/>
      <c r="AB99" s="51"/>
      <c r="AC99" s="8"/>
      <c r="AD99" s="113"/>
      <c r="AE99" s="53"/>
      <c r="AF99" s="7"/>
      <c r="AG99" s="7"/>
      <c r="AJ99" s="8"/>
      <c r="AK99" s="7"/>
    </row>
    <row r="100" spans="1:37" x14ac:dyDescent="0.25">
      <c r="A100" s="120">
        <f t="shared" si="12"/>
        <v>1</v>
      </c>
      <c r="B100" s="100">
        <v>42736</v>
      </c>
      <c r="C100" s="24">
        <v>42653</v>
      </c>
      <c r="D100" s="14">
        <v>0</v>
      </c>
      <c r="E100" s="14">
        <v>20732</v>
      </c>
      <c r="F100" s="27">
        <v>63385</v>
      </c>
      <c r="G100" s="24">
        <v>204</v>
      </c>
      <c r="H100" s="14">
        <v>0</v>
      </c>
      <c r="I100" s="14">
        <v>510</v>
      </c>
      <c r="J100" s="211">
        <v>714</v>
      </c>
      <c r="K100" s="19"/>
      <c r="L100" s="19"/>
      <c r="M100" s="19"/>
      <c r="N100" s="19"/>
      <c r="O100" s="19"/>
      <c r="P100" s="19"/>
      <c r="Q100" s="19"/>
      <c r="R100" s="19"/>
      <c r="S100" s="10"/>
      <c r="T100" s="10"/>
      <c r="W100" s="8"/>
      <c r="X100" s="8"/>
      <c r="Y100" s="124"/>
      <c r="Z100" s="8"/>
      <c r="AA100" s="8"/>
      <c r="AB100" s="51"/>
      <c r="AC100" s="8"/>
      <c r="AD100" s="113"/>
      <c r="AE100" s="53"/>
      <c r="AF100" s="7"/>
      <c r="AG100" s="7"/>
      <c r="AJ100" s="8"/>
      <c r="AK100" s="7"/>
    </row>
    <row r="101" spans="1:37" x14ac:dyDescent="0.25">
      <c r="A101" s="120">
        <f t="shared" si="12"/>
        <v>1</v>
      </c>
      <c r="B101" s="100">
        <v>42767</v>
      </c>
      <c r="C101" s="24">
        <v>43074</v>
      </c>
      <c r="D101" s="14">
        <v>0</v>
      </c>
      <c r="E101" s="14">
        <v>21191</v>
      </c>
      <c r="F101" s="27">
        <v>64265</v>
      </c>
      <c r="G101" s="24">
        <v>208</v>
      </c>
      <c r="H101" s="14">
        <v>0</v>
      </c>
      <c r="I101" s="14">
        <v>498</v>
      </c>
      <c r="J101" s="211">
        <v>706</v>
      </c>
      <c r="K101" s="19"/>
      <c r="L101" s="19"/>
      <c r="M101" s="19"/>
      <c r="N101" s="19"/>
      <c r="O101" s="19"/>
      <c r="P101" s="19"/>
      <c r="Q101" s="19"/>
      <c r="R101" s="19"/>
      <c r="S101" s="10"/>
      <c r="T101" s="10"/>
      <c r="W101" s="8"/>
      <c r="X101" s="8"/>
      <c r="Y101" s="124"/>
      <c r="Z101" s="8"/>
      <c r="AA101" s="8"/>
      <c r="AB101" s="51"/>
      <c r="AC101" s="8"/>
      <c r="AD101" s="113"/>
      <c r="AE101" s="53"/>
      <c r="AF101" s="7"/>
      <c r="AG101" s="7"/>
      <c r="AJ101" s="8"/>
      <c r="AK101" s="7"/>
    </row>
    <row r="102" spans="1:37" x14ac:dyDescent="0.25">
      <c r="A102" s="120">
        <f t="shared" si="12"/>
        <v>1</v>
      </c>
      <c r="B102" s="100">
        <v>42795</v>
      </c>
      <c r="C102" s="24">
        <v>47733</v>
      </c>
      <c r="D102" s="14">
        <v>0</v>
      </c>
      <c r="E102" s="14">
        <v>23867</v>
      </c>
      <c r="F102" s="27">
        <v>71600</v>
      </c>
      <c r="G102" s="24">
        <v>257</v>
      </c>
      <c r="H102" s="24">
        <v>0</v>
      </c>
      <c r="I102" s="14">
        <v>517</v>
      </c>
      <c r="J102" s="211">
        <v>774</v>
      </c>
      <c r="K102" s="19"/>
      <c r="L102" s="19"/>
      <c r="M102" s="19"/>
      <c r="N102" s="19"/>
      <c r="O102" s="19"/>
      <c r="P102" s="19"/>
      <c r="Q102" s="19"/>
      <c r="R102" s="19"/>
      <c r="S102" s="10"/>
      <c r="T102" s="10"/>
      <c r="W102" s="8"/>
      <c r="X102" s="8"/>
      <c r="Y102" s="124"/>
      <c r="Z102" s="8"/>
      <c r="AA102" s="8"/>
      <c r="AB102" s="51"/>
      <c r="AC102" s="8"/>
      <c r="AD102" s="113"/>
      <c r="AE102" s="53"/>
      <c r="AF102" s="7"/>
      <c r="AG102" s="7"/>
      <c r="AJ102" s="8"/>
      <c r="AK102" s="7"/>
    </row>
    <row r="103" spans="1:37" x14ac:dyDescent="0.25">
      <c r="A103" s="120">
        <f t="shared" si="12"/>
        <v>1</v>
      </c>
      <c r="B103" s="100">
        <v>42826</v>
      </c>
      <c r="C103" s="24">
        <v>48817</v>
      </c>
      <c r="D103" s="14">
        <v>0</v>
      </c>
      <c r="E103" s="14">
        <v>23742</v>
      </c>
      <c r="F103" s="27">
        <v>72559</v>
      </c>
      <c r="G103" s="24">
        <v>248</v>
      </c>
      <c r="H103" s="14">
        <v>0</v>
      </c>
      <c r="I103" s="14">
        <v>500</v>
      </c>
      <c r="J103" s="211">
        <v>748</v>
      </c>
      <c r="K103" s="19"/>
      <c r="L103" s="19"/>
      <c r="M103" s="19"/>
      <c r="N103" s="19"/>
      <c r="O103" s="19"/>
      <c r="P103" s="19"/>
      <c r="Q103" s="19"/>
      <c r="R103" s="19"/>
      <c r="S103" s="10"/>
      <c r="T103" s="10"/>
      <c r="W103" s="8"/>
      <c r="X103" s="8"/>
      <c r="Y103" s="124"/>
      <c r="Z103" s="8"/>
      <c r="AA103" s="8"/>
      <c r="AB103" s="51"/>
      <c r="AC103" s="8"/>
      <c r="AD103" s="113"/>
      <c r="AE103" s="53"/>
      <c r="AF103" s="7"/>
      <c r="AG103" s="7"/>
      <c r="AJ103" s="8"/>
      <c r="AK103" s="7"/>
    </row>
    <row r="104" spans="1:37" x14ac:dyDescent="0.25">
      <c r="A104" s="120">
        <f t="shared" si="12"/>
        <v>0</v>
      </c>
      <c r="B104" s="100">
        <v>42856</v>
      </c>
      <c r="C104" s="24"/>
      <c r="D104" s="14"/>
      <c r="E104" s="14"/>
      <c r="F104" s="27"/>
      <c r="G104" s="24"/>
      <c r="H104" s="14"/>
      <c r="I104" s="14"/>
      <c r="J104" s="211"/>
      <c r="K104" s="19"/>
      <c r="L104" s="19"/>
      <c r="M104" s="19"/>
      <c r="N104" s="19"/>
      <c r="O104" s="19"/>
      <c r="P104" s="19"/>
      <c r="Q104" s="19"/>
      <c r="R104" s="19"/>
      <c r="S104" s="10"/>
      <c r="T104" s="10"/>
      <c r="W104" s="8"/>
      <c r="X104" s="8"/>
      <c r="Y104" s="124"/>
      <c r="Z104" s="8"/>
      <c r="AA104" s="8"/>
      <c r="AB104" s="51"/>
      <c r="AC104" s="8"/>
      <c r="AD104" s="113"/>
      <c r="AE104" s="53"/>
      <c r="AF104" s="7"/>
      <c r="AG104" s="7"/>
      <c r="AJ104" s="8"/>
      <c r="AK104" s="7"/>
    </row>
    <row r="105" spans="1:37" x14ac:dyDescent="0.25">
      <c r="A105" s="120">
        <f t="shared" si="12"/>
        <v>0</v>
      </c>
      <c r="B105" s="100">
        <v>42887</v>
      </c>
      <c r="C105" s="24"/>
      <c r="D105" s="14"/>
      <c r="E105" s="14"/>
      <c r="F105" s="27"/>
      <c r="G105" s="24"/>
      <c r="H105" s="14"/>
      <c r="I105" s="14"/>
      <c r="J105" s="211"/>
      <c r="K105" s="19"/>
      <c r="L105" s="19"/>
      <c r="M105" s="19"/>
      <c r="N105" s="19"/>
      <c r="O105" s="19"/>
      <c r="P105" s="19"/>
      <c r="Q105" s="19"/>
      <c r="R105" s="19"/>
      <c r="S105" s="10"/>
      <c r="T105" s="10"/>
      <c r="W105" s="8"/>
      <c r="X105" s="8"/>
      <c r="Y105" s="124"/>
      <c r="Z105" s="8"/>
      <c r="AA105" s="8"/>
      <c r="AB105" s="51"/>
      <c r="AC105" s="8"/>
      <c r="AD105" s="113"/>
      <c r="AE105" s="53"/>
      <c r="AF105" s="7"/>
      <c r="AG105" s="7"/>
      <c r="AJ105" s="8"/>
      <c r="AK105" s="7"/>
    </row>
    <row r="106" spans="1:37" x14ac:dyDescent="0.25">
      <c r="A106" s="120">
        <f t="shared" si="12"/>
        <v>0</v>
      </c>
      <c r="B106" s="100"/>
      <c r="C106" s="24"/>
      <c r="D106" s="14"/>
      <c r="E106" s="14"/>
      <c r="F106" s="27"/>
      <c r="G106" s="24"/>
      <c r="H106" s="14"/>
      <c r="I106" s="14"/>
      <c r="J106" s="211"/>
      <c r="K106" s="19"/>
      <c r="L106" s="19"/>
      <c r="M106" s="19"/>
      <c r="N106" s="19"/>
      <c r="O106" s="19"/>
      <c r="P106" s="19"/>
      <c r="Q106" s="19"/>
      <c r="R106" s="19"/>
      <c r="S106" s="10"/>
      <c r="T106" s="10"/>
      <c r="W106" s="8"/>
      <c r="X106" s="8"/>
      <c r="Y106" s="124"/>
      <c r="Z106" s="8"/>
      <c r="AA106" s="8"/>
      <c r="AB106" s="51"/>
      <c r="AC106" s="8"/>
      <c r="AD106" s="113"/>
      <c r="AE106" s="53"/>
      <c r="AF106" s="7"/>
      <c r="AG106" s="7"/>
      <c r="AJ106" s="8"/>
      <c r="AK106" s="7"/>
    </row>
    <row r="107" spans="1:37" x14ac:dyDescent="0.25">
      <c r="B107" s="108" t="s">
        <v>81</v>
      </c>
      <c r="C107" s="22">
        <f>+AVERAGE(C94:C105)</f>
        <v>42841.5</v>
      </c>
      <c r="D107" s="23">
        <f t="shared" ref="D107:J107" si="17">+AVERAGE(D94:D105)</f>
        <v>0</v>
      </c>
      <c r="E107" s="23">
        <f t="shared" si="17"/>
        <v>20668</v>
      </c>
      <c r="F107" s="31">
        <f t="shared" si="17"/>
        <v>63509.5</v>
      </c>
      <c r="G107" s="22">
        <f t="shared" si="17"/>
        <v>214.9</v>
      </c>
      <c r="H107" s="23">
        <f t="shared" si="17"/>
        <v>0</v>
      </c>
      <c r="I107" s="23">
        <f t="shared" si="17"/>
        <v>490.9</v>
      </c>
      <c r="J107" s="212">
        <f t="shared" si="17"/>
        <v>705.8</v>
      </c>
      <c r="K107" s="23"/>
      <c r="L107" s="23"/>
      <c r="M107" s="23"/>
      <c r="N107" s="23"/>
      <c r="O107" s="23"/>
      <c r="P107" s="23"/>
      <c r="Q107" s="23"/>
      <c r="R107" s="23"/>
      <c r="AB107" s="51"/>
      <c r="AD107" s="19"/>
      <c r="AE107" s="53"/>
      <c r="AF107" s="7"/>
      <c r="AG107" s="7"/>
      <c r="AH107" s="8"/>
      <c r="AI107" s="8"/>
      <c r="AK107" s="7"/>
    </row>
    <row r="108" spans="1:37" s="71" customFormat="1" ht="15.75" customHeight="1" x14ac:dyDescent="0.25">
      <c r="B108" s="108" t="s">
        <v>82</v>
      </c>
      <c r="C108" s="24">
        <v>41022</v>
      </c>
      <c r="D108" s="14"/>
      <c r="E108" s="14">
        <v>20097</v>
      </c>
      <c r="F108" s="27">
        <v>61119</v>
      </c>
      <c r="G108" s="24">
        <v>258</v>
      </c>
      <c r="H108" s="14"/>
      <c r="I108" s="14">
        <v>575</v>
      </c>
      <c r="J108" s="211">
        <v>833</v>
      </c>
      <c r="K108" s="23"/>
      <c r="L108" s="23"/>
      <c r="M108" s="23"/>
      <c r="N108" s="23"/>
      <c r="O108" s="23"/>
      <c r="P108" s="23"/>
      <c r="Q108" s="23"/>
      <c r="R108" s="23"/>
      <c r="AB108" s="72"/>
      <c r="AD108" s="14"/>
      <c r="AE108" s="73"/>
      <c r="AF108" s="74"/>
      <c r="AG108" s="74"/>
      <c r="AH108" s="75"/>
      <c r="AI108" s="75"/>
      <c r="AK108" s="74"/>
    </row>
    <row r="109" spans="1:37" x14ac:dyDescent="0.25">
      <c r="B109" s="110" t="s">
        <v>1</v>
      </c>
      <c r="C109" s="24">
        <f t="array" ref="C109">IF(TEXT(MAX(IF($A$94:$A$105=1,$B$94:$B$105)),"mmmm")="July",C94-C92,INDEX(C$94:C$105,MATCH(TEXT(MAX(IF($A$94:$A$105=1,$B$94:$B$105)),"mmmm"),TEXT($B$94:$B$105,"mmmm"),0))-INDEX(C$94:C$105,MATCH(TEXT(MAX(IF($A$94:$A$105=1,$B$94:$B$105)),"mmmm"),TEXT($B$94:$B$105,"mmmm"),0)-1))</f>
        <v>1084</v>
      </c>
      <c r="D109" s="14">
        <f t="array" ref="D109">IF(TEXT(MAX(IF($A$94:$A$105=1,$B$94:$B$105)),"mmmm")="July",D94-D92,INDEX(D$94:D$105,MATCH(TEXT(MAX(IF($A$94:$A$105=1,$B$94:$B$105)),"mmmm"),TEXT($B$94:$B$105,"mmmm"),0))-INDEX(D$94:D$105,MATCH(TEXT(MAX(IF($A$94:$A$105=1,$B$94:$B$105)),"mmmm"),TEXT($B$94:$B$105,"mmmm"),0)-1))</f>
        <v>0</v>
      </c>
      <c r="E109" s="14">
        <f t="array" ref="E109">IF(TEXT(MAX(IF($A$94:$A$105=1,$B$94:$B$105)),"mmmm")="July",E94-E92,INDEX(E$94:E$105,MATCH(TEXT(MAX(IF($A$94:$A$105=1,$B$94:$B$105)),"mmmm"),TEXT($B$94:$B$105,"mmmm"),0))-INDEX(E$94:E$105,MATCH(TEXT(MAX(IF($A$94:$A$105=1,$B$94:$B$105)),"mmmm"),TEXT($B$94:$B$105,"mmmm"),0)-1))</f>
        <v>-125</v>
      </c>
      <c r="F109" s="27">
        <f t="array" ref="F109">IF(TEXT(MAX(IF($A$94:$A$105=1,$B$94:$B$105)),"mmmm")="July",F94-F92,INDEX(F$94:F$105,MATCH(TEXT(MAX(IF($A$94:$A$105=1,$B$94:$B$105)),"mmmm"),TEXT($B$94:$B$105,"mmmm"),0))-INDEX(F$94:F$105,MATCH(TEXT(MAX(IF($A$94:$A$105=1,$B$94:$B$105)),"mmmm"),TEXT($B$94:$B$105,"mmmm"),0)-1))</f>
        <v>959</v>
      </c>
      <c r="G109" s="24">
        <f t="array" ref="G109">IF(TEXT(MAX(IF($A$94:$A$105=1,$B$94:$B$105)),"mmmm")="July",G94-G92,INDEX(G$94:G$105,MATCH(TEXT(MAX(IF($A$94:$A$105=1,$B$94:$B$105)),"mmmm"),TEXT($B$94:$B$105,"mmmm"),0))-INDEX(G$94:G$105,MATCH(TEXT(MAX(IF($A$94:$A$105=1,$B$94:$B$105)),"mmmm"),TEXT($B$94:$B$105,"mmmm"),0)-1))</f>
        <v>-9</v>
      </c>
      <c r="H109" s="14">
        <f t="array" ref="H109">IF(TEXT(MAX(IF($A$94:$A$105=1,$B$94:$B$105)),"mmmm")="July",H94-H92,INDEX(H$94:H$105,MATCH(TEXT(MAX(IF($A$94:$A$105=1,$B$94:$B$105)),"mmmm"),TEXT($B$94:$B$105,"mmmm"),0))-INDEX(H$94:H$105,MATCH(TEXT(MAX(IF($A$94:$A$105=1,$B$94:$B$105)),"mmmm"),TEXT($B$94:$B$105,"mmmm"),0)-1))</f>
        <v>0</v>
      </c>
      <c r="I109" s="14">
        <f t="array" ref="I109">IF(TEXT(MAX(IF($A$94:$A$105=1,$B$94:$B$105)),"mmmm")="July",I94-I92,INDEX(I$94:I$105,MATCH(TEXT(MAX(IF($A$94:$A$105=1,$B$94:$B$105)),"mmmm"),TEXT($B$94:$B$105,"mmmm"),0))-INDEX(I$94:I$105,MATCH(TEXT(MAX(IF($A$94:$A$105=1,$B$94:$B$105)),"mmmm"),TEXT($B$94:$B$105,"mmmm"),0)-1))</f>
        <v>-17</v>
      </c>
      <c r="J109" s="211">
        <f t="array" ref="J109">IF(TEXT(MAX(IF($A$94:$A$105=1,$B$94:$B$105)),"mmmm")="July",J94-J92,INDEX(J$94:J$105,MATCH(TEXT(MAX(IF($A$94:$A$105=1,$B$94:$B$105)),"mmmm"),TEXT($B$94:$B$105,"mmmm"),0))-INDEX(J$94:J$105,MATCH(TEXT(MAX(IF($A$94:$A$105=1,$B$94:$B$105)),"mmmm"),TEXT($B$94:$B$105,"mmmm"),0)-1))</f>
        <v>-26</v>
      </c>
      <c r="K109" s="14"/>
      <c r="L109" s="14"/>
      <c r="M109" s="14"/>
      <c r="N109" s="14"/>
      <c r="O109" s="14"/>
      <c r="P109" s="14"/>
      <c r="Q109" s="14"/>
      <c r="R109" s="14"/>
      <c r="AB109" s="51"/>
      <c r="AD109" s="19"/>
      <c r="AE109" s="53"/>
      <c r="AF109" s="7"/>
      <c r="AG109" s="7"/>
      <c r="AH109" s="8"/>
      <c r="AI109" s="8"/>
      <c r="AK109" s="7"/>
    </row>
    <row r="110" spans="1:37" x14ac:dyDescent="0.25">
      <c r="B110" s="110" t="s">
        <v>4</v>
      </c>
      <c r="C110" s="32">
        <f t="array" ref="C110">IF(TEXT(MAX(IF($A$94:$A$105=1,$B$94:$B$105)),"mmmm")="July",C109/C92,C109/INDEX(C$94:C$105,MATCH(TEXT(MAX(IF($A$94:$A$105=1,$B$94:$B$105)),"mmmm"),TEXT($B$94:$B$105,"mmmm"),0)-1))</f>
        <v>2.270965579368571E-2</v>
      </c>
      <c r="D110" s="15" t="e">
        <f t="array" ref="D110">IF(TEXT(MAX(IF($A$94:$A$105=1,$B$94:$B$105)),"mmmm")="July",D109/D92,D109/INDEX(D$94:D$105,MATCH(TEXT(MAX(IF($A$94:$A$105=1,$B$94:$B$105)),"mmmm"),TEXT($B$94:$B$105,"mmmm"),0)-1))</f>
        <v>#DIV/0!</v>
      </c>
      <c r="E110" s="15">
        <f t="array" ref="E110">IF(TEXT(MAX(IF($A$94:$A$105=1,$B$94:$B$105)),"mmmm")="July",E109/E92,E109/INDEX(E$94:E$105,MATCH(TEXT(MAX(IF($A$94:$A$105=1,$B$94:$B$105)),"mmmm"),TEXT($B$94:$B$105,"mmmm"),0)-1))</f>
        <v>-5.2373570201533501E-3</v>
      </c>
      <c r="F110" s="30">
        <f t="array" ref="F110">IF(TEXT(MAX(IF($A$94:$A$105=1,$B$94:$B$105)),"mmmm")="July",F109/F92,F109/INDEX(F$94:F$105,MATCH(TEXT(MAX(IF($A$94:$A$105=1,$B$94:$B$105)),"mmmm"),TEXT($B$94:$B$105,"mmmm"),0)-1))</f>
        <v>1.3393854748603351E-2</v>
      </c>
      <c r="G110" s="32">
        <f t="array" ref="G110">IF(TEXT(MAX(IF($A$94:$A$105=1,$B$94:$B$105)),"mmmm")="July",G109/G92,G109/INDEX(G$94:G$105,MATCH(TEXT(MAX(IF($A$94:$A$105=1,$B$94:$B$105)),"mmmm"),TEXT($B$94:$B$105,"mmmm"),0)-1))</f>
        <v>-3.5019455252918288E-2</v>
      </c>
      <c r="H110" s="15" t="e">
        <f t="array" ref="H110">IF(TEXT(MAX(IF($A$94:$A$105=1,$B$94:$B$105)),"mmmm")="July",H109/H92,H109/INDEX(H$94:H$105,MATCH(TEXT(MAX(IF($A$94:$A$105=1,$B$94:$B$105)),"mmmm"),TEXT($B$94:$B$105,"mmmm"),0)-1))</f>
        <v>#DIV/0!</v>
      </c>
      <c r="I110" s="15">
        <f t="array" ref="I110">IF(TEXT(MAX(IF($A$94:$A$105=1,$B$94:$B$105)),"mmmm")="July",I109/I92,I109/INDEX(I$94:I$105,MATCH(TEXT(MAX(IF($A$94:$A$105=1,$B$94:$B$105)),"mmmm"),TEXT($B$94:$B$105,"mmmm"),0)-1))</f>
        <v>-3.2882011605415859E-2</v>
      </c>
      <c r="J110" s="213">
        <f t="array" ref="J110">IF(TEXT(MAX(IF($A$94:$A$105=1,$B$94:$B$105)),"mmmm")="July",J109/J92,J109/INDEX(J$94:J$105,MATCH(TEXT(MAX(IF($A$94:$A$105=1,$B$94:$B$105)),"mmmm"),TEXT($B$94:$B$105,"mmmm"),0)-1))</f>
        <v>-3.3591731266149873E-2</v>
      </c>
      <c r="K110" s="15"/>
      <c r="L110" s="15"/>
      <c r="M110" s="15"/>
      <c r="N110" s="15"/>
      <c r="O110" s="15"/>
      <c r="P110" s="15"/>
      <c r="Q110" s="15"/>
      <c r="R110" s="15"/>
      <c r="AB110" s="184"/>
    </row>
    <row r="111" spans="1:37" x14ac:dyDescent="0.25">
      <c r="B111" s="110" t="s">
        <v>11</v>
      </c>
      <c r="C111" s="24">
        <f t="array" ref="C111">INDEX(C$94:C$105,MATCH(TEXT(MAX(IF($A$94:$A$105=1,$B$94:$B$105)),"mmmm"),TEXT($B$94:$B$105,"mmmm"),0))-INDEX(C$81:C$92,MATCH(TEXT(MAX(IF($A$94:$A$105=1,$B$94:$B$105)),"mmmm"),TEXT($B$81:$B$92,"mmmm"),0))</f>
        <v>11742</v>
      </c>
      <c r="D111" s="14">
        <f t="array" ref="D111">INDEX(D$94:D$105,MATCH(TEXT(MAX(IF($A$94:$A$105=1,$B$94:$B$105)),"mmmm"),TEXT($B$94:$B$105,"mmmm"),0))-INDEX(D$81:D$92,MATCH(TEXT(MAX(IF($A$94:$A$105=1,$B$94:$B$105)),"mmmm"),TEXT($B$81:$B$92,"mmmm"),0))</f>
        <v>0</v>
      </c>
      <c r="E111" s="14">
        <f t="array" ref="E111">INDEX(E$94:E$105,MATCH(TEXT(MAX(IF($A$94:$A$105=1,$B$94:$B$105)),"mmmm"),TEXT($B$94:$B$105,"mmmm"),0))-INDEX(E$81:E$92,MATCH(TEXT(MAX(IF($A$94:$A$105=1,$B$94:$B$105)),"mmmm"),TEXT($B$81:$B$92,"mmmm"),0))</f>
        <v>5979</v>
      </c>
      <c r="F111" s="27">
        <f t="array" ref="F111">INDEX(F$94:F$105,MATCH(TEXT(MAX(IF($A$94:$A$105=1,$B$94:$B$105)),"mmmm"),TEXT($B$94:$B$105,"mmmm"),0))-INDEX(F$81:F$92,MATCH(TEXT(MAX(IF($A$94:$A$105=1,$B$94:$B$105)),"mmmm"),TEXT($B$81:$B$92,"mmmm"),0))</f>
        <v>17721</v>
      </c>
      <c r="G111" s="24">
        <f t="array" ref="G111">INDEX(G$94:G$105,MATCH(TEXT(MAX(IF($A$94:$A$105=1,$B$94:$B$105)),"mmmm"),TEXT($B$94:$B$105,"mmmm"),0))-INDEX(G$81:G$92,MATCH(TEXT(MAX(IF($A$94:$A$105=1,$B$94:$B$105)),"mmmm"),TEXT($B$81:$B$92,"mmmm"),0))</f>
        <v>36</v>
      </c>
      <c r="H111" s="14">
        <f t="array" ref="H111">INDEX(H$94:H$105,MATCH(TEXT(MAX(IF($A$94:$A$105=1,$B$94:$B$105)),"mmmm"),TEXT($B$94:$B$105,"mmmm"),0))-INDEX(H$81:H$92,MATCH(TEXT(MAX(IF($A$94:$A$105=1,$B$94:$B$105)),"mmmm"),TEXT($B$81:$B$92,"mmmm"),0))</f>
        <v>0</v>
      </c>
      <c r="I111" s="14">
        <f t="array" ref="I111">INDEX(I$94:I$105,MATCH(TEXT(MAX(IF($A$94:$A$105=1,$B$94:$B$105)),"mmmm"),TEXT($B$94:$B$105,"mmmm"),0))-INDEX(I$81:I$92,MATCH(TEXT(MAX(IF($A$94:$A$105=1,$B$94:$B$105)),"mmmm"),TEXT($B$81:$B$92,"mmmm"),0))</f>
        <v>-19</v>
      </c>
      <c r="J111" s="211">
        <f t="array" ref="J111">INDEX(J$94:J$105,MATCH(TEXT(MAX(IF($A$94:$A$105=1,$B$94:$B$105)),"mmmm"),TEXT($B$94:$B$105,"mmmm"),0))-INDEX(J$81:J$92,MATCH(TEXT(MAX(IF($A$94:$A$105=1,$B$94:$B$105)),"mmmm"),TEXT($B$81:$B$92,"mmmm"),0))</f>
        <v>17</v>
      </c>
      <c r="K111" s="14"/>
      <c r="L111" s="14"/>
      <c r="M111" s="14"/>
      <c r="N111" s="14"/>
      <c r="O111" s="14"/>
      <c r="P111" s="14"/>
      <c r="Q111" s="14"/>
      <c r="R111" s="14"/>
      <c r="AB111" s="184"/>
    </row>
    <row r="112" spans="1:37" ht="16.5" thickBot="1" x14ac:dyDescent="0.3">
      <c r="B112" s="110" t="s">
        <v>12</v>
      </c>
      <c r="C112" s="32">
        <f t="array" ref="C112">C111/INDEX(C$81:C$92,MATCH(TEXT(MAX(IF($A$94:$A$105=1,$B$94:$B$105)),"mmmm"),TEXT($B$81:$B$92,"mmmm"),0))</f>
        <v>0.31670937289278489</v>
      </c>
      <c r="D112" s="15" t="e">
        <f t="array" ref="D112">D111/INDEX(D$81:D$92,MATCH(TEXT(MAX(IF($A$94:$A$105=1,$B$94:$B$105)),"mmmm"),TEXT($B$81:$B$92,"mmmm"),0))</f>
        <v>#DIV/0!</v>
      </c>
      <c r="E112" s="15">
        <f t="array" ref="E112">E111/INDEX(E$81:E$92,MATCH(TEXT(MAX(IF($A$94:$A$105=1,$B$94:$B$105)),"mmmm"),TEXT($B$81:$B$92,"mmmm"),0))</f>
        <v>0.33659854754264484</v>
      </c>
      <c r="F112" s="30">
        <f t="array" ref="F112">F111/INDEX(F$81:F$92,MATCH(TEXT(MAX(IF($A$94:$A$105=1,$B$94:$B$105)),"mmmm"),TEXT($B$81:$B$92,"mmmm"),0))</f>
        <v>0.32315182902366973</v>
      </c>
      <c r="G112" s="32">
        <f t="array" ref="G112">G111/INDEX(G$81:G$92,MATCH(TEXT(MAX(IF($A$94:$A$105=1,$B$94:$B$105)),"mmmm"),TEXT($B$81:$B$92,"mmmm"),0))</f>
        <v>0.16981132075471697</v>
      </c>
      <c r="H112" s="15" t="e">
        <f t="array" ref="H112">H111/INDEX(H$81:H$92,MATCH(TEXT(MAX(IF($A$94:$A$105=1,$B$94:$B$105)),"mmmm"),TEXT($B$81:$B$92,"mmmm"),0))</f>
        <v>#DIV/0!</v>
      </c>
      <c r="I112" s="15">
        <f t="array" ref="I112">I111/INDEX(I$81:I$92,MATCH(TEXT(MAX(IF($A$94:$A$105=1,$B$94:$B$105)),"mmmm"),TEXT($B$81:$B$92,"mmmm"),0))</f>
        <v>-3.6608863198458574E-2</v>
      </c>
      <c r="J112" s="213">
        <f t="array" ref="J112">J111/INDEX(J$81:J$92,MATCH(TEXT(MAX(IF($A$94:$A$105=1,$B$94:$B$105)),"mmmm"),TEXT($B$81:$B$92,"mmmm"),0))</f>
        <v>2.3255813953488372E-2</v>
      </c>
      <c r="K112" s="15"/>
      <c r="L112" s="15"/>
      <c r="M112" s="15"/>
      <c r="N112" s="15"/>
      <c r="O112" s="15"/>
      <c r="P112" s="15"/>
      <c r="Q112" s="15"/>
      <c r="R112" s="15"/>
      <c r="AB112" s="184"/>
    </row>
    <row r="113" spans="1:37" x14ac:dyDescent="0.25">
      <c r="B113" s="242" t="s">
        <v>5</v>
      </c>
      <c r="C113" s="243"/>
      <c r="D113" s="243"/>
      <c r="E113" s="243"/>
      <c r="F113" s="243"/>
      <c r="G113" s="243"/>
      <c r="H113" s="243"/>
      <c r="I113" s="243"/>
      <c r="J113" s="244"/>
      <c r="K113" s="76"/>
      <c r="L113" s="77"/>
      <c r="M113" s="76"/>
      <c r="N113" s="76"/>
      <c r="O113" s="76"/>
      <c r="P113" s="76"/>
      <c r="Q113" s="76"/>
      <c r="R113" s="76"/>
      <c r="AB113" s="184"/>
    </row>
    <row r="114" spans="1:37" x14ac:dyDescent="0.25">
      <c r="B114" s="298" t="s">
        <v>13</v>
      </c>
      <c r="C114" s="299"/>
      <c r="D114" s="299"/>
      <c r="E114" s="299"/>
      <c r="F114" s="299"/>
      <c r="G114" s="299"/>
      <c r="H114" s="299"/>
      <c r="I114" s="299"/>
      <c r="J114" s="300"/>
      <c r="K114" s="78"/>
      <c r="L114" s="78"/>
      <c r="M114" s="78"/>
      <c r="N114" s="78"/>
      <c r="O114" s="78"/>
      <c r="P114" s="78"/>
      <c r="Q114" s="78"/>
      <c r="R114" s="78"/>
    </row>
    <row r="115" spans="1:37" s="71" customFormat="1" ht="27.75" hidden="1" customHeight="1" thickBot="1" x14ac:dyDescent="0.3">
      <c r="B115" s="245" t="s">
        <v>79</v>
      </c>
      <c r="C115" s="246"/>
      <c r="D115" s="246"/>
      <c r="E115" s="246"/>
      <c r="F115" s="246"/>
      <c r="G115" s="246"/>
      <c r="H115" s="246"/>
      <c r="I115" s="246"/>
      <c r="J115" s="247"/>
      <c r="K115" s="78"/>
      <c r="L115" s="78"/>
      <c r="M115" s="78"/>
      <c r="N115" s="78"/>
      <c r="O115" s="78"/>
      <c r="P115" s="78"/>
      <c r="Q115" s="78"/>
      <c r="R115" s="78"/>
      <c r="AB115" s="79"/>
    </row>
    <row r="116" spans="1:37" s="8" customFormat="1" ht="27" thickBot="1" x14ac:dyDescent="0.3">
      <c r="A116" s="217" t="s">
        <v>87</v>
      </c>
      <c r="B116" s="248" t="s">
        <v>88</v>
      </c>
      <c r="C116" s="249"/>
      <c r="D116" s="249"/>
      <c r="E116" s="249"/>
      <c r="F116" s="249"/>
      <c r="G116" s="249"/>
      <c r="H116" s="249"/>
      <c r="I116" s="249"/>
      <c r="J116" s="250"/>
      <c r="K116" s="78"/>
      <c r="L116" s="78"/>
      <c r="M116" s="78"/>
      <c r="N116" s="78"/>
      <c r="O116" s="78"/>
      <c r="P116" s="78"/>
      <c r="Q116" s="78"/>
      <c r="R116" s="78"/>
      <c r="AB116" s="50"/>
      <c r="AC116" s="184"/>
      <c r="AD116" s="184"/>
      <c r="AE116" s="184"/>
      <c r="AF116" s="184"/>
      <c r="AG116" s="184"/>
      <c r="AH116" s="184"/>
      <c r="AI116" s="184"/>
      <c r="AJ116" s="184"/>
      <c r="AK116" s="184"/>
    </row>
    <row r="117" spans="1:37" s="8" customFormat="1" x14ac:dyDescent="0.25">
      <c r="B117" s="127"/>
      <c r="C117" s="127"/>
      <c r="D117" s="127"/>
      <c r="E117" s="127"/>
      <c r="F117" s="127"/>
      <c r="G117" s="127"/>
      <c r="H117" s="127"/>
      <c r="I117" s="127"/>
      <c r="J117" s="127"/>
      <c r="K117" s="78"/>
      <c r="L117" s="78"/>
      <c r="M117" s="78"/>
      <c r="N117" s="78"/>
      <c r="O117" s="78"/>
      <c r="P117" s="78"/>
      <c r="Q117" s="78"/>
      <c r="R117" s="78"/>
      <c r="AB117" s="50"/>
      <c r="AC117" s="184"/>
      <c r="AD117" s="184"/>
      <c r="AE117" s="184"/>
      <c r="AF117" s="184"/>
      <c r="AG117" s="184"/>
      <c r="AH117" s="184"/>
      <c r="AI117" s="184"/>
      <c r="AJ117" s="184"/>
      <c r="AK117" s="184"/>
    </row>
    <row r="118" spans="1:37" s="8" customFormat="1" x14ac:dyDescent="0.25">
      <c r="B118" s="78"/>
      <c r="C118" s="78"/>
      <c r="D118" s="78"/>
      <c r="E118" s="80"/>
      <c r="F118" s="80"/>
      <c r="G118" s="78"/>
      <c r="H118" s="78"/>
      <c r="I118" s="78"/>
      <c r="J118" s="78"/>
      <c r="K118" s="78"/>
      <c r="L118" s="78"/>
      <c r="M118" s="78"/>
      <c r="N118" s="78"/>
      <c r="O118" s="78"/>
      <c r="P118" s="78"/>
      <c r="Q118" s="78"/>
      <c r="R118" s="78"/>
      <c r="AB118" s="50"/>
      <c r="AC118" s="184"/>
      <c r="AH118" s="184"/>
      <c r="AI118" s="184"/>
      <c r="AJ118" s="184"/>
    </row>
    <row r="119" spans="1:37" s="8" customFormat="1" x14ac:dyDescent="0.25">
      <c r="B119" s="78"/>
      <c r="C119" s="78"/>
      <c r="D119" s="78"/>
      <c r="E119" s="78"/>
      <c r="F119" s="80"/>
      <c r="G119" s="81"/>
      <c r="H119" s="78"/>
      <c r="I119" s="78"/>
      <c r="J119" s="78"/>
      <c r="K119" s="78"/>
      <c r="L119" s="78"/>
      <c r="M119" s="78"/>
      <c r="N119" s="78"/>
      <c r="O119" s="78"/>
      <c r="P119" s="78"/>
      <c r="Q119" s="78"/>
      <c r="R119" s="78"/>
      <c r="AB119" s="50"/>
      <c r="AC119" s="184"/>
      <c r="AH119" s="184"/>
      <c r="AI119" s="184"/>
      <c r="AJ119" s="184"/>
    </row>
    <row r="120" spans="1:37" x14ac:dyDescent="0.25">
      <c r="B120" s="78"/>
      <c r="C120" s="78"/>
      <c r="D120" s="78"/>
      <c r="E120" s="78"/>
      <c r="F120" s="78"/>
      <c r="G120" s="78"/>
      <c r="H120" s="78"/>
      <c r="I120" s="78"/>
      <c r="J120" s="78"/>
      <c r="K120" s="10"/>
      <c r="L120" s="10"/>
      <c r="M120" s="10"/>
      <c r="N120" s="10"/>
      <c r="O120" s="10"/>
      <c r="P120" s="10"/>
      <c r="Q120" s="10"/>
      <c r="R120" s="10"/>
      <c r="S120" s="10"/>
      <c r="T120" s="10"/>
      <c r="U120" s="10"/>
      <c r="V120" s="10"/>
      <c r="W120" s="10"/>
      <c r="X120" s="10"/>
      <c r="AD120" s="8"/>
      <c r="AE120" s="8"/>
      <c r="AF120" s="8"/>
      <c r="AG120" s="8"/>
      <c r="AK120" s="8"/>
    </row>
    <row r="121" spans="1:37" x14ac:dyDescent="0.25">
      <c r="B121" s="70"/>
      <c r="C121" s="10"/>
      <c r="D121" s="10"/>
      <c r="E121" s="10"/>
      <c r="F121" s="10"/>
      <c r="G121" s="10"/>
      <c r="H121" s="10"/>
      <c r="I121" s="10"/>
      <c r="J121" s="10"/>
      <c r="K121" s="10"/>
      <c r="L121" s="10"/>
      <c r="M121" s="10"/>
      <c r="N121" s="10"/>
      <c r="O121" s="10"/>
      <c r="P121" s="10"/>
      <c r="Q121" s="10"/>
      <c r="R121" s="10"/>
      <c r="S121" s="10"/>
      <c r="T121" s="10"/>
      <c r="U121" s="10"/>
      <c r="V121" s="10"/>
      <c r="W121" s="10"/>
      <c r="X121" s="10"/>
    </row>
    <row r="122" spans="1:37" x14ac:dyDescent="0.25">
      <c r="B122" s="70"/>
      <c r="C122" s="10"/>
      <c r="D122" s="10"/>
      <c r="E122" s="10"/>
      <c r="F122" s="10"/>
      <c r="G122" s="10"/>
      <c r="H122" s="10"/>
      <c r="I122" s="10"/>
      <c r="J122" s="10"/>
    </row>
    <row r="125" spans="1:37" x14ac:dyDescent="0.25">
      <c r="C125" s="10"/>
      <c r="D125" s="10"/>
      <c r="E125" s="10"/>
      <c r="F125" s="10"/>
      <c r="G125" s="10"/>
      <c r="H125" s="10"/>
      <c r="I125" s="10"/>
      <c r="J125" s="10"/>
    </row>
    <row r="128" spans="1:37" x14ac:dyDescent="0.25">
      <c r="K128" s="10"/>
      <c r="L128" s="10"/>
      <c r="M128" s="10"/>
      <c r="N128" s="10"/>
      <c r="O128" s="10"/>
      <c r="P128" s="10"/>
      <c r="Q128" s="10"/>
      <c r="R128" s="10"/>
      <c r="S128" s="49"/>
      <c r="T128" s="49"/>
      <c r="U128" s="49"/>
      <c r="V128" s="49"/>
      <c r="W128" s="49"/>
      <c r="X128" s="49"/>
      <c r="Z128" s="10"/>
      <c r="AA128" s="49"/>
    </row>
    <row r="129" spans="6:27" x14ac:dyDescent="0.25">
      <c r="F129" s="10"/>
      <c r="G129" s="49"/>
      <c r="J129" s="10"/>
      <c r="K129" s="10"/>
      <c r="L129" s="10"/>
      <c r="M129" s="10"/>
      <c r="N129" s="10"/>
      <c r="O129" s="10"/>
      <c r="P129" s="10"/>
      <c r="Q129" s="10"/>
      <c r="R129" s="10"/>
      <c r="S129" s="49"/>
      <c r="T129" s="49"/>
      <c r="U129" s="49"/>
      <c r="V129" s="49"/>
      <c r="W129" s="49"/>
      <c r="X129" s="49"/>
      <c r="Z129" s="10"/>
      <c r="AA129" s="49"/>
    </row>
    <row r="130" spans="6:27" x14ac:dyDescent="0.25">
      <c r="F130" s="10"/>
      <c r="G130" s="49"/>
      <c r="J130" s="10"/>
      <c r="K130" s="10"/>
      <c r="L130" s="10"/>
      <c r="M130" s="10"/>
      <c r="N130" s="10"/>
      <c r="O130" s="10"/>
      <c r="P130" s="10"/>
      <c r="Q130" s="10"/>
      <c r="R130" s="10"/>
      <c r="S130" s="49"/>
      <c r="T130" s="49"/>
      <c r="U130" s="49"/>
      <c r="V130" s="49"/>
      <c r="W130" s="49"/>
      <c r="X130" s="49"/>
      <c r="Z130" s="10"/>
      <c r="AA130" s="49"/>
    </row>
    <row r="131" spans="6:27" x14ac:dyDescent="0.25">
      <c r="F131" s="10"/>
      <c r="G131" s="49"/>
      <c r="J131" s="10"/>
      <c r="K131" s="10"/>
      <c r="L131" s="10"/>
      <c r="M131" s="10"/>
      <c r="N131" s="10"/>
      <c r="O131" s="10"/>
      <c r="P131" s="10"/>
      <c r="Q131" s="10"/>
      <c r="R131" s="10"/>
      <c r="S131" s="49"/>
      <c r="T131" s="49"/>
      <c r="U131" s="49"/>
      <c r="V131" s="49"/>
      <c r="W131" s="49"/>
      <c r="X131" s="49"/>
      <c r="Z131" s="10"/>
      <c r="AA131" s="49"/>
    </row>
    <row r="132" spans="6:27" x14ac:dyDescent="0.25">
      <c r="F132" s="10"/>
      <c r="G132" s="49"/>
      <c r="J132" s="10"/>
      <c r="K132" s="10"/>
      <c r="L132" s="10"/>
      <c r="M132" s="10"/>
      <c r="N132" s="10"/>
      <c r="O132" s="10"/>
      <c r="P132" s="10"/>
      <c r="Q132" s="10"/>
      <c r="R132" s="10"/>
      <c r="S132" s="49"/>
      <c r="T132" s="49"/>
      <c r="U132" s="49"/>
      <c r="V132" s="49"/>
      <c r="W132" s="49"/>
      <c r="X132" s="49"/>
      <c r="Z132" s="10"/>
      <c r="AA132" s="49"/>
    </row>
    <row r="133" spans="6:27" x14ac:dyDescent="0.25">
      <c r="F133" s="10"/>
      <c r="G133" s="49"/>
      <c r="J133" s="10"/>
      <c r="K133" s="10"/>
      <c r="L133" s="10"/>
      <c r="M133" s="10"/>
      <c r="N133" s="10"/>
      <c r="O133" s="10"/>
      <c r="P133" s="10"/>
      <c r="Q133" s="10"/>
      <c r="R133" s="10"/>
      <c r="S133" s="49"/>
      <c r="T133" s="49"/>
      <c r="U133" s="49"/>
      <c r="V133" s="49"/>
      <c r="W133" s="49"/>
      <c r="X133" s="49"/>
      <c r="Z133" s="10"/>
      <c r="AA133" s="49"/>
    </row>
    <row r="134" spans="6:27" x14ac:dyDescent="0.25">
      <c r="F134" s="10"/>
      <c r="G134" s="49"/>
      <c r="J134" s="10"/>
      <c r="K134" s="10"/>
      <c r="L134" s="10"/>
      <c r="M134" s="10"/>
      <c r="N134" s="10"/>
      <c r="O134" s="10"/>
      <c r="P134" s="10"/>
      <c r="Q134" s="10"/>
      <c r="R134" s="10"/>
      <c r="S134" s="49"/>
      <c r="T134" s="49"/>
      <c r="U134" s="49"/>
      <c r="V134" s="49"/>
      <c r="W134" s="49"/>
      <c r="X134" s="49"/>
      <c r="Z134" s="10"/>
      <c r="AA134" s="49"/>
    </row>
    <row r="135" spans="6:27" x14ac:dyDescent="0.25">
      <c r="F135" s="10"/>
      <c r="G135" s="49"/>
      <c r="J135" s="10"/>
      <c r="K135" s="10"/>
      <c r="L135" s="10"/>
      <c r="M135" s="10"/>
      <c r="N135" s="10"/>
      <c r="O135" s="10"/>
      <c r="P135" s="10"/>
      <c r="Q135" s="10"/>
      <c r="R135" s="10"/>
      <c r="S135" s="49"/>
      <c r="T135" s="49"/>
      <c r="U135" s="49"/>
      <c r="V135" s="49"/>
      <c r="W135" s="49"/>
      <c r="X135" s="49"/>
      <c r="Z135" s="10"/>
      <c r="AA135" s="49"/>
    </row>
    <row r="136" spans="6:27" x14ac:dyDescent="0.25">
      <c r="F136" s="10"/>
      <c r="G136" s="49"/>
      <c r="J136" s="10"/>
      <c r="K136" s="10"/>
      <c r="L136" s="10"/>
      <c r="M136" s="10"/>
      <c r="N136" s="10"/>
      <c r="O136" s="10"/>
      <c r="P136" s="10"/>
      <c r="Q136" s="10"/>
      <c r="R136" s="10"/>
      <c r="S136" s="49"/>
      <c r="T136" s="49"/>
      <c r="U136" s="49"/>
      <c r="V136" s="49"/>
      <c r="W136" s="49"/>
      <c r="X136" s="49"/>
      <c r="Z136" s="10"/>
      <c r="AA136" s="49"/>
    </row>
    <row r="137" spans="6:27" x14ac:dyDescent="0.25">
      <c r="F137" s="10"/>
      <c r="G137" s="49"/>
      <c r="J137" s="10"/>
      <c r="K137" s="10"/>
      <c r="L137" s="10"/>
      <c r="M137" s="10"/>
      <c r="N137" s="10"/>
      <c r="O137" s="10"/>
      <c r="P137" s="10"/>
      <c r="Q137" s="10"/>
      <c r="R137" s="10"/>
      <c r="S137" s="49"/>
      <c r="T137" s="49"/>
      <c r="U137" s="49"/>
      <c r="V137" s="49"/>
      <c r="W137" s="49"/>
      <c r="X137" s="49"/>
      <c r="Z137" s="10"/>
      <c r="AA137" s="49"/>
    </row>
    <row r="138" spans="6:27" x14ac:dyDescent="0.25">
      <c r="F138" s="10"/>
      <c r="G138" s="49"/>
      <c r="J138" s="10"/>
      <c r="K138" s="10"/>
      <c r="L138" s="10"/>
      <c r="M138" s="10"/>
      <c r="N138" s="10"/>
      <c r="O138" s="10"/>
      <c r="P138" s="10"/>
      <c r="Q138" s="10"/>
      <c r="R138" s="10"/>
      <c r="S138" s="49"/>
      <c r="T138" s="49"/>
      <c r="U138" s="49"/>
      <c r="V138" s="49"/>
      <c r="W138" s="49"/>
      <c r="X138" s="49"/>
      <c r="Z138" s="10"/>
      <c r="AA138" s="49"/>
    </row>
    <row r="139" spans="6:27" x14ac:dyDescent="0.25">
      <c r="F139" s="10"/>
      <c r="G139" s="49"/>
      <c r="J139" s="10"/>
      <c r="K139" s="10"/>
      <c r="L139" s="10"/>
      <c r="M139" s="10"/>
      <c r="N139" s="10"/>
      <c r="O139" s="10"/>
      <c r="P139" s="10"/>
      <c r="Q139" s="10"/>
      <c r="R139" s="10"/>
      <c r="S139" s="49"/>
      <c r="T139" s="49"/>
      <c r="U139" s="49"/>
      <c r="V139" s="49"/>
      <c r="W139" s="49"/>
      <c r="X139" s="49"/>
      <c r="Z139" s="10"/>
      <c r="AA139" s="49"/>
    </row>
    <row r="140" spans="6:27" x14ac:dyDescent="0.25">
      <c r="F140" s="10"/>
      <c r="G140" s="49"/>
      <c r="J140" s="10"/>
    </row>
  </sheetData>
  <dataConsolidate link="1"/>
  <mergeCells count="11">
    <mergeCell ref="W59:AA59"/>
    <mergeCell ref="AB59:AF59"/>
    <mergeCell ref="W60:X60"/>
    <mergeCell ref="Z60:AA60"/>
    <mergeCell ref="AB60:AC60"/>
    <mergeCell ref="AE60:AF60"/>
    <mergeCell ref="B113:J113"/>
    <mergeCell ref="B114:J114"/>
    <mergeCell ref="B115:J115"/>
    <mergeCell ref="B116:J116"/>
    <mergeCell ref="B1:J1"/>
  </mergeCells>
  <conditionalFormatting sqref="Y61:Y106 AD61:AD106">
    <cfRule type="containsText" dxfId="0" priority="1" operator="containsText" text="TRUE">
      <formula>NOT(ISERROR(SEARCH("TRUE",Y61)))</formula>
    </cfRule>
  </conditionalFormatting>
  <hyperlinks>
    <hyperlink ref="AT35" r:id="rId1" display="http://www.google.com/url?sa=t&amp;rct=j&amp;q=&amp;esrc=s&amp;source=web&amp;cd=6&amp;cts=1331079773554&amp;ved=0CGYQFjAF&amp;url=http%3A%2F%2Fwww.dba-oracle.com%2Ft_alter_table_add_column_syntax_example.htm&amp;ei=wKlWT9-IEMuKsAKAtv3PCQ&amp;usg=AFQjCNE4nYVnaI7_X06-dHHNFQ2ckkrSHw&amp;sig2=ydEiO1bFJw72UV_Bc2TdCw"/>
  </hyperlinks>
  <printOptions horizontalCentered="1" gridLines="1"/>
  <pageMargins left="0.28999999999999998" right="0.28999999999999998" top="0.7" bottom="0.43" header="0.3" footer="0.27"/>
  <pageSetup scale="60" firstPageNumber="7" orientation="landscape" r:id="rId2"/>
  <headerFooter alignWithMargins="0">
    <oddHeader>&amp;C&amp;"Times New Roman,Bold"&amp;12Department of Health Care Policy and Financing
FY 2016-17 Medical Premiums Expenditure and Caseload Report</oddHeader>
    <oddFooter>&amp;L&amp;"Times New Roman,Bold"&amp;12Page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R117"/>
  <sheetViews>
    <sheetView workbookViewId="0"/>
  </sheetViews>
  <sheetFormatPr defaultColWidth="36.7109375" defaultRowHeight="15.75" x14ac:dyDescent="0.2"/>
  <cols>
    <col min="1" max="1" width="16.5703125" style="128" customWidth="1"/>
    <col min="2" max="2" width="19.140625" style="128" customWidth="1"/>
    <col min="3" max="3" width="13" style="128" customWidth="1"/>
    <col min="4" max="4" width="36.7109375" style="128"/>
    <col min="5" max="5" width="14.42578125" style="162" bestFit="1" customWidth="1"/>
    <col min="6" max="8" width="15.7109375" style="162" bestFit="1" customWidth="1"/>
    <col min="9" max="9" width="14.28515625" style="162" bestFit="1" customWidth="1"/>
    <col min="10" max="10" width="15.7109375" style="162" bestFit="1" customWidth="1"/>
    <col min="11" max="11" width="14.28515625" style="162" bestFit="1" customWidth="1"/>
    <col min="12" max="16" width="15.7109375" style="162" bestFit="1" customWidth="1"/>
    <col min="17" max="17" width="18.7109375" style="162" customWidth="1"/>
    <col min="18" max="16384" width="36.7109375" style="128"/>
  </cols>
  <sheetData>
    <row r="2" spans="2:18" ht="16.5" thickBot="1" x14ac:dyDescent="0.25">
      <c r="B2" s="254" t="s">
        <v>60</v>
      </c>
      <c r="C2" s="254"/>
      <c r="D2" s="254"/>
      <c r="E2" s="254"/>
      <c r="F2" s="254"/>
      <c r="G2" s="254"/>
      <c r="H2" s="254"/>
      <c r="I2" s="254"/>
      <c r="J2" s="254"/>
      <c r="K2" s="254"/>
      <c r="L2" s="254"/>
      <c r="M2" s="254"/>
      <c r="N2" s="254"/>
      <c r="O2" s="254"/>
      <c r="P2" s="254"/>
      <c r="Q2" s="254"/>
    </row>
    <row r="3" spans="2:18" ht="16.5" thickBot="1" x14ac:dyDescent="0.25">
      <c r="B3" s="129" t="s">
        <v>61</v>
      </c>
      <c r="C3" s="255" t="s">
        <v>15</v>
      </c>
      <c r="D3" s="256"/>
      <c r="E3" s="130">
        <v>41456</v>
      </c>
      <c r="F3" s="131">
        <v>41487</v>
      </c>
      <c r="G3" s="131">
        <v>41518</v>
      </c>
      <c r="H3" s="131">
        <v>41548</v>
      </c>
      <c r="I3" s="131">
        <v>41579</v>
      </c>
      <c r="J3" s="131">
        <v>41609</v>
      </c>
      <c r="K3" s="131">
        <v>41640</v>
      </c>
      <c r="L3" s="131">
        <v>41671</v>
      </c>
      <c r="M3" s="131">
        <v>41699</v>
      </c>
      <c r="N3" s="131">
        <v>41730</v>
      </c>
      <c r="O3" s="131">
        <v>41760</v>
      </c>
      <c r="P3" s="172">
        <v>41791</v>
      </c>
      <c r="Q3" s="163" t="s">
        <v>62</v>
      </c>
      <c r="R3" s="133"/>
    </row>
    <row r="4" spans="2:18" x14ac:dyDescent="0.2">
      <c r="B4" s="257" t="s">
        <v>63</v>
      </c>
      <c r="C4" s="260" t="s">
        <v>64</v>
      </c>
      <c r="D4" s="134" t="s">
        <v>16</v>
      </c>
      <c r="E4" s="135"/>
      <c r="F4" s="135"/>
      <c r="G4" s="135"/>
      <c r="H4" s="135"/>
      <c r="I4" s="135"/>
      <c r="J4" s="135"/>
      <c r="K4" s="135">
        <v>4608875.58</v>
      </c>
      <c r="L4" s="135">
        <v>8275700.4000000004</v>
      </c>
      <c r="M4" s="135">
        <v>9576439.0700000022</v>
      </c>
      <c r="N4" s="135">
        <v>12204044.729999999</v>
      </c>
      <c r="O4" s="135">
        <v>9470911.6600000001</v>
      </c>
      <c r="P4" s="173">
        <v>13799106.719999999</v>
      </c>
      <c r="Q4" s="164">
        <f>SUM(E4:P4)</f>
        <v>57935078.159999996</v>
      </c>
      <c r="R4" s="133" t="b">
        <v>1</v>
      </c>
    </row>
    <row r="5" spans="2:18" x14ac:dyDescent="0.2">
      <c r="B5" s="258"/>
      <c r="C5" s="261"/>
      <c r="D5" s="137" t="s">
        <v>65</v>
      </c>
      <c r="E5" s="138"/>
      <c r="F5" s="138"/>
      <c r="G5" s="138"/>
      <c r="H5" s="138"/>
      <c r="I5" s="138"/>
      <c r="J5" s="138"/>
      <c r="K5" s="138">
        <v>1270.6199999999999</v>
      </c>
      <c r="L5" s="138">
        <v>4689.99</v>
      </c>
      <c r="M5" s="138">
        <v>11120.67</v>
      </c>
      <c r="N5" s="138">
        <v>12772.1</v>
      </c>
      <c r="O5" s="138">
        <v>7778.6</v>
      </c>
      <c r="P5" s="174">
        <v>9347.32</v>
      </c>
      <c r="Q5" s="165">
        <f t="shared" ref="Q5:Q12" si="0">SUM(E5:P5)</f>
        <v>46979.299999999996</v>
      </c>
      <c r="R5" s="133" t="b">
        <v>1</v>
      </c>
    </row>
    <row r="6" spans="2:18" x14ac:dyDescent="0.2">
      <c r="B6" s="258"/>
      <c r="C6" s="261"/>
      <c r="D6" s="137" t="s">
        <v>17</v>
      </c>
      <c r="E6" s="138"/>
      <c r="F6" s="138"/>
      <c r="G6" s="138"/>
      <c r="H6" s="138"/>
      <c r="I6" s="138"/>
      <c r="J6" s="138"/>
      <c r="K6" s="138">
        <v>0</v>
      </c>
      <c r="L6" s="138">
        <v>0</v>
      </c>
      <c r="M6" s="138">
        <v>0</v>
      </c>
      <c r="N6" s="138">
        <v>0</v>
      </c>
      <c r="O6" s="138">
        <v>0</v>
      </c>
      <c r="P6" s="174">
        <v>0</v>
      </c>
      <c r="Q6" s="165">
        <f t="shared" si="0"/>
        <v>0</v>
      </c>
      <c r="R6" s="133" t="b">
        <v>1</v>
      </c>
    </row>
    <row r="7" spans="2:18" ht="16.5" thickBot="1" x14ac:dyDescent="0.25">
      <c r="B7" s="258"/>
      <c r="C7" s="261"/>
      <c r="D7" s="140" t="s">
        <v>66</v>
      </c>
      <c r="E7" s="141"/>
      <c r="F7" s="141"/>
      <c r="G7" s="141"/>
      <c r="H7" s="141"/>
      <c r="I7" s="141"/>
      <c r="J7" s="141"/>
      <c r="K7" s="141">
        <v>323992.44</v>
      </c>
      <c r="L7" s="141">
        <v>310333.81</v>
      </c>
      <c r="M7" s="141">
        <v>334712.8</v>
      </c>
      <c r="N7" s="141">
        <v>361267.98</v>
      </c>
      <c r="O7" s="141">
        <v>361084.46</v>
      </c>
      <c r="P7" s="175">
        <v>409296.9</v>
      </c>
      <c r="Q7" s="166">
        <f t="shared" si="0"/>
        <v>2100688.39</v>
      </c>
      <c r="R7" s="133" t="b">
        <v>1</v>
      </c>
    </row>
    <row r="8" spans="2:18" ht="17.25" hidden="1" thickTop="1" thickBot="1" x14ac:dyDescent="0.25">
      <c r="B8" s="258"/>
      <c r="C8" s="261"/>
      <c r="D8" s="143" t="s">
        <v>18</v>
      </c>
      <c r="E8" s="144"/>
      <c r="F8" s="144"/>
      <c r="G8" s="144"/>
      <c r="H8" s="144"/>
      <c r="I8" s="144"/>
      <c r="J8" s="144"/>
      <c r="K8" s="144">
        <v>0</v>
      </c>
      <c r="L8" s="144">
        <v>0</v>
      </c>
      <c r="M8" s="144">
        <v>0</v>
      </c>
      <c r="N8" s="144">
        <v>0</v>
      </c>
      <c r="O8" s="144">
        <v>0</v>
      </c>
      <c r="P8" s="176">
        <v>0</v>
      </c>
      <c r="Q8" s="167">
        <f t="shared" si="0"/>
        <v>0</v>
      </c>
      <c r="R8" s="133" t="b">
        <v>1</v>
      </c>
    </row>
    <row r="9" spans="2:18" ht="17.25" thickTop="1" thickBot="1" x14ac:dyDescent="0.25">
      <c r="B9" s="258"/>
      <c r="C9" s="262"/>
      <c r="D9" s="145" t="s">
        <v>67</v>
      </c>
      <c r="E9" s="146"/>
      <c r="F9" s="146"/>
      <c r="G9" s="146"/>
      <c r="H9" s="146"/>
      <c r="I9" s="146"/>
      <c r="J9" s="146"/>
      <c r="K9" s="146">
        <f t="shared" ref="K9:P9" si="1">SUM(K4:K8)</f>
        <v>4934138.6400000006</v>
      </c>
      <c r="L9" s="146">
        <f t="shared" si="1"/>
        <v>8590724.2000000011</v>
      </c>
      <c r="M9" s="146">
        <f t="shared" si="1"/>
        <v>9922272.5400000028</v>
      </c>
      <c r="N9" s="146">
        <f t="shared" si="1"/>
        <v>12578084.809999999</v>
      </c>
      <c r="O9" s="146">
        <f t="shared" si="1"/>
        <v>9839774.7200000007</v>
      </c>
      <c r="P9" s="177">
        <f t="shared" si="1"/>
        <v>14217750.939999999</v>
      </c>
      <c r="Q9" s="168">
        <f t="shared" si="0"/>
        <v>60082745.849999994</v>
      </c>
      <c r="R9" s="133" t="b">
        <v>1</v>
      </c>
    </row>
    <row r="10" spans="2:18" x14ac:dyDescent="0.2">
      <c r="B10" s="258"/>
      <c r="C10" s="263" t="s">
        <v>68</v>
      </c>
      <c r="D10" s="264"/>
      <c r="E10" s="147"/>
      <c r="F10" s="147"/>
      <c r="G10" s="147"/>
      <c r="H10" s="147"/>
      <c r="I10" s="147"/>
      <c r="J10" s="147"/>
      <c r="K10" s="138">
        <v>0</v>
      </c>
      <c r="L10" s="147">
        <v>0</v>
      </c>
      <c r="M10" s="147">
        <v>0</v>
      </c>
      <c r="N10" s="147">
        <v>0</v>
      </c>
      <c r="O10" s="147">
        <v>0</v>
      </c>
      <c r="P10" s="178">
        <v>0</v>
      </c>
      <c r="Q10" s="169">
        <f t="shared" si="0"/>
        <v>0</v>
      </c>
      <c r="R10" s="133" t="b">
        <v>1</v>
      </c>
    </row>
    <row r="11" spans="2:18" ht="16.5" thickBot="1" x14ac:dyDescent="0.25">
      <c r="B11" s="258"/>
      <c r="C11" s="265" t="s">
        <v>69</v>
      </c>
      <c r="D11" s="266"/>
      <c r="E11" s="141"/>
      <c r="F11" s="141"/>
      <c r="G11" s="141"/>
      <c r="H11" s="141"/>
      <c r="I11" s="141"/>
      <c r="J11" s="141"/>
      <c r="K11" s="141">
        <v>0</v>
      </c>
      <c r="L11" s="141">
        <v>0</v>
      </c>
      <c r="M11" s="141">
        <v>394.5</v>
      </c>
      <c r="N11" s="141">
        <v>0</v>
      </c>
      <c r="O11" s="141">
        <v>0</v>
      </c>
      <c r="P11" s="175">
        <v>52.28</v>
      </c>
      <c r="Q11" s="166">
        <f t="shared" si="0"/>
        <v>446.78</v>
      </c>
      <c r="R11" s="133" t="b">
        <v>1</v>
      </c>
    </row>
    <row r="12" spans="2:18" ht="16.5" thickTop="1" x14ac:dyDescent="0.2">
      <c r="B12" s="258"/>
      <c r="C12" s="263" t="s">
        <v>38</v>
      </c>
      <c r="D12" s="264"/>
      <c r="E12" s="149"/>
      <c r="F12" s="149"/>
      <c r="G12" s="149"/>
      <c r="H12" s="149"/>
      <c r="I12" s="149"/>
      <c r="J12" s="149"/>
      <c r="K12" s="149">
        <f t="shared" ref="K12:P12" si="2">K9+K10+K11</f>
        <v>4934138.6400000006</v>
      </c>
      <c r="L12" s="149">
        <f t="shared" si="2"/>
        <v>8590724.2000000011</v>
      </c>
      <c r="M12" s="149">
        <f t="shared" si="2"/>
        <v>9922667.0400000028</v>
      </c>
      <c r="N12" s="149">
        <f t="shared" si="2"/>
        <v>12578084.809999999</v>
      </c>
      <c r="O12" s="149">
        <f t="shared" si="2"/>
        <v>9839774.7200000007</v>
      </c>
      <c r="P12" s="179">
        <f t="shared" si="2"/>
        <v>14217803.219999999</v>
      </c>
      <c r="Q12" s="169">
        <f t="shared" si="0"/>
        <v>60083192.629999995</v>
      </c>
      <c r="R12" s="133" t="b">
        <v>1</v>
      </c>
    </row>
    <row r="13" spans="2:18" x14ac:dyDescent="0.2">
      <c r="B13" s="258"/>
      <c r="C13" s="267" t="s">
        <v>32</v>
      </c>
      <c r="D13" s="268"/>
      <c r="E13" s="150"/>
      <c r="F13" s="150"/>
      <c r="G13" s="150"/>
      <c r="H13" s="150"/>
      <c r="I13" s="150"/>
      <c r="J13" s="150"/>
      <c r="K13" s="150">
        <v>38413</v>
      </c>
      <c r="L13" s="150">
        <v>40465</v>
      </c>
      <c r="M13" s="150">
        <v>44348</v>
      </c>
      <c r="N13" s="150">
        <v>47215</v>
      </c>
      <c r="O13" s="150">
        <v>48526</v>
      </c>
      <c r="P13" s="180">
        <v>51279</v>
      </c>
      <c r="Q13" s="170">
        <f>AVERAGE(E13:P13)</f>
        <v>45041</v>
      </c>
      <c r="R13" s="133" t="b">
        <v>1</v>
      </c>
    </row>
    <row r="14" spans="2:18" ht="16.5" thickBot="1" x14ac:dyDescent="0.25">
      <c r="B14" s="259"/>
      <c r="C14" s="269" t="s">
        <v>70</v>
      </c>
      <c r="D14" s="270"/>
      <c r="E14" s="152"/>
      <c r="F14" s="153"/>
      <c r="G14" s="153"/>
      <c r="H14" s="153"/>
      <c r="I14" s="153"/>
      <c r="J14" s="153"/>
      <c r="K14" s="154">
        <v>128.44970817171273</v>
      </c>
      <c r="L14" s="154">
        <v>212.30011614975908</v>
      </c>
      <c r="M14" s="154">
        <v>223.74553621358353</v>
      </c>
      <c r="N14" s="154">
        <v>266.40018659324363</v>
      </c>
      <c r="O14" s="154">
        <v>202.77324980422867</v>
      </c>
      <c r="P14" s="181">
        <v>277.26365997776867</v>
      </c>
      <c r="Q14" s="183">
        <f t="shared" ref="Q14" si="3">Q12/Q13</f>
        <v>1333.96666659266</v>
      </c>
      <c r="R14" s="133" t="b">
        <v>1</v>
      </c>
    </row>
    <row r="15" spans="2:18" ht="15.75" customHeight="1" x14ac:dyDescent="0.2">
      <c r="B15" s="257" t="s">
        <v>44</v>
      </c>
      <c r="C15" s="260" t="s">
        <v>64</v>
      </c>
      <c r="D15" s="134" t="s">
        <v>16</v>
      </c>
      <c r="E15" s="135"/>
      <c r="F15" s="135"/>
      <c r="G15" s="135"/>
      <c r="H15" s="135"/>
      <c r="I15" s="135"/>
      <c r="J15" s="135"/>
      <c r="K15" s="135">
        <v>11457167.18</v>
      </c>
      <c r="L15" s="135">
        <v>31284953.710000005</v>
      </c>
      <c r="M15" s="135">
        <v>42431585.569999993</v>
      </c>
      <c r="N15" s="135">
        <v>61804746.140000001</v>
      </c>
      <c r="O15" s="135">
        <v>50688450.969999999</v>
      </c>
      <c r="P15" s="173">
        <v>72888903.719999984</v>
      </c>
      <c r="Q15" s="164">
        <f>SUM(E15:P15)</f>
        <v>270555807.28999996</v>
      </c>
      <c r="R15" s="133" t="b">
        <v>1</v>
      </c>
    </row>
    <row r="16" spans="2:18" x14ac:dyDescent="0.2">
      <c r="B16" s="258"/>
      <c r="C16" s="261"/>
      <c r="D16" s="137" t="s">
        <v>65</v>
      </c>
      <c r="E16" s="138"/>
      <c r="F16" s="138"/>
      <c r="G16" s="138"/>
      <c r="H16" s="138"/>
      <c r="I16" s="138"/>
      <c r="J16" s="138"/>
      <c r="K16" s="138">
        <v>2922.01</v>
      </c>
      <c r="L16" s="138">
        <v>117029.5</v>
      </c>
      <c r="M16" s="138">
        <v>106569.28</v>
      </c>
      <c r="N16" s="138">
        <v>244856.18000000002</v>
      </c>
      <c r="O16" s="138">
        <v>185379.5</v>
      </c>
      <c r="P16" s="174">
        <v>190215.86000000002</v>
      </c>
      <c r="Q16" s="165">
        <f t="shared" ref="Q16:Q23" si="4">SUM(E16:P16)</f>
        <v>846972.33</v>
      </c>
      <c r="R16" s="133" t="b">
        <v>1</v>
      </c>
    </row>
    <row r="17" spans="2:18" x14ac:dyDescent="0.2">
      <c r="B17" s="258"/>
      <c r="C17" s="261"/>
      <c r="D17" s="137" t="s">
        <v>17</v>
      </c>
      <c r="E17" s="138"/>
      <c r="F17" s="138"/>
      <c r="G17" s="138"/>
      <c r="H17" s="138"/>
      <c r="I17" s="138"/>
      <c r="J17" s="138"/>
      <c r="K17" s="138">
        <v>19586.48</v>
      </c>
      <c r="L17" s="138">
        <v>37637.730000000003</v>
      </c>
      <c r="M17" s="138">
        <v>67601.39</v>
      </c>
      <c r="N17" s="138">
        <v>107855.37</v>
      </c>
      <c r="O17" s="138">
        <v>66138.33</v>
      </c>
      <c r="P17" s="174">
        <v>109977.88</v>
      </c>
      <c r="Q17" s="165">
        <f t="shared" si="4"/>
        <v>408797.18</v>
      </c>
      <c r="R17" s="133" t="b">
        <v>1</v>
      </c>
    </row>
    <row r="18" spans="2:18" ht="16.5" thickBot="1" x14ac:dyDescent="0.25">
      <c r="B18" s="258"/>
      <c r="C18" s="261"/>
      <c r="D18" s="140" t="s">
        <v>66</v>
      </c>
      <c r="E18" s="141"/>
      <c r="F18" s="141"/>
      <c r="G18" s="141"/>
      <c r="H18" s="141"/>
      <c r="I18" s="141"/>
      <c r="J18" s="141"/>
      <c r="K18" s="141">
        <v>662801.59</v>
      </c>
      <c r="L18" s="141">
        <v>642036.63</v>
      </c>
      <c r="M18" s="141">
        <v>616427.04</v>
      </c>
      <c r="N18" s="141">
        <v>763576.75</v>
      </c>
      <c r="O18" s="141">
        <v>925348.75</v>
      </c>
      <c r="P18" s="175">
        <v>1137891.22</v>
      </c>
      <c r="Q18" s="166">
        <f t="shared" si="4"/>
        <v>4748081.9799999995</v>
      </c>
      <c r="R18" s="133" t="b">
        <v>1</v>
      </c>
    </row>
    <row r="19" spans="2:18" ht="17.25" hidden="1" thickTop="1" thickBot="1" x14ac:dyDescent="0.25">
      <c r="B19" s="258"/>
      <c r="C19" s="261"/>
      <c r="D19" s="143" t="s">
        <v>18</v>
      </c>
      <c r="E19" s="144"/>
      <c r="F19" s="144"/>
      <c r="G19" s="144"/>
      <c r="H19" s="144"/>
      <c r="I19" s="144"/>
      <c r="J19" s="144"/>
      <c r="K19" s="144">
        <v>0</v>
      </c>
      <c r="L19" s="144">
        <v>0</v>
      </c>
      <c r="M19" s="144">
        <v>0</v>
      </c>
      <c r="N19" s="144">
        <v>0</v>
      </c>
      <c r="O19" s="144">
        <v>0</v>
      </c>
      <c r="P19" s="176">
        <v>0</v>
      </c>
      <c r="Q19" s="167">
        <f t="shared" si="4"/>
        <v>0</v>
      </c>
      <c r="R19" s="133" t="b">
        <v>1</v>
      </c>
    </row>
    <row r="20" spans="2:18" ht="17.25" thickTop="1" thickBot="1" x14ac:dyDescent="0.25">
      <c r="B20" s="258"/>
      <c r="C20" s="262"/>
      <c r="D20" s="156" t="s">
        <v>67</v>
      </c>
      <c r="E20" s="157"/>
      <c r="F20" s="157"/>
      <c r="G20" s="157"/>
      <c r="H20" s="157"/>
      <c r="I20" s="157"/>
      <c r="J20" s="157"/>
      <c r="K20" s="146">
        <f t="shared" ref="K20:P20" si="5">SUM(K15:K19)</f>
        <v>12142477.26</v>
      </c>
      <c r="L20" s="146">
        <f t="shared" si="5"/>
        <v>32081657.570000004</v>
      </c>
      <c r="M20" s="146">
        <f t="shared" si="5"/>
        <v>43222183.279999994</v>
      </c>
      <c r="N20" s="146">
        <f t="shared" si="5"/>
        <v>62921034.439999998</v>
      </c>
      <c r="O20" s="146">
        <f t="shared" si="5"/>
        <v>51865317.549999997</v>
      </c>
      <c r="P20" s="177">
        <f t="shared" si="5"/>
        <v>74326988.679999977</v>
      </c>
      <c r="Q20" s="171">
        <f t="shared" si="4"/>
        <v>276559658.77999997</v>
      </c>
      <c r="R20" s="133" t="b">
        <v>1</v>
      </c>
    </row>
    <row r="21" spans="2:18" x14ac:dyDescent="0.2">
      <c r="B21" s="258"/>
      <c r="C21" s="263" t="s">
        <v>68</v>
      </c>
      <c r="D21" s="264"/>
      <c r="E21" s="147"/>
      <c r="F21" s="147"/>
      <c r="G21" s="147"/>
      <c r="H21" s="147"/>
      <c r="I21" s="147"/>
      <c r="J21" s="147"/>
      <c r="K21" s="138">
        <v>0</v>
      </c>
      <c r="L21" s="147">
        <v>0</v>
      </c>
      <c r="M21" s="147">
        <v>0</v>
      </c>
      <c r="N21" s="147">
        <v>0</v>
      </c>
      <c r="O21" s="147">
        <v>0</v>
      </c>
      <c r="P21" s="178">
        <v>0</v>
      </c>
      <c r="Q21" s="169">
        <f t="shared" si="4"/>
        <v>0</v>
      </c>
      <c r="R21" s="133" t="b">
        <v>1</v>
      </c>
    </row>
    <row r="22" spans="2:18" ht="16.5" thickBot="1" x14ac:dyDescent="0.25">
      <c r="B22" s="258"/>
      <c r="C22" s="265" t="s">
        <v>69</v>
      </c>
      <c r="D22" s="266"/>
      <c r="E22" s="141"/>
      <c r="F22" s="141"/>
      <c r="G22" s="141"/>
      <c r="H22" s="141"/>
      <c r="I22" s="141"/>
      <c r="J22" s="141"/>
      <c r="K22" s="141">
        <v>4944.5200000000004</v>
      </c>
      <c r="L22" s="141">
        <v>15261.19</v>
      </c>
      <c r="M22" s="141">
        <v>29370.18</v>
      </c>
      <c r="N22" s="141">
        <v>39866.51</v>
      </c>
      <c r="O22" s="141">
        <v>72776.710000000006</v>
      </c>
      <c r="P22" s="175">
        <v>97462.63</v>
      </c>
      <c r="Q22" s="166">
        <f t="shared" si="4"/>
        <v>259681.74</v>
      </c>
      <c r="R22" s="133" t="b">
        <v>1</v>
      </c>
    </row>
    <row r="23" spans="2:18" ht="16.5" thickTop="1" x14ac:dyDescent="0.2">
      <c r="B23" s="258"/>
      <c r="C23" s="263" t="s">
        <v>38</v>
      </c>
      <c r="D23" s="264"/>
      <c r="E23" s="149"/>
      <c r="F23" s="149"/>
      <c r="G23" s="149"/>
      <c r="H23" s="149"/>
      <c r="I23" s="149"/>
      <c r="J23" s="149"/>
      <c r="K23" s="149">
        <f t="shared" ref="K23:P23" si="6">K20+K21+K22</f>
        <v>12147421.779999999</v>
      </c>
      <c r="L23" s="149">
        <f t="shared" si="6"/>
        <v>32096918.760000005</v>
      </c>
      <c r="M23" s="149">
        <f t="shared" si="6"/>
        <v>43251553.459999993</v>
      </c>
      <c r="N23" s="149">
        <f t="shared" si="6"/>
        <v>62960900.949999996</v>
      </c>
      <c r="O23" s="149">
        <f t="shared" si="6"/>
        <v>51938094.259999998</v>
      </c>
      <c r="P23" s="179">
        <f t="shared" si="6"/>
        <v>74424451.309999973</v>
      </c>
      <c r="Q23" s="169">
        <f t="shared" si="4"/>
        <v>276819340.51999998</v>
      </c>
      <c r="R23" s="133" t="b">
        <v>1</v>
      </c>
    </row>
    <row r="24" spans="2:18" x14ac:dyDescent="0.2">
      <c r="B24" s="258"/>
      <c r="C24" s="267" t="s">
        <v>32</v>
      </c>
      <c r="D24" s="268"/>
      <c r="E24" s="150"/>
      <c r="F24" s="150"/>
      <c r="G24" s="150"/>
      <c r="H24" s="150"/>
      <c r="I24" s="150"/>
      <c r="J24" s="150"/>
      <c r="K24" s="150">
        <v>75174</v>
      </c>
      <c r="L24" s="150">
        <v>82124</v>
      </c>
      <c r="M24" s="150">
        <v>91371</v>
      </c>
      <c r="N24" s="150">
        <v>114290</v>
      </c>
      <c r="O24" s="150">
        <v>126063</v>
      </c>
      <c r="P24" s="180">
        <v>144174</v>
      </c>
      <c r="Q24" s="170">
        <f>AVERAGE(E24:P24)</f>
        <v>105532.66666666667</v>
      </c>
      <c r="R24" s="133" t="b">
        <v>1</v>
      </c>
    </row>
    <row r="25" spans="2:18" ht="16.5" thickBot="1" x14ac:dyDescent="0.25">
      <c r="B25" s="259"/>
      <c r="C25" s="269" t="s">
        <v>70</v>
      </c>
      <c r="D25" s="270"/>
      <c r="E25" s="152"/>
      <c r="F25" s="153"/>
      <c r="G25" s="153"/>
      <c r="H25" s="153"/>
      <c r="I25" s="153"/>
      <c r="J25" s="153"/>
      <c r="K25" s="154">
        <v>161.59073323223453</v>
      </c>
      <c r="L25" s="154">
        <v>390.83482002825002</v>
      </c>
      <c r="M25" s="154">
        <v>473.36193606286452</v>
      </c>
      <c r="N25" s="154">
        <v>550.8872250415609</v>
      </c>
      <c r="O25" s="154">
        <v>412.00109675321067</v>
      </c>
      <c r="P25" s="181">
        <v>516.21271040548208</v>
      </c>
      <c r="Q25" s="183">
        <f t="shared" ref="Q25" si="7">Q23/Q24</f>
        <v>2623.0678069981486</v>
      </c>
      <c r="R25" s="133" t="b">
        <v>1</v>
      </c>
    </row>
    <row r="26" spans="2:18" ht="15.75" customHeight="1" x14ac:dyDescent="0.2">
      <c r="B26" s="258" t="s">
        <v>71</v>
      </c>
      <c r="C26" s="260" t="s">
        <v>64</v>
      </c>
      <c r="D26" s="134" t="s">
        <v>16</v>
      </c>
      <c r="E26" s="135"/>
      <c r="F26" s="135"/>
      <c r="G26" s="135"/>
      <c r="H26" s="135"/>
      <c r="I26" s="135"/>
      <c r="J26" s="135"/>
      <c r="K26" s="135">
        <v>16066042.76</v>
      </c>
      <c r="L26" s="135">
        <v>39560654.110000007</v>
      </c>
      <c r="M26" s="135">
        <v>52008024.639999993</v>
      </c>
      <c r="N26" s="135">
        <v>74008790.870000005</v>
      </c>
      <c r="O26" s="135">
        <v>60159362.629999995</v>
      </c>
      <c r="P26" s="173">
        <v>86688010.439999983</v>
      </c>
      <c r="Q26" s="164">
        <f>SUM(E26:P26)</f>
        <v>328490885.44999999</v>
      </c>
      <c r="R26" s="133" t="b">
        <v>1</v>
      </c>
    </row>
    <row r="27" spans="2:18" x14ac:dyDescent="0.2">
      <c r="B27" s="258"/>
      <c r="C27" s="261"/>
      <c r="D27" s="137" t="s">
        <v>65</v>
      </c>
      <c r="E27" s="138"/>
      <c r="F27" s="138"/>
      <c r="G27" s="138"/>
      <c r="H27" s="138"/>
      <c r="I27" s="138"/>
      <c r="J27" s="138"/>
      <c r="K27" s="138">
        <v>4192.63</v>
      </c>
      <c r="L27" s="138">
        <v>121719.49</v>
      </c>
      <c r="M27" s="138">
        <v>117689.95</v>
      </c>
      <c r="N27" s="138">
        <v>257628.28000000003</v>
      </c>
      <c r="O27" s="138">
        <v>193158.1</v>
      </c>
      <c r="P27" s="174">
        <v>199563.18000000002</v>
      </c>
      <c r="Q27" s="165">
        <f t="shared" ref="Q27:Q34" si="8">SUM(E27:P27)</f>
        <v>893951.63000000012</v>
      </c>
      <c r="R27" s="133" t="b">
        <v>1</v>
      </c>
    </row>
    <row r="28" spans="2:18" x14ac:dyDescent="0.2">
      <c r="B28" s="258"/>
      <c r="C28" s="261"/>
      <c r="D28" s="137" t="s">
        <v>17</v>
      </c>
      <c r="E28" s="138"/>
      <c r="F28" s="138"/>
      <c r="G28" s="138"/>
      <c r="H28" s="138"/>
      <c r="I28" s="138"/>
      <c r="J28" s="138"/>
      <c r="K28" s="138">
        <v>19586.48</v>
      </c>
      <c r="L28" s="138">
        <v>37637.730000000003</v>
      </c>
      <c r="M28" s="138">
        <v>67601.39</v>
      </c>
      <c r="N28" s="138">
        <v>107855.37</v>
      </c>
      <c r="O28" s="138">
        <v>66138.33</v>
      </c>
      <c r="P28" s="174">
        <v>109977.88</v>
      </c>
      <c r="Q28" s="165">
        <f t="shared" si="8"/>
        <v>408797.18</v>
      </c>
      <c r="R28" s="133" t="b">
        <v>1</v>
      </c>
    </row>
    <row r="29" spans="2:18" ht="16.5" thickBot="1" x14ac:dyDescent="0.25">
      <c r="B29" s="258"/>
      <c r="C29" s="261"/>
      <c r="D29" s="140" t="s">
        <v>66</v>
      </c>
      <c r="E29" s="141"/>
      <c r="F29" s="141"/>
      <c r="G29" s="141"/>
      <c r="H29" s="141"/>
      <c r="I29" s="141"/>
      <c r="J29" s="141"/>
      <c r="K29" s="141">
        <v>986794.03</v>
      </c>
      <c r="L29" s="141">
        <v>952370.44</v>
      </c>
      <c r="M29" s="141">
        <v>951139.84000000008</v>
      </c>
      <c r="N29" s="141">
        <v>1124844.73</v>
      </c>
      <c r="O29" s="141">
        <v>1286433.21</v>
      </c>
      <c r="P29" s="175">
        <v>1547188.12</v>
      </c>
      <c r="Q29" s="166">
        <f t="shared" si="8"/>
        <v>6848770.3700000001</v>
      </c>
      <c r="R29" s="133" t="b">
        <v>1</v>
      </c>
    </row>
    <row r="30" spans="2:18" ht="17.25" hidden="1" thickTop="1" thickBot="1" x14ac:dyDescent="0.25">
      <c r="B30" s="258"/>
      <c r="C30" s="261"/>
      <c r="D30" s="143" t="s">
        <v>18</v>
      </c>
      <c r="E30" s="144"/>
      <c r="F30" s="144"/>
      <c r="G30" s="144"/>
      <c r="H30" s="144"/>
      <c r="I30" s="144"/>
      <c r="J30" s="144"/>
      <c r="K30" s="144">
        <v>0</v>
      </c>
      <c r="L30" s="144">
        <v>0</v>
      </c>
      <c r="M30" s="144">
        <v>0</v>
      </c>
      <c r="N30" s="144">
        <v>0</v>
      </c>
      <c r="O30" s="144">
        <v>0</v>
      </c>
      <c r="P30" s="176">
        <v>0</v>
      </c>
      <c r="Q30" s="167">
        <f t="shared" si="8"/>
        <v>0</v>
      </c>
      <c r="R30" s="133" t="b">
        <v>1</v>
      </c>
    </row>
    <row r="31" spans="2:18" ht="17.25" thickTop="1" thickBot="1" x14ac:dyDescent="0.25">
      <c r="B31" s="258"/>
      <c r="C31" s="262"/>
      <c r="D31" s="156" t="s">
        <v>67</v>
      </c>
      <c r="E31" s="157"/>
      <c r="F31" s="157"/>
      <c r="G31" s="157"/>
      <c r="H31" s="157"/>
      <c r="I31" s="157"/>
      <c r="J31" s="157"/>
      <c r="K31" s="146">
        <f t="shared" ref="K31:P31" si="9">SUM(K26:K30)</f>
        <v>17076615.900000002</v>
      </c>
      <c r="L31" s="146">
        <f t="shared" si="9"/>
        <v>40672381.770000003</v>
      </c>
      <c r="M31" s="146">
        <f t="shared" si="9"/>
        <v>53144455.82</v>
      </c>
      <c r="N31" s="146">
        <f t="shared" si="9"/>
        <v>75499119.250000015</v>
      </c>
      <c r="O31" s="146">
        <f t="shared" si="9"/>
        <v>61705092.269999996</v>
      </c>
      <c r="P31" s="177">
        <f t="shared" si="9"/>
        <v>88544739.61999999</v>
      </c>
      <c r="Q31" s="171">
        <f t="shared" si="8"/>
        <v>336642404.63</v>
      </c>
      <c r="R31" s="133" t="b">
        <v>1</v>
      </c>
    </row>
    <row r="32" spans="2:18" x14ac:dyDescent="0.2">
      <c r="B32" s="258"/>
      <c r="C32" s="263" t="s">
        <v>68</v>
      </c>
      <c r="D32" s="264"/>
      <c r="E32" s="147"/>
      <c r="F32" s="147"/>
      <c r="G32" s="147"/>
      <c r="H32" s="147"/>
      <c r="I32" s="147"/>
      <c r="J32" s="147"/>
      <c r="K32" s="138">
        <v>0</v>
      </c>
      <c r="L32" s="147">
        <v>0</v>
      </c>
      <c r="M32" s="147">
        <v>0</v>
      </c>
      <c r="N32" s="147">
        <v>0</v>
      </c>
      <c r="O32" s="147">
        <v>0</v>
      </c>
      <c r="P32" s="178">
        <v>0</v>
      </c>
      <c r="Q32" s="169">
        <f t="shared" si="8"/>
        <v>0</v>
      </c>
      <c r="R32" s="133" t="b">
        <v>1</v>
      </c>
    </row>
    <row r="33" spans="2:18" ht="16.5" thickBot="1" x14ac:dyDescent="0.25">
      <c r="B33" s="258"/>
      <c r="C33" s="265" t="s">
        <v>69</v>
      </c>
      <c r="D33" s="266"/>
      <c r="E33" s="141"/>
      <c r="F33" s="141"/>
      <c r="G33" s="141"/>
      <c r="H33" s="141"/>
      <c r="I33" s="141"/>
      <c r="J33" s="141"/>
      <c r="K33" s="141">
        <v>4944.5200000000004</v>
      </c>
      <c r="L33" s="141">
        <v>15261.19</v>
      </c>
      <c r="M33" s="141">
        <v>29764.68</v>
      </c>
      <c r="N33" s="141">
        <v>39866.51</v>
      </c>
      <c r="O33" s="141">
        <v>72776.710000000006</v>
      </c>
      <c r="P33" s="175">
        <v>97514.91</v>
      </c>
      <c r="Q33" s="166">
        <f t="shared" si="8"/>
        <v>260128.52</v>
      </c>
      <c r="R33" s="133" t="b">
        <v>1</v>
      </c>
    </row>
    <row r="34" spans="2:18" ht="16.5" thickTop="1" x14ac:dyDescent="0.2">
      <c r="B34" s="258"/>
      <c r="C34" s="263" t="s">
        <v>38</v>
      </c>
      <c r="D34" s="264"/>
      <c r="E34" s="149"/>
      <c r="F34" s="149"/>
      <c r="G34" s="149"/>
      <c r="H34" s="149"/>
      <c r="I34" s="149"/>
      <c r="J34" s="149"/>
      <c r="K34" s="149">
        <f t="shared" ref="K34:P34" si="10">K31+K32+K33</f>
        <v>17081560.420000002</v>
      </c>
      <c r="L34" s="149">
        <f t="shared" si="10"/>
        <v>40687642.960000001</v>
      </c>
      <c r="M34" s="149">
        <f t="shared" si="10"/>
        <v>53174220.5</v>
      </c>
      <c r="N34" s="149">
        <f t="shared" si="10"/>
        <v>75538985.76000002</v>
      </c>
      <c r="O34" s="149">
        <f t="shared" si="10"/>
        <v>61777868.979999997</v>
      </c>
      <c r="P34" s="179">
        <f t="shared" si="10"/>
        <v>88642254.529999986</v>
      </c>
      <c r="Q34" s="169">
        <f t="shared" si="8"/>
        <v>336902533.14999998</v>
      </c>
      <c r="R34" s="133" t="b">
        <v>1</v>
      </c>
    </row>
    <row r="35" spans="2:18" x14ac:dyDescent="0.2">
      <c r="B35" s="258"/>
      <c r="C35" s="267" t="s">
        <v>32</v>
      </c>
      <c r="D35" s="268"/>
      <c r="E35" s="150"/>
      <c r="F35" s="150"/>
      <c r="G35" s="150"/>
      <c r="H35" s="150"/>
      <c r="I35" s="150"/>
      <c r="J35" s="150"/>
      <c r="K35" s="150">
        <v>113587</v>
      </c>
      <c r="L35" s="150">
        <v>122589</v>
      </c>
      <c r="M35" s="150">
        <v>135719</v>
      </c>
      <c r="N35" s="150">
        <v>161505</v>
      </c>
      <c r="O35" s="150">
        <v>174589</v>
      </c>
      <c r="P35" s="180">
        <v>195453</v>
      </c>
      <c r="Q35" s="170">
        <f>AVERAGE(E35:P35)</f>
        <v>150573.66666666666</v>
      </c>
      <c r="R35" s="133" t="b">
        <v>1</v>
      </c>
    </row>
    <row r="36" spans="2:18" ht="16.5" thickBot="1" x14ac:dyDescent="0.25">
      <c r="B36" s="259"/>
      <c r="C36" s="269" t="s">
        <v>70</v>
      </c>
      <c r="D36" s="270"/>
      <c r="E36" s="152"/>
      <c r="F36" s="153"/>
      <c r="G36" s="153"/>
      <c r="H36" s="153"/>
      <c r="I36" s="153"/>
      <c r="J36" s="153"/>
      <c r="K36" s="154">
        <v>150.38305809643711</v>
      </c>
      <c r="L36" s="154">
        <v>331.90288655589001</v>
      </c>
      <c r="M36" s="154">
        <v>391.79643601853832</v>
      </c>
      <c r="N36" s="154">
        <v>467.71917748676526</v>
      </c>
      <c r="O36" s="154">
        <v>353.84743013591918</v>
      </c>
      <c r="P36" s="181">
        <v>453.52209753751532</v>
      </c>
      <c r="Q36" s="183">
        <f t="shared" ref="Q36" si="11">Q34/Q35</f>
        <v>2237.4598467859587</v>
      </c>
      <c r="R36" s="133" t="b">
        <v>1</v>
      </c>
    </row>
    <row r="37" spans="2:18" x14ac:dyDescent="0.2">
      <c r="B37" s="271" t="s">
        <v>5</v>
      </c>
      <c r="C37" s="271"/>
      <c r="D37" s="271"/>
      <c r="E37" s="271"/>
      <c r="F37" s="271"/>
      <c r="G37" s="271"/>
      <c r="H37" s="271"/>
      <c r="I37" s="271"/>
      <c r="J37" s="271"/>
      <c r="K37" s="271"/>
      <c r="L37" s="271"/>
      <c r="M37" s="271"/>
      <c r="N37" s="271"/>
      <c r="O37" s="271"/>
      <c r="P37" s="271"/>
      <c r="Q37" s="271"/>
    </row>
    <row r="38" spans="2:18" x14ac:dyDescent="0.2">
      <c r="B38" s="272" t="s">
        <v>72</v>
      </c>
      <c r="C38" s="272"/>
      <c r="D38" s="272"/>
      <c r="E38" s="272"/>
      <c r="F38" s="272"/>
      <c r="G38" s="272"/>
      <c r="H38" s="272"/>
      <c r="I38" s="272"/>
      <c r="J38" s="272"/>
      <c r="K38" s="272"/>
      <c r="L38" s="272"/>
      <c r="M38" s="272"/>
      <c r="N38" s="272"/>
      <c r="O38" s="272"/>
      <c r="P38" s="272"/>
      <c r="Q38" s="272"/>
    </row>
    <row r="39" spans="2:18" x14ac:dyDescent="0.2">
      <c r="B39" s="273" t="s">
        <v>77</v>
      </c>
      <c r="C39" s="273"/>
      <c r="D39" s="273"/>
      <c r="E39" s="273"/>
      <c r="F39" s="273"/>
      <c r="G39" s="273"/>
      <c r="H39" s="273"/>
      <c r="I39" s="273"/>
      <c r="J39" s="273"/>
      <c r="K39" s="273"/>
      <c r="L39" s="273"/>
      <c r="M39" s="273"/>
      <c r="N39" s="273"/>
      <c r="O39" s="273"/>
      <c r="P39" s="273"/>
      <c r="Q39" s="273"/>
    </row>
    <row r="41" spans="2:18" ht="16.5" thickBot="1" x14ac:dyDescent="0.25">
      <c r="B41" s="254" t="s">
        <v>74</v>
      </c>
      <c r="C41" s="254"/>
      <c r="D41" s="254"/>
      <c r="E41" s="254"/>
      <c r="F41" s="254"/>
      <c r="G41" s="254"/>
      <c r="H41" s="254"/>
      <c r="I41" s="254"/>
      <c r="J41" s="254"/>
      <c r="K41" s="254"/>
      <c r="L41" s="254"/>
      <c r="M41" s="254"/>
      <c r="N41" s="254"/>
      <c r="O41" s="254"/>
      <c r="P41" s="254"/>
      <c r="Q41" s="254"/>
    </row>
    <row r="42" spans="2:18" ht="16.5" thickBot="1" x14ac:dyDescent="0.25">
      <c r="B42" s="129" t="s">
        <v>61</v>
      </c>
      <c r="C42" s="255" t="s">
        <v>15</v>
      </c>
      <c r="D42" s="256"/>
      <c r="E42" s="130">
        <v>41821</v>
      </c>
      <c r="F42" s="131">
        <v>41852</v>
      </c>
      <c r="G42" s="131">
        <v>41883</v>
      </c>
      <c r="H42" s="131">
        <v>41913</v>
      </c>
      <c r="I42" s="131">
        <v>41944</v>
      </c>
      <c r="J42" s="131">
        <v>41974</v>
      </c>
      <c r="K42" s="131">
        <v>42005</v>
      </c>
      <c r="L42" s="131">
        <v>42036</v>
      </c>
      <c r="M42" s="131">
        <v>42064</v>
      </c>
      <c r="N42" s="131">
        <v>42095</v>
      </c>
      <c r="O42" s="131">
        <v>42125</v>
      </c>
      <c r="P42" s="172">
        <v>42156</v>
      </c>
      <c r="Q42" s="163" t="s">
        <v>75</v>
      </c>
    </row>
    <row r="43" spans="2:18" x14ac:dyDescent="0.2">
      <c r="B43" s="257" t="s">
        <v>63</v>
      </c>
      <c r="C43" s="260" t="s">
        <v>64</v>
      </c>
      <c r="D43" s="134" t="s">
        <v>16</v>
      </c>
      <c r="E43" s="135">
        <v>10521204.800000001</v>
      </c>
      <c r="F43" s="135">
        <v>11585142.010000002</v>
      </c>
      <c r="G43" s="135">
        <v>15624406.999999998</v>
      </c>
      <c r="H43" s="135">
        <v>12583815.389999999</v>
      </c>
      <c r="I43" s="135">
        <v>14215137.32</v>
      </c>
      <c r="J43" s="135">
        <v>16876867.440000001</v>
      </c>
      <c r="K43" s="135">
        <v>14920688.179999998</v>
      </c>
      <c r="L43" s="135">
        <v>16324691.770000001</v>
      </c>
      <c r="M43" s="135">
        <v>19481027.319999997</v>
      </c>
      <c r="N43" s="135">
        <v>14121506.749999998</v>
      </c>
      <c r="O43" s="135">
        <v>10832232</v>
      </c>
      <c r="P43" s="173">
        <v>8338166.6699999981</v>
      </c>
      <c r="Q43" s="164">
        <f>SUM(E43:P43)</f>
        <v>165424886.64999998</v>
      </c>
      <c r="R43" s="133" t="b">
        <v>1</v>
      </c>
    </row>
    <row r="44" spans="2:18" x14ac:dyDescent="0.2">
      <c r="B44" s="258"/>
      <c r="C44" s="261"/>
      <c r="D44" s="137" t="s">
        <v>65</v>
      </c>
      <c r="E44" s="138">
        <v>23031.040000000001</v>
      </c>
      <c r="F44" s="138">
        <v>17529.3</v>
      </c>
      <c r="G44" s="138">
        <v>10896.75</v>
      </c>
      <c r="H44" s="138">
        <v>8885.0499999999993</v>
      </c>
      <c r="I44" s="138">
        <v>11632.64</v>
      </c>
      <c r="J44" s="138">
        <v>39414.019999999997</v>
      </c>
      <c r="K44" s="138">
        <v>18382.77</v>
      </c>
      <c r="L44" s="138">
        <v>18988.990000000002</v>
      </c>
      <c r="M44" s="138">
        <v>26793.01</v>
      </c>
      <c r="N44" s="138">
        <v>13480.17</v>
      </c>
      <c r="O44" s="138">
        <v>5047.38</v>
      </c>
      <c r="P44" s="174">
        <v>3560.06</v>
      </c>
      <c r="Q44" s="165">
        <f t="shared" ref="Q44:Q51" si="12">SUM(E44:P44)</f>
        <v>197641.18000000002</v>
      </c>
      <c r="R44" s="133" t="b">
        <v>1</v>
      </c>
    </row>
    <row r="45" spans="2:18" x14ac:dyDescent="0.2">
      <c r="B45" s="258"/>
      <c r="C45" s="261"/>
      <c r="D45" s="137" t="s">
        <v>17</v>
      </c>
      <c r="E45" s="138">
        <v>0</v>
      </c>
      <c r="F45" s="138">
        <v>0</v>
      </c>
      <c r="G45" s="138">
        <v>0</v>
      </c>
      <c r="H45" s="138">
        <v>0</v>
      </c>
      <c r="I45" s="138">
        <v>3208.66</v>
      </c>
      <c r="J45" s="138">
        <v>3419.68</v>
      </c>
      <c r="K45" s="138">
        <v>3208.66</v>
      </c>
      <c r="L45" s="138">
        <v>1377.34</v>
      </c>
      <c r="M45" s="138">
        <v>17303.490000000002</v>
      </c>
      <c r="N45" s="138">
        <v>5343.75</v>
      </c>
      <c r="O45" s="138">
        <v>6648.57</v>
      </c>
      <c r="P45" s="174">
        <v>0</v>
      </c>
      <c r="Q45" s="165">
        <f t="shared" si="12"/>
        <v>40510.15</v>
      </c>
      <c r="R45" s="133" t="b">
        <v>1</v>
      </c>
    </row>
    <row r="46" spans="2:18" ht="16.5" thickBot="1" x14ac:dyDescent="0.25">
      <c r="B46" s="258"/>
      <c r="C46" s="261"/>
      <c r="D46" s="140" t="s">
        <v>66</v>
      </c>
      <c r="E46" s="141">
        <v>446344.44</v>
      </c>
      <c r="F46" s="141">
        <v>450337.01</v>
      </c>
      <c r="G46" s="141">
        <v>524404.22</v>
      </c>
      <c r="H46" s="141">
        <v>488971.95</v>
      </c>
      <c r="I46" s="141">
        <v>500374.87</v>
      </c>
      <c r="J46" s="141">
        <v>493332.96</v>
      </c>
      <c r="K46" s="141">
        <v>482464.63</v>
      </c>
      <c r="L46" s="141">
        <v>502387.01</v>
      </c>
      <c r="M46" s="141">
        <v>519291.09</v>
      </c>
      <c r="N46" s="141">
        <v>489246.82</v>
      </c>
      <c r="O46" s="141">
        <v>380141.69</v>
      </c>
      <c r="P46" s="175">
        <v>311797.59000000003</v>
      </c>
      <c r="Q46" s="166">
        <f t="shared" si="12"/>
        <v>5589094.2800000003</v>
      </c>
      <c r="R46" s="133" t="b">
        <v>1</v>
      </c>
    </row>
    <row r="47" spans="2:18" ht="17.25" hidden="1" customHeight="1" thickTop="1" thickBot="1" x14ac:dyDescent="0.25">
      <c r="B47" s="258"/>
      <c r="C47" s="261"/>
      <c r="D47" s="143" t="s">
        <v>18</v>
      </c>
      <c r="E47" s="144">
        <v>0</v>
      </c>
      <c r="F47" s="144">
        <v>0</v>
      </c>
      <c r="G47" s="144">
        <v>0</v>
      </c>
      <c r="H47" s="144">
        <v>0</v>
      </c>
      <c r="I47" s="144">
        <v>0</v>
      </c>
      <c r="J47" s="144">
        <v>0</v>
      </c>
      <c r="K47" s="144">
        <v>0</v>
      </c>
      <c r="L47" s="144">
        <v>0</v>
      </c>
      <c r="M47" s="144">
        <v>0</v>
      </c>
      <c r="N47" s="144">
        <v>0</v>
      </c>
      <c r="O47" s="144">
        <v>0</v>
      </c>
      <c r="P47" s="176">
        <v>0</v>
      </c>
      <c r="Q47" s="167">
        <f t="shared" si="12"/>
        <v>0</v>
      </c>
      <c r="R47" s="133" t="b">
        <v>1</v>
      </c>
    </row>
    <row r="48" spans="2:18" ht="17.25" thickTop="1" thickBot="1" x14ac:dyDescent="0.25">
      <c r="B48" s="258"/>
      <c r="C48" s="262"/>
      <c r="D48" s="156" t="s">
        <v>67</v>
      </c>
      <c r="E48" s="146">
        <f t="shared" ref="E48:P48" si="13">SUM(E43:E47)</f>
        <v>10990580.279999999</v>
      </c>
      <c r="F48" s="157">
        <f t="shared" si="13"/>
        <v>12053008.320000002</v>
      </c>
      <c r="G48" s="157">
        <f t="shared" si="13"/>
        <v>16159707.969999999</v>
      </c>
      <c r="H48" s="157">
        <f t="shared" si="13"/>
        <v>13081672.389999999</v>
      </c>
      <c r="I48" s="157">
        <f t="shared" si="13"/>
        <v>14730353.49</v>
      </c>
      <c r="J48" s="157">
        <f t="shared" si="13"/>
        <v>17413034.100000001</v>
      </c>
      <c r="K48" s="157">
        <f t="shared" si="13"/>
        <v>15424744.239999998</v>
      </c>
      <c r="L48" s="157">
        <f t="shared" si="13"/>
        <v>16847445.110000003</v>
      </c>
      <c r="M48" s="157">
        <f t="shared" si="13"/>
        <v>20044414.909999996</v>
      </c>
      <c r="N48" s="157">
        <f t="shared" si="13"/>
        <v>14629577.489999998</v>
      </c>
      <c r="O48" s="157">
        <f t="shared" si="13"/>
        <v>11224069.640000001</v>
      </c>
      <c r="P48" s="182">
        <f t="shared" si="13"/>
        <v>8653524.3199999984</v>
      </c>
      <c r="Q48" s="171">
        <f>SUM(E48:P48)</f>
        <v>171252132.25999999</v>
      </c>
      <c r="R48" s="133" t="b">
        <v>1</v>
      </c>
    </row>
    <row r="49" spans="2:18" x14ac:dyDescent="0.2">
      <c r="B49" s="258"/>
      <c r="C49" s="263" t="s">
        <v>68</v>
      </c>
      <c r="D49" s="264"/>
      <c r="E49" s="138">
        <v>232727.94</v>
      </c>
      <c r="F49" s="147">
        <v>132988.91</v>
      </c>
      <c r="G49" s="147">
        <v>47831.03</v>
      </c>
      <c r="H49" s="147">
        <v>0</v>
      </c>
      <c r="I49" s="147">
        <v>0</v>
      </c>
      <c r="J49" s="147">
        <v>0</v>
      </c>
      <c r="K49" s="147">
        <v>0</v>
      </c>
      <c r="L49" s="147">
        <v>0</v>
      </c>
      <c r="M49" s="147">
        <v>-4241.03</v>
      </c>
      <c r="N49" s="147">
        <v>0</v>
      </c>
      <c r="O49" s="147">
        <v>0</v>
      </c>
      <c r="P49" s="178">
        <v>-120.42</v>
      </c>
      <c r="Q49" s="169">
        <f t="shared" si="12"/>
        <v>409186.43</v>
      </c>
      <c r="R49" s="133" t="b">
        <v>1</v>
      </c>
    </row>
    <row r="50" spans="2:18" ht="16.5" thickBot="1" x14ac:dyDescent="0.25">
      <c r="B50" s="258"/>
      <c r="C50" s="265" t="s">
        <v>69</v>
      </c>
      <c r="D50" s="266"/>
      <c r="E50" s="141">
        <v>360</v>
      </c>
      <c r="F50" s="141">
        <v>0</v>
      </c>
      <c r="G50" s="141">
        <v>4636.32</v>
      </c>
      <c r="H50" s="141">
        <v>400</v>
      </c>
      <c r="I50" s="141">
        <v>2434.16</v>
      </c>
      <c r="J50" s="141">
        <v>4737.3599999999997</v>
      </c>
      <c r="K50" s="141">
        <v>3463.2</v>
      </c>
      <c r="L50" s="141">
        <v>2866.95</v>
      </c>
      <c r="M50" s="141">
        <v>3411.72</v>
      </c>
      <c r="N50" s="141">
        <v>3676.01</v>
      </c>
      <c r="O50" s="141">
        <v>18270.759999999998</v>
      </c>
      <c r="P50" s="175">
        <v>3199.88</v>
      </c>
      <c r="Q50" s="166">
        <f t="shared" si="12"/>
        <v>47456.359999999993</v>
      </c>
      <c r="R50" s="133" t="b">
        <v>1</v>
      </c>
    </row>
    <row r="51" spans="2:18" ht="16.5" thickTop="1" x14ac:dyDescent="0.2">
      <c r="B51" s="258"/>
      <c r="C51" s="263" t="s">
        <v>38</v>
      </c>
      <c r="D51" s="264"/>
      <c r="E51" s="149">
        <f t="shared" ref="E51" si="14">E48+E49+E50</f>
        <v>11223668.219999999</v>
      </c>
      <c r="F51" s="149">
        <f t="shared" ref="F51:P51" si="15">F48+F49+F50</f>
        <v>12185997.230000002</v>
      </c>
      <c r="G51" s="149">
        <f t="shared" si="15"/>
        <v>16212175.319999998</v>
      </c>
      <c r="H51" s="149">
        <f t="shared" si="15"/>
        <v>13082072.389999999</v>
      </c>
      <c r="I51" s="149">
        <f t="shared" si="15"/>
        <v>14732787.65</v>
      </c>
      <c r="J51" s="149">
        <f t="shared" si="15"/>
        <v>17417771.460000001</v>
      </c>
      <c r="K51" s="149">
        <f t="shared" si="15"/>
        <v>15428207.439999998</v>
      </c>
      <c r="L51" s="149">
        <f t="shared" si="15"/>
        <v>16850312.060000002</v>
      </c>
      <c r="M51" s="149">
        <f t="shared" si="15"/>
        <v>20043585.599999994</v>
      </c>
      <c r="N51" s="149">
        <f t="shared" si="15"/>
        <v>14633253.499999998</v>
      </c>
      <c r="O51" s="149">
        <f t="shared" si="15"/>
        <v>11242340.4</v>
      </c>
      <c r="P51" s="179">
        <f t="shared" si="15"/>
        <v>8656603.7799999993</v>
      </c>
      <c r="Q51" s="169">
        <f t="shared" si="12"/>
        <v>171708775.05000001</v>
      </c>
      <c r="R51" s="133" t="b">
        <v>1</v>
      </c>
    </row>
    <row r="52" spans="2:18" x14ac:dyDescent="0.2">
      <c r="B52" s="258"/>
      <c r="C52" s="267" t="s">
        <v>32</v>
      </c>
      <c r="D52" s="268"/>
      <c r="E52" s="150">
        <v>57057</v>
      </c>
      <c r="F52" s="150">
        <v>57086</v>
      </c>
      <c r="G52" s="150">
        <v>60380</v>
      </c>
      <c r="H52" s="150">
        <v>60321</v>
      </c>
      <c r="I52" s="150">
        <v>65052</v>
      </c>
      <c r="J52" s="150">
        <v>68416</v>
      </c>
      <c r="K52" s="150">
        <v>65196</v>
      </c>
      <c r="L52" s="150">
        <v>73234</v>
      </c>
      <c r="M52" s="150">
        <v>72226</v>
      </c>
      <c r="N52" s="150">
        <v>63800</v>
      </c>
      <c r="O52" s="150">
        <v>50488</v>
      </c>
      <c r="P52" s="180">
        <v>63482</v>
      </c>
      <c r="Q52" s="170">
        <f>AVERAGE(E52:P52)</f>
        <v>63061.5</v>
      </c>
      <c r="R52" s="133" t="b">
        <v>1</v>
      </c>
    </row>
    <row r="53" spans="2:18" ht="16.5" thickBot="1" x14ac:dyDescent="0.25">
      <c r="B53" s="259"/>
      <c r="C53" s="269" t="s">
        <v>70</v>
      </c>
      <c r="D53" s="270"/>
      <c r="E53" s="154">
        <v>196.70975024975021</v>
      </c>
      <c r="F53" s="153">
        <v>213.46735153978213</v>
      </c>
      <c r="G53" s="153">
        <v>268.50240675720437</v>
      </c>
      <c r="H53" s="153">
        <v>216.87426252880422</v>
      </c>
      <c r="I53" s="153">
        <v>226.47708986656829</v>
      </c>
      <c r="J53" s="153">
        <v>254.58622924462117</v>
      </c>
      <c r="K53" s="154">
        <v>236.64346647033557</v>
      </c>
      <c r="L53" s="154">
        <v>230.08864816888334</v>
      </c>
      <c r="M53" s="154">
        <v>277.5120538310303</v>
      </c>
      <c r="N53" s="154">
        <v>229.36134012539182</v>
      </c>
      <c r="O53" s="154">
        <v>222.67351449849471</v>
      </c>
      <c r="P53" s="181">
        <v>136.36312309000976</v>
      </c>
      <c r="Q53" s="183">
        <f t="shared" ref="Q53" si="16">Q51/Q52</f>
        <v>2722.8780642705933</v>
      </c>
      <c r="R53" s="133" t="b">
        <v>1</v>
      </c>
    </row>
    <row r="54" spans="2:18" x14ac:dyDescent="0.2">
      <c r="B54" s="257" t="s">
        <v>44</v>
      </c>
      <c r="C54" s="260" t="s">
        <v>64</v>
      </c>
      <c r="D54" s="134" t="s">
        <v>16</v>
      </c>
      <c r="E54" s="135">
        <v>56430010.25</v>
      </c>
      <c r="F54" s="135">
        <v>62761944.829999991</v>
      </c>
      <c r="G54" s="135">
        <v>81075480.409999996</v>
      </c>
      <c r="H54" s="135">
        <v>62411649.480000012</v>
      </c>
      <c r="I54" s="135">
        <v>71194220.799999997</v>
      </c>
      <c r="J54" s="135">
        <v>83632427.960000008</v>
      </c>
      <c r="K54" s="135">
        <v>73653258.140000001</v>
      </c>
      <c r="L54" s="135">
        <v>82350182.660000026</v>
      </c>
      <c r="M54" s="135">
        <v>99473678.299999997</v>
      </c>
      <c r="N54" s="135">
        <v>84240550.25999999</v>
      </c>
      <c r="O54" s="135">
        <v>93655776.040000007</v>
      </c>
      <c r="P54" s="173">
        <v>120756203.25999999</v>
      </c>
      <c r="Q54" s="164">
        <f>SUM(E54:P54)</f>
        <v>971635382.38999987</v>
      </c>
      <c r="R54" s="133" t="b">
        <v>1</v>
      </c>
    </row>
    <row r="55" spans="2:18" x14ac:dyDescent="0.2">
      <c r="B55" s="258"/>
      <c r="C55" s="261"/>
      <c r="D55" s="137" t="s">
        <v>65</v>
      </c>
      <c r="E55" s="138">
        <v>189936.38</v>
      </c>
      <c r="F55" s="138">
        <v>150435.92000000001</v>
      </c>
      <c r="G55" s="138">
        <v>246471.26</v>
      </c>
      <c r="H55" s="138">
        <v>229524.43999999997</v>
      </c>
      <c r="I55" s="138">
        <v>188685.4</v>
      </c>
      <c r="J55" s="138">
        <v>215599.18</v>
      </c>
      <c r="K55" s="138">
        <v>234261.79</v>
      </c>
      <c r="L55" s="138">
        <v>197098.47</v>
      </c>
      <c r="M55" s="138">
        <v>264124.79999999999</v>
      </c>
      <c r="N55" s="138">
        <v>284300.26</v>
      </c>
      <c r="O55" s="138">
        <v>250403.5</v>
      </c>
      <c r="P55" s="174">
        <v>294829.24</v>
      </c>
      <c r="Q55" s="165">
        <f t="shared" ref="Q55:Q62" si="17">SUM(E55:P55)</f>
        <v>2745670.6400000006</v>
      </c>
      <c r="R55" s="133" t="b">
        <v>1</v>
      </c>
    </row>
    <row r="56" spans="2:18" x14ac:dyDescent="0.2">
      <c r="B56" s="258"/>
      <c r="C56" s="261"/>
      <c r="D56" s="137" t="s">
        <v>17</v>
      </c>
      <c r="E56" s="138">
        <v>101087.55</v>
      </c>
      <c r="F56" s="138">
        <v>79024.789999999994</v>
      </c>
      <c r="G56" s="138">
        <v>117758.34</v>
      </c>
      <c r="H56" s="138">
        <v>162896.26999999999</v>
      </c>
      <c r="I56" s="138">
        <v>141408.59</v>
      </c>
      <c r="J56" s="138">
        <v>119792.31</v>
      </c>
      <c r="K56" s="138">
        <v>185185.92000000001</v>
      </c>
      <c r="L56" s="138">
        <v>147677.29</v>
      </c>
      <c r="M56" s="138">
        <v>120704.03</v>
      </c>
      <c r="N56" s="138">
        <v>99615.2</v>
      </c>
      <c r="O56" s="138">
        <v>76993.06</v>
      </c>
      <c r="P56" s="174">
        <v>214626.49</v>
      </c>
      <c r="Q56" s="165">
        <f t="shared" si="17"/>
        <v>1566769.8399999999</v>
      </c>
      <c r="R56" s="133" t="b">
        <v>1</v>
      </c>
    </row>
    <row r="57" spans="2:18" ht="16.5" thickBot="1" x14ac:dyDescent="0.25">
      <c r="B57" s="258"/>
      <c r="C57" s="261"/>
      <c r="D57" s="140" t="s">
        <v>66</v>
      </c>
      <c r="E57" s="141">
        <v>1321931.1399999999</v>
      </c>
      <c r="F57" s="141">
        <v>1389322.21</v>
      </c>
      <c r="G57" s="141">
        <v>1538203.32</v>
      </c>
      <c r="H57" s="141">
        <v>1491058.01</v>
      </c>
      <c r="I57" s="141">
        <v>1501150.15</v>
      </c>
      <c r="J57" s="141">
        <v>1488698.58</v>
      </c>
      <c r="K57" s="141">
        <v>1527792.79</v>
      </c>
      <c r="L57" s="141">
        <v>1569509.75</v>
      </c>
      <c r="M57" s="141">
        <v>1663201.68</v>
      </c>
      <c r="N57" s="141">
        <v>1816328.24</v>
      </c>
      <c r="O57" s="141">
        <v>2055374.69</v>
      </c>
      <c r="P57" s="175">
        <v>2172677.2799999998</v>
      </c>
      <c r="Q57" s="166">
        <f t="shared" si="17"/>
        <v>19535247.84</v>
      </c>
      <c r="R57" s="133" t="b">
        <v>1</v>
      </c>
    </row>
    <row r="58" spans="2:18" ht="17.25" hidden="1" thickTop="1" thickBot="1" x14ac:dyDescent="0.25">
      <c r="B58" s="258"/>
      <c r="C58" s="261"/>
      <c r="D58" s="143" t="s">
        <v>18</v>
      </c>
      <c r="E58" s="144">
        <v>0</v>
      </c>
      <c r="F58" s="144">
        <v>0</v>
      </c>
      <c r="G58" s="144">
        <v>0</v>
      </c>
      <c r="H58" s="144">
        <v>0</v>
      </c>
      <c r="I58" s="144">
        <v>0</v>
      </c>
      <c r="J58" s="144">
        <v>0</v>
      </c>
      <c r="K58" s="144">
        <v>0</v>
      </c>
      <c r="L58" s="144">
        <v>0</v>
      </c>
      <c r="M58" s="144">
        <v>0</v>
      </c>
      <c r="N58" s="144">
        <v>0</v>
      </c>
      <c r="O58" s="144">
        <v>0</v>
      </c>
      <c r="P58" s="176">
        <v>0</v>
      </c>
      <c r="Q58" s="167">
        <f t="shared" si="17"/>
        <v>0</v>
      </c>
      <c r="R58" s="133" t="b">
        <v>1</v>
      </c>
    </row>
    <row r="59" spans="2:18" ht="17.25" thickTop="1" thickBot="1" x14ac:dyDescent="0.25">
      <c r="B59" s="258"/>
      <c r="C59" s="262"/>
      <c r="D59" s="156" t="s">
        <v>67</v>
      </c>
      <c r="E59" s="146">
        <f t="shared" ref="E59" si="18">SUM(E54:E58)</f>
        <v>58042965.32</v>
      </c>
      <c r="F59" s="157">
        <f t="shared" ref="F59:P59" si="19">SUM(F54:F58)</f>
        <v>64380727.749999993</v>
      </c>
      <c r="G59" s="157">
        <f t="shared" si="19"/>
        <v>82977913.329999998</v>
      </c>
      <c r="H59" s="157">
        <f t="shared" si="19"/>
        <v>64295128.20000001</v>
      </c>
      <c r="I59" s="157">
        <f t="shared" si="19"/>
        <v>73025464.940000013</v>
      </c>
      <c r="J59" s="157">
        <f t="shared" si="19"/>
        <v>85456518.030000016</v>
      </c>
      <c r="K59" s="157">
        <f t="shared" si="19"/>
        <v>75600498.640000015</v>
      </c>
      <c r="L59" s="157">
        <f t="shared" si="19"/>
        <v>84264468.170000032</v>
      </c>
      <c r="M59" s="157">
        <f t="shared" si="19"/>
        <v>101521708.81</v>
      </c>
      <c r="N59" s="157">
        <f t="shared" si="19"/>
        <v>86440793.959999993</v>
      </c>
      <c r="O59" s="157">
        <f t="shared" si="19"/>
        <v>96038547.290000007</v>
      </c>
      <c r="P59" s="182">
        <f t="shared" si="19"/>
        <v>123438336.26999998</v>
      </c>
      <c r="Q59" s="171">
        <f t="shared" si="17"/>
        <v>995483070.71000004</v>
      </c>
      <c r="R59" s="133" t="b">
        <v>1</v>
      </c>
    </row>
    <row r="60" spans="2:18" x14ac:dyDescent="0.2">
      <c r="B60" s="258"/>
      <c r="C60" s="263" t="s">
        <v>68</v>
      </c>
      <c r="D60" s="264"/>
      <c r="E60" s="138">
        <v>1347917.34</v>
      </c>
      <c r="F60" s="147">
        <v>300323.59999999998</v>
      </c>
      <c r="G60" s="147">
        <v>88468.1</v>
      </c>
      <c r="H60" s="147">
        <v>0</v>
      </c>
      <c r="I60" s="147">
        <v>0</v>
      </c>
      <c r="J60" s="147">
        <v>0</v>
      </c>
      <c r="K60" s="147">
        <v>0</v>
      </c>
      <c r="L60" s="147">
        <v>0</v>
      </c>
      <c r="M60" s="147">
        <v>-114734.05</v>
      </c>
      <c r="N60" s="147">
        <v>0</v>
      </c>
      <c r="O60" s="147">
        <v>0</v>
      </c>
      <c r="P60" s="178">
        <v>-8389.17</v>
      </c>
      <c r="Q60" s="169">
        <f t="shared" si="17"/>
        <v>1613585.82</v>
      </c>
      <c r="R60" s="133" t="b">
        <v>1</v>
      </c>
    </row>
    <row r="61" spans="2:18" ht="16.5" thickBot="1" x14ac:dyDescent="0.25">
      <c r="B61" s="258"/>
      <c r="C61" s="265" t="s">
        <v>69</v>
      </c>
      <c r="D61" s="266"/>
      <c r="E61" s="141">
        <v>67618.789999999994</v>
      </c>
      <c r="F61" s="141">
        <v>75719.360000000001</v>
      </c>
      <c r="G61" s="141">
        <v>94344.12</v>
      </c>
      <c r="H61" s="141">
        <v>50475.35</v>
      </c>
      <c r="I61" s="141">
        <v>100653.75999999999</v>
      </c>
      <c r="J61" s="141">
        <v>127096.27</v>
      </c>
      <c r="K61" s="141">
        <v>70911.37</v>
      </c>
      <c r="L61" s="141">
        <v>110351.64</v>
      </c>
      <c r="M61" s="141">
        <v>117585.95</v>
      </c>
      <c r="N61" s="141">
        <v>122940.18</v>
      </c>
      <c r="O61" s="141">
        <v>154102.35</v>
      </c>
      <c r="P61" s="175">
        <v>118754.35</v>
      </c>
      <c r="Q61" s="166">
        <f t="shared" si="17"/>
        <v>1210553.4900000002</v>
      </c>
      <c r="R61" s="133" t="b">
        <v>1</v>
      </c>
    </row>
    <row r="62" spans="2:18" ht="16.5" thickTop="1" x14ac:dyDescent="0.2">
      <c r="B62" s="258"/>
      <c r="C62" s="263" t="s">
        <v>38</v>
      </c>
      <c r="D62" s="264"/>
      <c r="E62" s="149">
        <f t="shared" ref="E62" si="20">E59+E60+E61</f>
        <v>59458501.450000003</v>
      </c>
      <c r="F62" s="149">
        <f t="shared" ref="F62:P62" si="21">F59+F60+F61</f>
        <v>64756770.709999993</v>
      </c>
      <c r="G62" s="149">
        <f t="shared" si="21"/>
        <v>83160725.549999997</v>
      </c>
      <c r="H62" s="149">
        <f t="shared" si="21"/>
        <v>64345603.550000012</v>
      </c>
      <c r="I62" s="149">
        <f t="shared" si="21"/>
        <v>73126118.700000018</v>
      </c>
      <c r="J62" s="149">
        <f t="shared" si="21"/>
        <v>85583614.300000012</v>
      </c>
      <c r="K62" s="149">
        <f t="shared" si="21"/>
        <v>75671410.01000002</v>
      </c>
      <c r="L62" s="149">
        <f t="shared" si="21"/>
        <v>84374819.810000032</v>
      </c>
      <c r="M62" s="149">
        <f t="shared" si="21"/>
        <v>101524560.71000001</v>
      </c>
      <c r="N62" s="149">
        <f t="shared" si="21"/>
        <v>86563734.140000001</v>
      </c>
      <c r="O62" s="149">
        <f t="shared" si="21"/>
        <v>96192649.640000001</v>
      </c>
      <c r="P62" s="179">
        <f t="shared" si="21"/>
        <v>123548701.44999997</v>
      </c>
      <c r="Q62" s="169">
        <f t="shared" si="17"/>
        <v>998307210.0200001</v>
      </c>
      <c r="R62" s="133" t="b">
        <v>1</v>
      </c>
    </row>
    <row r="63" spans="2:18" x14ac:dyDescent="0.2">
      <c r="B63" s="258"/>
      <c r="C63" s="267" t="s">
        <v>32</v>
      </c>
      <c r="D63" s="268"/>
      <c r="E63" s="150">
        <v>166313</v>
      </c>
      <c r="F63" s="150">
        <v>164589</v>
      </c>
      <c r="G63" s="150">
        <v>175924</v>
      </c>
      <c r="H63" s="150">
        <v>180706</v>
      </c>
      <c r="I63" s="150">
        <v>186477</v>
      </c>
      <c r="J63" s="150">
        <v>195625</v>
      </c>
      <c r="K63" s="150">
        <v>199866</v>
      </c>
      <c r="L63" s="150">
        <v>217664</v>
      </c>
      <c r="M63" s="150">
        <v>224449</v>
      </c>
      <c r="N63" s="150">
        <v>235118</v>
      </c>
      <c r="O63" s="150">
        <v>261360</v>
      </c>
      <c r="P63" s="180">
        <v>292363</v>
      </c>
      <c r="Q63" s="170">
        <f>AVERAGE(E63:P63)</f>
        <v>208371.16666666666</v>
      </c>
      <c r="R63" s="133" t="b">
        <v>1</v>
      </c>
    </row>
    <row r="64" spans="2:18" ht="16.5" thickBot="1" x14ac:dyDescent="0.25">
      <c r="B64" s="259"/>
      <c r="C64" s="269" t="s">
        <v>70</v>
      </c>
      <c r="D64" s="270"/>
      <c r="E64" s="154">
        <v>357.50964416491797</v>
      </c>
      <c r="F64" s="153">
        <v>393.44531353857178</v>
      </c>
      <c r="G64" s="153">
        <v>472.70824645869806</v>
      </c>
      <c r="H64" s="153">
        <v>356.07895448961301</v>
      </c>
      <c r="I64" s="153">
        <v>392.14551231519181</v>
      </c>
      <c r="J64" s="153">
        <v>437.48812421725245</v>
      </c>
      <c r="K64" s="154">
        <v>378.61071923188547</v>
      </c>
      <c r="L64" s="154">
        <v>387.63791812150851</v>
      </c>
      <c r="M64" s="154">
        <v>452.3279707639598</v>
      </c>
      <c r="N64" s="154">
        <v>368.17144642264736</v>
      </c>
      <c r="O64" s="154">
        <v>368.0465627486991</v>
      </c>
      <c r="P64" s="181">
        <v>422.5866523807731</v>
      </c>
      <c r="Q64" s="183">
        <f t="shared" ref="Q64" si="22">Q62/Q63</f>
        <v>4791.0045616676016</v>
      </c>
      <c r="R64" s="133" t="b">
        <v>1</v>
      </c>
    </row>
    <row r="65" spans="2:18" x14ac:dyDescent="0.2">
      <c r="B65" s="258" t="s">
        <v>71</v>
      </c>
      <c r="C65" s="260" t="s">
        <v>64</v>
      </c>
      <c r="D65" s="134" t="s">
        <v>16</v>
      </c>
      <c r="E65" s="135">
        <v>66951215.049999997</v>
      </c>
      <c r="F65" s="135">
        <v>74347086.839999989</v>
      </c>
      <c r="G65" s="135">
        <v>96699887.409999996</v>
      </c>
      <c r="H65" s="135">
        <v>74995464.870000005</v>
      </c>
      <c r="I65" s="135">
        <v>85409358.120000005</v>
      </c>
      <c r="J65" s="135">
        <v>100509295.40000001</v>
      </c>
      <c r="K65" s="135">
        <v>88573946.319999993</v>
      </c>
      <c r="L65" s="135">
        <v>98674874.430000022</v>
      </c>
      <c r="M65" s="135">
        <v>118954705.61999999</v>
      </c>
      <c r="N65" s="135">
        <v>98362057.00999999</v>
      </c>
      <c r="O65" s="135">
        <v>104488008.04000001</v>
      </c>
      <c r="P65" s="173">
        <v>129094369.92999999</v>
      </c>
      <c r="Q65" s="164">
        <f>SUM(E65:P65)</f>
        <v>1137060269.04</v>
      </c>
      <c r="R65" s="133" t="b">
        <v>1</v>
      </c>
    </row>
    <row r="66" spans="2:18" x14ac:dyDescent="0.2">
      <c r="B66" s="258"/>
      <c r="C66" s="261"/>
      <c r="D66" s="137" t="s">
        <v>65</v>
      </c>
      <c r="E66" s="138">
        <v>212967.42</v>
      </c>
      <c r="F66" s="138">
        <v>167965.22</v>
      </c>
      <c r="G66" s="138">
        <v>257368.01</v>
      </c>
      <c r="H66" s="138">
        <v>238409.48999999996</v>
      </c>
      <c r="I66" s="138">
        <v>200318.03999999998</v>
      </c>
      <c r="J66" s="138">
        <v>255013.19999999998</v>
      </c>
      <c r="K66" s="138">
        <v>252644.56</v>
      </c>
      <c r="L66" s="138">
        <v>216087.46</v>
      </c>
      <c r="M66" s="138">
        <v>290917.81</v>
      </c>
      <c r="N66" s="138">
        <v>297780.43</v>
      </c>
      <c r="O66" s="138">
        <v>255450.88</v>
      </c>
      <c r="P66" s="174">
        <v>298389.3</v>
      </c>
      <c r="Q66" s="165">
        <f t="shared" ref="Q66:Q73" si="23">SUM(E66:P66)</f>
        <v>2943311.82</v>
      </c>
      <c r="R66" s="133" t="b">
        <v>1</v>
      </c>
    </row>
    <row r="67" spans="2:18" x14ac:dyDescent="0.2">
      <c r="B67" s="258"/>
      <c r="C67" s="261"/>
      <c r="D67" s="137" t="s">
        <v>17</v>
      </c>
      <c r="E67" s="138">
        <v>101087.55</v>
      </c>
      <c r="F67" s="138">
        <v>79024.789999999994</v>
      </c>
      <c r="G67" s="138">
        <v>117758.34</v>
      </c>
      <c r="H67" s="138">
        <v>162896.26999999999</v>
      </c>
      <c r="I67" s="138">
        <v>144617.25</v>
      </c>
      <c r="J67" s="138">
        <v>123211.98999999999</v>
      </c>
      <c r="K67" s="138">
        <v>188394.58000000002</v>
      </c>
      <c r="L67" s="138">
        <v>149054.63</v>
      </c>
      <c r="M67" s="138">
        <v>138007.51999999999</v>
      </c>
      <c r="N67" s="138">
        <v>104958.95</v>
      </c>
      <c r="O67" s="138">
        <v>83641.63</v>
      </c>
      <c r="P67" s="174">
        <v>214626.49</v>
      </c>
      <c r="Q67" s="165">
        <f t="shared" si="23"/>
        <v>1607279.99</v>
      </c>
      <c r="R67" s="133" t="b">
        <v>1</v>
      </c>
    </row>
    <row r="68" spans="2:18" ht="16.5" thickBot="1" x14ac:dyDescent="0.25">
      <c r="B68" s="258"/>
      <c r="C68" s="261"/>
      <c r="D68" s="140" t="s">
        <v>66</v>
      </c>
      <c r="E68" s="141">
        <v>1768275.5799999998</v>
      </c>
      <c r="F68" s="141">
        <v>1839659.22</v>
      </c>
      <c r="G68" s="141">
        <v>2062607.54</v>
      </c>
      <c r="H68" s="141">
        <v>1980029.96</v>
      </c>
      <c r="I68" s="141">
        <v>2001525.02</v>
      </c>
      <c r="J68" s="141">
        <v>1982031.54</v>
      </c>
      <c r="K68" s="141">
        <v>2010257.42</v>
      </c>
      <c r="L68" s="141">
        <v>2071896.76</v>
      </c>
      <c r="M68" s="141">
        <v>2182492.77</v>
      </c>
      <c r="N68" s="141">
        <v>2305575.06</v>
      </c>
      <c r="O68" s="141">
        <v>2435516.38</v>
      </c>
      <c r="P68" s="175">
        <v>2484474.8699999996</v>
      </c>
      <c r="Q68" s="166">
        <f t="shared" si="23"/>
        <v>25124342.119999997</v>
      </c>
      <c r="R68" s="133" t="b">
        <v>1</v>
      </c>
    </row>
    <row r="69" spans="2:18" ht="17.25" hidden="1" thickTop="1" thickBot="1" x14ac:dyDescent="0.25">
      <c r="B69" s="258"/>
      <c r="C69" s="261"/>
      <c r="D69" s="143" t="s">
        <v>18</v>
      </c>
      <c r="E69" s="144">
        <v>0</v>
      </c>
      <c r="F69" s="144">
        <v>0</v>
      </c>
      <c r="G69" s="144">
        <v>0</v>
      </c>
      <c r="H69" s="144">
        <v>0</v>
      </c>
      <c r="I69" s="144">
        <v>0</v>
      </c>
      <c r="J69" s="144">
        <v>0</v>
      </c>
      <c r="K69" s="144">
        <v>0</v>
      </c>
      <c r="L69" s="144">
        <v>0</v>
      </c>
      <c r="M69" s="144">
        <v>0</v>
      </c>
      <c r="N69" s="144">
        <v>0</v>
      </c>
      <c r="O69" s="144">
        <v>0</v>
      </c>
      <c r="P69" s="176">
        <v>0</v>
      </c>
      <c r="Q69" s="167">
        <f t="shared" si="23"/>
        <v>0</v>
      </c>
      <c r="R69" s="133" t="b">
        <v>1</v>
      </c>
    </row>
    <row r="70" spans="2:18" ht="17.25" thickTop="1" thickBot="1" x14ac:dyDescent="0.25">
      <c r="B70" s="258"/>
      <c r="C70" s="262"/>
      <c r="D70" s="156" t="s">
        <v>67</v>
      </c>
      <c r="E70" s="146">
        <f t="shared" ref="E70" si="24">SUM(E65:E69)</f>
        <v>69033545.599999994</v>
      </c>
      <c r="F70" s="157">
        <f t="shared" ref="F70:P70" si="25">SUM(F65:F69)</f>
        <v>76433736.069999993</v>
      </c>
      <c r="G70" s="157">
        <f t="shared" si="25"/>
        <v>99137621.300000012</v>
      </c>
      <c r="H70" s="157">
        <f t="shared" si="25"/>
        <v>77376800.589999989</v>
      </c>
      <c r="I70" s="157">
        <f t="shared" si="25"/>
        <v>87755818.430000007</v>
      </c>
      <c r="J70" s="157">
        <f t="shared" si="25"/>
        <v>102869552.13000001</v>
      </c>
      <c r="K70" s="157">
        <f t="shared" si="25"/>
        <v>91025242.879999995</v>
      </c>
      <c r="L70" s="157">
        <f t="shared" si="25"/>
        <v>101111913.28000002</v>
      </c>
      <c r="M70" s="157">
        <f t="shared" si="25"/>
        <v>121566123.71999998</v>
      </c>
      <c r="N70" s="157">
        <f t="shared" si="25"/>
        <v>101070371.45</v>
      </c>
      <c r="O70" s="157">
        <f t="shared" si="25"/>
        <v>107262616.92999999</v>
      </c>
      <c r="P70" s="182">
        <f t="shared" si="25"/>
        <v>132091860.58999999</v>
      </c>
      <c r="Q70" s="171">
        <f t="shared" si="23"/>
        <v>1166735202.97</v>
      </c>
      <c r="R70" s="133" t="b">
        <v>1</v>
      </c>
    </row>
    <row r="71" spans="2:18" x14ac:dyDescent="0.2">
      <c r="B71" s="258"/>
      <c r="C71" s="263" t="s">
        <v>68</v>
      </c>
      <c r="D71" s="264"/>
      <c r="E71" s="138">
        <v>1580645.28</v>
      </c>
      <c r="F71" s="147">
        <v>433312.51</v>
      </c>
      <c r="G71" s="147">
        <v>136299.13</v>
      </c>
      <c r="H71" s="147">
        <v>0</v>
      </c>
      <c r="I71" s="147">
        <v>0</v>
      </c>
      <c r="J71" s="147">
        <v>0</v>
      </c>
      <c r="K71" s="147">
        <v>0</v>
      </c>
      <c r="L71" s="147">
        <v>0</v>
      </c>
      <c r="M71" s="147">
        <v>-118975.08</v>
      </c>
      <c r="N71" s="147">
        <v>0</v>
      </c>
      <c r="O71" s="147">
        <v>0</v>
      </c>
      <c r="P71" s="178">
        <v>-8509.59</v>
      </c>
      <c r="Q71" s="169">
        <f t="shared" si="23"/>
        <v>2022772.2499999998</v>
      </c>
      <c r="R71" s="133" t="b">
        <v>1</v>
      </c>
    </row>
    <row r="72" spans="2:18" ht="16.5" thickBot="1" x14ac:dyDescent="0.25">
      <c r="B72" s="258"/>
      <c r="C72" s="265" t="s">
        <v>69</v>
      </c>
      <c r="D72" s="266"/>
      <c r="E72" s="141">
        <v>67978.789999999994</v>
      </c>
      <c r="F72" s="141">
        <v>75719.360000000001</v>
      </c>
      <c r="G72" s="141">
        <v>98980.44</v>
      </c>
      <c r="H72" s="141">
        <v>50875.35</v>
      </c>
      <c r="I72" s="141">
        <v>103087.92</v>
      </c>
      <c r="J72" s="141">
        <v>131833.63</v>
      </c>
      <c r="K72" s="141">
        <v>74374.569999999992</v>
      </c>
      <c r="L72" s="141">
        <v>113218.59</v>
      </c>
      <c r="M72" s="141">
        <v>120997.67</v>
      </c>
      <c r="N72" s="141">
        <v>126616.18999999999</v>
      </c>
      <c r="O72" s="141">
        <v>172373.11000000002</v>
      </c>
      <c r="P72" s="175">
        <v>121954.23000000001</v>
      </c>
      <c r="Q72" s="166">
        <f t="shared" si="23"/>
        <v>1258009.8499999999</v>
      </c>
      <c r="R72" s="133" t="b">
        <v>1</v>
      </c>
    </row>
    <row r="73" spans="2:18" ht="16.5" thickTop="1" x14ac:dyDescent="0.2">
      <c r="B73" s="258"/>
      <c r="C73" s="263" t="s">
        <v>38</v>
      </c>
      <c r="D73" s="264"/>
      <c r="E73" s="149">
        <f t="shared" ref="E73" si="26">E70+E71+E72</f>
        <v>70682169.670000002</v>
      </c>
      <c r="F73" s="149">
        <f t="shared" ref="F73:P73" si="27">F70+F71+F72</f>
        <v>76942767.939999998</v>
      </c>
      <c r="G73" s="149">
        <f t="shared" si="27"/>
        <v>99372900.870000005</v>
      </c>
      <c r="H73" s="149">
        <f t="shared" si="27"/>
        <v>77427675.939999983</v>
      </c>
      <c r="I73" s="149">
        <f t="shared" si="27"/>
        <v>87858906.350000009</v>
      </c>
      <c r="J73" s="149">
        <f t="shared" si="27"/>
        <v>103001385.76000001</v>
      </c>
      <c r="K73" s="149">
        <f t="shared" si="27"/>
        <v>91099617.449999988</v>
      </c>
      <c r="L73" s="149">
        <f t="shared" si="27"/>
        <v>101225131.87000002</v>
      </c>
      <c r="M73" s="149">
        <f t="shared" si="27"/>
        <v>121568146.30999999</v>
      </c>
      <c r="N73" s="149">
        <f t="shared" si="27"/>
        <v>101196987.64</v>
      </c>
      <c r="O73" s="149">
        <f t="shared" si="27"/>
        <v>107434990.03999999</v>
      </c>
      <c r="P73" s="179">
        <f t="shared" si="27"/>
        <v>132205305.22999999</v>
      </c>
      <c r="Q73" s="169">
        <f t="shared" si="23"/>
        <v>1170015985.0699999</v>
      </c>
      <c r="R73" s="133" t="b">
        <v>1</v>
      </c>
    </row>
    <row r="74" spans="2:18" x14ac:dyDescent="0.2">
      <c r="B74" s="258"/>
      <c r="C74" s="267" t="s">
        <v>32</v>
      </c>
      <c r="D74" s="268"/>
      <c r="E74" s="150">
        <v>223370</v>
      </c>
      <c r="F74" s="150">
        <v>221675</v>
      </c>
      <c r="G74" s="150">
        <v>236304</v>
      </c>
      <c r="H74" s="150">
        <v>241027</v>
      </c>
      <c r="I74" s="150">
        <v>251529</v>
      </c>
      <c r="J74" s="150">
        <v>264041</v>
      </c>
      <c r="K74" s="150">
        <v>265062</v>
      </c>
      <c r="L74" s="150">
        <v>290898</v>
      </c>
      <c r="M74" s="150">
        <v>296675</v>
      </c>
      <c r="N74" s="150">
        <v>298918</v>
      </c>
      <c r="O74" s="150">
        <v>311848</v>
      </c>
      <c r="P74" s="180">
        <v>355845</v>
      </c>
      <c r="Q74" s="170">
        <f>AVERAGE(E74:P74)</f>
        <v>271432.66666666669</v>
      </c>
      <c r="R74" s="133" t="b">
        <v>1</v>
      </c>
    </row>
    <row r="75" spans="2:18" ht="16.5" thickBot="1" x14ac:dyDescent="0.25">
      <c r="B75" s="259"/>
      <c r="C75" s="269" t="s">
        <v>70</v>
      </c>
      <c r="D75" s="270"/>
      <c r="E75" s="154">
        <v>316.43537480413664</v>
      </c>
      <c r="F75" s="153">
        <v>347.0971825420097</v>
      </c>
      <c r="G75" s="153">
        <v>420.52991430530165</v>
      </c>
      <c r="H75" s="153">
        <v>321.24067403236972</v>
      </c>
      <c r="I75" s="153">
        <v>349.29931081505515</v>
      </c>
      <c r="J75" s="153">
        <v>390.09618112338615</v>
      </c>
      <c r="K75" s="154">
        <v>343.69173042533441</v>
      </c>
      <c r="L75" s="154">
        <v>347.97465733693605</v>
      </c>
      <c r="M75" s="154">
        <v>409.76875810230047</v>
      </c>
      <c r="N75" s="154">
        <v>338.54430860637365</v>
      </c>
      <c r="O75" s="154">
        <v>344.51075536799976</v>
      </c>
      <c r="P75" s="181">
        <v>371.52497640826761</v>
      </c>
      <c r="Q75" s="183">
        <f t="shared" ref="Q75" si="28">Q73/Q74</f>
        <v>4310.5201722342426</v>
      </c>
      <c r="R75" s="133" t="b">
        <v>1</v>
      </c>
    </row>
    <row r="76" spans="2:18" x14ac:dyDescent="0.2">
      <c r="B76" s="271" t="s">
        <v>5</v>
      </c>
      <c r="C76" s="271"/>
      <c r="D76" s="271"/>
      <c r="E76" s="271"/>
      <c r="F76" s="271"/>
      <c r="G76" s="271"/>
      <c r="H76" s="271"/>
      <c r="I76" s="271"/>
      <c r="J76" s="271"/>
      <c r="K76" s="271"/>
      <c r="L76" s="271"/>
      <c r="M76" s="271"/>
      <c r="N76" s="271"/>
      <c r="O76" s="271"/>
      <c r="P76" s="271"/>
      <c r="Q76" s="271"/>
    </row>
    <row r="77" spans="2:18" ht="15.75" customHeight="1" x14ac:dyDescent="0.2">
      <c r="B77" s="272" t="s">
        <v>72</v>
      </c>
      <c r="C77" s="272"/>
      <c r="D77" s="272"/>
      <c r="E77" s="272"/>
      <c r="F77" s="272"/>
      <c r="G77" s="272"/>
      <c r="H77" s="272"/>
      <c r="I77" s="272"/>
      <c r="J77" s="272"/>
      <c r="K77" s="272"/>
      <c r="L77" s="272"/>
      <c r="M77" s="272"/>
      <c r="N77" s="272"/>
      <c r="O77" s="272"/>
      <c r="P77" s="272"/>
      <c r="Q77" s="272"/>
    </row>
    <row r="78" spans="2:18" ht="15.75" customHeight="1" x14ac:dyDescent="0.2">
      <c r="B78" s="273" t="s">
        <v>77</v>
      </c>
      <c r="C78" s="273"/>
      <c r="D78" s="273"/>
      <c r="E78" s="273"/>
      <c r="F78" s="273"/>
      <c r="G78" s="273"/>
      <c r="H78" s="273"/>
      <c r="I78" s="273"/>
      <c r="J78" s="273"/>
      <c r="K78" s="273"/>
      <c r="L78" s="273"/>
      <c r="M78" s="273"/>
      <c r="N78" s="273"/>
      <c r="O78" s="273"/>
      <c r="P78" s="273"/>
      <c r="Q78" s="273"/>
    </row>
    <row r="80" spans="2:18" ht="16.5" thickBot="1" x14ac:dyDescent="0.25">
      <c r="B80" s="254" t="s">
        <v>76</v>
      </c>
      <c r="C80" s="254"/>
      <c r="D80" s="254"/>
      <c r="E80" s="254"/>
      <c r="F80" s="254"/>
      <c r="G80" s="254"/>
      <c r="H80" s="254"/>
      <c r="I80" s="254"/>
      <c r="J80" s="254"/>
      <c r="K80" s="254"/>
      <c r="L80" s="254"/>
      <c r="M80" s="254"/>
      <c r="N80" s="254"/>
      <c r="O80" s="254"/>
      <c r="P80" s="254"/>
      <c r="Q80" s="254"/>
    </row>
    <row r="81" spans="2:17" ht="16.5" thickBot="1" x14ac:dyDescent="0.25">
      <c r="B81" s="129" t="s">
        <v>61</v>
      </c>
      <c r="C81" s="255" t="s">
        <v>15</v>
      </c>
      <c r="D81" s="256"/>
      <c r="E81" s="130">
        <v>42186</v>
      </c>
      <c r="F81" s="131">
        <v>42217</v>
      </c>
      <c r="G81" s="131">
        <v>42248</v>
      </c>
      <c r="H81" s="131">
        <v>42278</v>
      </c>
      <c r="I81" s="131">
        <v>42309</v>
      </c>
      <c r="J81" s="131">
        <v>42339</v>
      </c>
      <c r="K81" s="131">
        <v>42370</v>
      </c>
      <c r="L81" s="131">
        <v>42401</v>
      </c>
      <c r="M81" s="131">
        <v>42430</v>
      </c>
      <c r="N81" s="131">
        <v>42461</v>
      </c>
      <c r="O81" s="131">
        <v>42491</v>
      </c>
      <c r="P81" s="131">
        <v>42522</v>
      </c>
      <c r="Q81" s="132" t="s">
        <v>52</v>
      </c>
    </row>
    <row r="82" spans="2:17" x14ac:dyDescent="0.2">
      <c r="B82" s="257" t="s">
        <v>63</v>
      </c>
      <c r="C82" s="260" t="s">
        <v>64</v>
      </c>
      <c r="D82" s="158" t="s">
        <v>16</v>
      </c>
      <c r="E82" s="135"/>
      <c r="F82" s="135">
        <v>8566874.1500000004</v>
      </c>
      <c r="G82" s="135">
        <v>6861785.040000001</v>
      </c>
      <c r="H82" s="135">
        <v>7141601.4100000001</v>
      </c>
      <c r="I82" s="135"/>
      <c r="J82" s="135"/>
      <c r="K82" s="135"/>
      <c r="L82" s="135"/>
      <c r="M82" s="135"/>
      <c r="N82" s="135"/>
      <c r="O82" s="135"/>
      <c r="P82" s="135"/>
      <c r="Q82" s="136">
        <f>SUM(E82:P82)</f>
        <v>22570260.600000001</v>
      </c>
    </row>
    <row r="83" spans="2:17" x14ac:dyDescent="0.2">
      <c r="B83" s="258"/>
      <c r="C83" s="261"/>
      <c r="D83" s="159" t="s">
        <v>65</v>
      </c>
      <c r="E83" s="138"/>
      <c r="F83" s="138">
        <v>359.25</v>
      </c>
      <c r="G83" s="138">
        <v>491.29</v>
      </c>
      <c r="H83" s="138">
        <v>2271</v>
      </c>
      <c r="I83" s="138"/>
      <c r="J83" s="138"/>
      <c r="K83" s="138"/>
      <c r="L83" s="138"/>
      <c r="M83" s="138"/>
      <c r="N83" s="138"/>
      <c r="O83" s="138"/>
      <c r="P83" s="138"/>
      <c r="Q83" s="139">
        <f t="shared" ref="Q83:Q90" si="29">SUM(E83:P83)</f>
        <v>3121.54</v>
      </c>
    </row>
    <row r="84" spans="2:17" x14ac:dyDescent="0.2">
      <c r="B84" s="258"/>
      <c r="C84" s="261"/>
      <c r="D84" s="159" t="s">
        <v>17</v>
      </c>
      <c r="E84" s="138"/>
      <c r="F84" s="138">
        <v>0</v>
      </c>
      <c r="G84" s="138">
        <v>0</v>
      </c>
      <c r="H84" s="138">
        <v>0</v>
      </c>
      <c r="I84" s="138"/>
      <c r="J84" s="138"/>
      <c r="K84" s="138"/>
      <c r="L84" s="138"/>
      <c r="M84" s="138"/>
      <c r="N84" s="138"/>
      <c r="O84" s="138"/>
      <c r="P84" s="138"/>
      <c r="Q84" s="139">
        <f t="shared" si="29"/>
        <v>0</v>
      </c>
    </row>
    <row r="85" spans="2:17" x14ac:dyDescent="0.2">
      <c r="B85" s="258"/>
      <c r="C85" s="261"/>
      <c r="D85" s="159" t="s">
        <v>66</v>
      </c>
      <c r="E85" s="138"/>
      <c r="F85" s="138">
        <v>247224.83</v>
      </c>
      <c r="G85" s="138">
        <v>265894.2</v>
      </c>
      <c r="H85" s="138">
        <v>277106.90999999997</v>
      </c>
      <c r="I85" s="138"/>
      <c r="J85" s="138"/>
      <c r="K85" s="138"/>
      <c r="L85" s="138"/>
      <c r="M85" s="138"/>
      <c r="N85" s="138"/>
      <c r="O85" s="138"/>
      <c r="P85" s="138"/>
      <c r="Q85" s="139">
        <f t="shared" si="29"/>
        <v>790225.94</v>
      </c>
    </row>
    <row r="86" spans="2:17" ht="16.5" thickBot="1" x14ac:dyDescent="0.25">
      <c r="B86" s="258"/>
      <c r="C86" s="261"/>
      <c r="D86" s="160" t="s">
        <v>18</v>
      </c>
      <c r="E86" s="141"/>
      <c r="F86" s="141">
        <v>0</v>
      </c>
      <c r="G86" s="141">
        <v>0</v>
      </c>
      <c r="H86" s="141">
        <v>0</v>
      </c>
      <c r="I86" s="141"/>
      <c r="J86" s="141"/>
      <c r="K86" s="141"/>
      <c r="L86" s="141"/>
      <c r="M86" s="141"/>
      <c r="N86" s="141"/>
      <c r="O86" s="141"/>
      <c r="P86" s="141"/>
      <c r="Q86" s="142">
        <f t="shared" si="29"/>
        <v>0</v>
      </c>
    </row>
    <row r="87" spans="2:17" ht="16.5" thickTop="1" x14ac:dyDescent="0.2">
      <c r="B87" s="258"/>
      <c r="C87" s="276"/>
      <c r="D87" s="161" t="s">
        <v>67</v>
      </c>
      <c r="E87" s="149">
        <f>SUM(E82:E86)</f>
        <v>0</v>
      </c>
      <c r="F87" s="149">
        <f t="shared" ref="F87:P87" si="30">SUM(F82:F86)</f>
        <v>8814458.2300000004</v>
      </c>
      <c r="G87" s="149">
        <f t="shared" si="30"/>
        <v>7128170.5300000012</v>
      </c>
      <c r="H87" s="149">
        <f t="shared" si="30"/>
        <v>7420979.3200000003</v>
      </c>
      <c r="I87" s="149">
        <f t="shared" si="30"/>
        <v>0</v>
      </c>
      <c r="J87" s="149">
        <f t="shared" si="30"/>
        <v>0</v>
      </c>
      <c r="K87" s="149">
        <f t="shared" si="30"/>
        <v>0</v>
      </c>
      <c r="L87" s="149">
        <f t="shared" si="30"/>
        <v>0</v>
      </c>
      <c r="M87" s="149">
        <f t="shared" si="30"/>
        <v>0</v>
      </c>
      <c r="N87" s="149">
        <f t="shared" si="30"/>
        <v>0</v>
      </c>
      <c r="O87" s="149">
        <f t="shared" si="30"/>
        <v>0</v>
      </c>
      <c r="P87" s="149">
        <f t="shared" si="30"/>
        <v>0</v>
      </c>
      <c r="Q87" s="148">
        <f t="shared" si="29"/>
        <v>23363608.080000002</v>
      </c>
    </row>
    <row r="88" spans="2:17" x14ac:dyDescent="0.2">
      <c r="B88" s="258"/>
      <c r="C88" s="274" t="s">
        <v>68</v>
      </c>
      <c r="D88" s="275"/>
      <c r="E88" s="138"/>
      <c r="F88" s="138">
        <v>2054738.57</v>
      </c>
      <c r="G88" s="138">
        <v>2097869.7599999998</v>
      </c>
      <c r="H88" s="138">
        <v>2139782.15</v>
      </c>
      <c r="I88" s="138"/>
      <c r="J88" s="138"/>
      <c r="K88" s="138"/>
      <c r="L88" s="138"/>
      <c r="M88" s="138"/>
      <c r="N88" s="138"/>
      <c r="O88" s="138"/>
      <c r="P88" s="138"/>
      <c r="Q88" s="139">
        <f t="shared" si="29"/>
        <v>6292390.4800000004</v>
      </c>
    </row>
    <row r="89" spans="2:17" ht="16.5" thickBot="1" x14ac:dyDescent="0.25">
      <c r="B89" s="258"/>
      <c r="C89" s="265" t="s">
        <v>69</v>
      </c>
      <c r="D89" s="266"/>
      <c r="E89" s="141"/>
      <c r="F89" s="141">
        <v>8299.52</v>
      </c>
      <c r="G89" s="141">
        <v>2138.1</v>
      </c>
      <c r="H89" s="141">
        <v>6520.7</v>
      </c>
      <c r="I89" s="141"/>
      <c r="J89" s="141"/>
      <c r="K89" s="141"/>
      <c r="L89" s="141"/>
      <c r="M89" s="141"/>
      <c r="N89" s="141"/>
      <c r="O89" s="141"/>
      <c r="P89" s="141"/>
      <c r="Q89" s="142">
        <f t="shared" si="29"/>
        <v>16958.32</v>
      </c>
    </row>
    <row r="90" spans="2:17" ht="16.5" thickTop="1" x14ac:dyDescent="0.2">
      <c r="B90" s="258"/>
      <c r="C90" s="263" t="s">
        <v>38</v>
      </c>
      <c r="D90" s="264"/>
      <c r="E90" s="149">
        <f>E87+E88+E89</f>
        <v>0</v>
      </c>
      <c r="F90" s="149">
        <f t="shared" ref="F90:P90" si="31">F87+F88+F89</f>
        <v>10877496.32</v>
      </c>
      <c r="G90" s="149">
        <f t="shared" si="31"/>
        <v>9228178.3900000006</v>
      </c>
      <c r="H90" s="149">
        <f t="shared" si="31"/>
        <v>9567282.1699999999</v>
      </c>
      <c r="I90" s="149">
        <f t="shared" si="31"/>
        <v>0</v>
      </c>
      <c r="J90" s="149">
        <f t="shared" si="31"/>
        <v>0</v>
      </c>
      <c r="K90" s="149">
        <f t="shared" si="31"/>
        <v>0</v>
      </c>
      <c r="L90" s="149">
        <f t="shared" si="31"/>
        <v>0</v>
      </c>
      <c r="M90" s="149">
        <f t="shared" si="31"/>
        <v>0</v>
      </c>
      <c r="N90" s="149">
        <f t="shared" si="31"/>
        <v>0</v>
      </c>
      <c r="O90" s="149">
        <f t="shared" si="31"/>
        <v>0</v>
      </c>
      <c r="P90" s="149">
        <f t="shared" si="31"/>
        <v>0</v>
      </c>
      <c r="Q90" s="148">
        <f t="shared" si="29"/>
        <v>29672956.880000003</v>
      </c>
    </row>
    <row r="91" spans="2:17" x14ac:dyDescent="0.2">
      <c r="B91" s="258"/>
      <c r="C91" s="274" t="s">
        <v>32</v>
      </c>
      <c r="D91" s="275"/>
      <c r="E91" s="150"/>
      <c r="F91" s="150"/>
      <c r="G91" s="150"/>
      <c r="H91" s="150"/>
      <c r="I91" s="150"/>
      <c r="J91" s="150"/>
      <c r="K91" s="150"/>
      <c r="L91" s="150"/>
      <c r="M91" s="150"/>
      <c r="N91" s="150"/>
      <c r="O91" s="150"/>
      <c r="P91" s="150"/>
      <c r="Q91" s="151" t="e">
        <f>AVERAGE(E91:P91)</f>
        <v>#DIV/0!</v>
      </c>
    </row>
    <row r="92" spans="2:17" ht="16.5" thickBot="1" x14ac:dyDescent="0.25">
      <c r="B92" s="259"/>
      <c r="C92" s="269" t="s">
        <v>70</v>
      </c>
      <c r="D92" s="270"/>
      <c r="E92" s="152" t="e">
        <f>E90/E91</f>
        <v>#DIV/0!</v>
      </c>
      <c r="F92" s="153" t="e">
        <f t="shared" ref="F92:Q92" si="32">F90/F91</f>
        <v>#DIV/0!</v>
      </c>
      <c r="G92" s="153" t="e">
        <f t="shared" si="32"/>
        <v>#DIV/0!</v>
      </c>
      <c r="H92" s="153" t="e">
        <f t="shared" si="32"/>
        <v>#DIV/0!</v>
      </c>
      <c r="I92" s="153" t="e">
        <f t="shared" si="32"/>
        <v>#DIV/0!</v>
      </c>
      <c r="J92" s="153" t="e">
        <f t="shared" si="32"/>
        <v>#DIV/0!</v>
      </c>
      <c r="K92" s="154" t="e">
        <f t="shared" si="32"/>
        <v>#DIV/0!</v>
      </c>
      <c r="L92" s="154" t="e">
        <f t="shared" si="32"/>
        <v>#DIV/0!</v>
      </c>
      <c r="M92" s="154" t="e">
        <f t="shared" si="32"/>
        <v>#DIV/0!</v>
      </c>
      <c r="N92" s="154" t="e">
        <f t="shared" si="32"/>
        <v>#DIV/0!</v>
      </c>
      <c r="O92" s="154" t="e">
        <f t="shared" si="32"/>
        <v>#DIV/0!</v>
      </c>
      <c r="P92" s="154" t="e">
        <f t="shared" si="32"/>
        <v>#DIV/0!</v>
      </c>
      <c r="Q92" s="155" t="e">
        <f t="shared" si="32"/>
        <v>#DIV/0!</v>
      </c>
    </row>
    <row r="93" spans="2:17" x14ac:dyDescent="0.2">
      <c r="B93" s="257" t="s">
        <v>44</v>
      </c>
      <c r="C93" s="260" t="s">
        <v>64</v>
      </c>
      <c r="D93" s="158" t="s">
        <v>16</v>
      </c>
      <c r="E93" s="135"/>
      <c r="F93" s="135">
        <v>130421150.50999999</v>
      </c>
      <c r="G93" s="135">
        <v>108251703.80000001</v>
      </c>
      <c r="H93" s="135">
        <v>105164817.40999998</v>
      </c>
      <c r="I93" s="135"/>
      <c r="J93" s="135"/>
      <c r="K93" s="135"/>
      <c r="L93" s="135"/>
      <c r="M93" s="135"/>
      <c r="N93" s="135"/>
      <c r="O93" s="135"/>
      <c r="P93" s="135"/>
      <c r="Q93" s="136">
        <f>SUM(E93:P93)</f>
        <v>343837671.71999997</v>
      </c>
    </row>
    <row r="94" spans="2:17" x14ac:dyDescent="0.2">
      <c r="B94" s="258"/>
      <c r="C94" s="261"/>
      <c r="D94" s="159" t="s">
        <v>65</v>
      </c>
      <c r="E94" s="138"/>
      <c r="F94" s="138">
        <v>557663.2300000001</v>
      </c>
      <c r="G94" s="138">
        <v>405434.5</v>
      </c>
      <c r="H94" s="138">
        <v>386007.94</v>
      </c>
      <c r="I94" s="138"/>
      <c r="J94" s="138"/>
      <c r="K94" s="138"/>
      <c r="L94" s="138"/>
      <c r="M94" s="138"/>
      <c r="N94" s="138"/>
      <c r="O94" s="138"/>
      <c r="P94" s="138"/>
      <c r="Q94" s="139">
        <f t="shared" ref="Q94:Q101" si="33">SUM(E94:P94)</f>
        <v>1349105.6700000002</v>
      </c>
    </row>
    <row r="95" spans="2:17" x14ac:dyDescent="0.2">
      <c r="B95" s="258"/>
      <c r="C95" s="261"/>
      <c r="D95" s="159" t="s">
        <v>17</v>
      </c>
      <c r="E95" s="138"/>
      <c r="F95" s="138">
        <v>418115.25</v>
      </c>
      <c r="G95" s="138">
        <v>151718.98000000001</v>
      </c>
      <c r="H95" s="138">
        <v>284390.23</v>
      </c>
      <c r="I95" s="138"/>
      <c r="J95" s="138"/>
      <c r="K95" s="138"/>
      <c r="L95" s="138"/>
      <c r="M95" s="138"/>
      <c r="N95" s="138"/>
      <c r="O95" s="138"/>
      <c r="P95" s="138"/>
      <c r="Q95" s="139">
        <f t="shared" si="33"/>
        <v>854224.46</v>
      </c>
    </row>
    <row r="96" spans="2:17" x14ac:dyDescent="0.2">
      <c r="B96" s="258"/>
      <c r="C96" s="261"/>
      <c r="D96" s="159" t="s">
        <v>66</v>
      </c>
      <c r="E96" s="138"/>
      <c r="F96" s="138">
        <v>2407902.4500000002</v>
      </c>
      <c r="G96" s="138">
        <v>2653267.9500000002</v>
      </c>
      <c r="H96" s="138">
        <v>2718511.28</v>
      </c>
      <c r="I96" s="138"/>
      <c r="J96" s="138"/>
      <c r="K96" s="138"/>
      <c r="L96" s="138"/>
      <c r="M96" s="138"/>
      <c r="N96" s="138"/>
      <c r="O96" s="138"/>
      <c r="P96" s="138"/>
      <c r="Q96" s="139">
        <f t="shared" si="33"/>
        <v>7779681.6799999997</v>
      </c>
    </row>
    <row r="97" spans="2:17" ht="16.5" thickBot="1" x14ac:dyDescent="0.25">
      <c r="B97" s="258"/>
      <c r="C97" s="261"/>
      <c r="D97" s="160" t="s">
        <v>18</v>
      </c>
      <c r="E97" s="141"/>
      <c r="F97" s="141">
        <v>0</v>
      </c>
      <c r="G97" s="141">
        <v>0</v>
      </c>
      <c r="H97" s="141">
        <v>0</v>
      </c>
      <c r="I97" s="141"/>
      <c r="J97" s="141"/>
      <c r="K97" s="141"/>
      <c r="L97" s="141"/>
      <c r="M97" s="141"/>
      <c r="N97" s="141"/>
      <c r="O97" s="141"/>
      <c r="P97" s="141"/>
      <c r="Q97" s="142">
        <f t="shared" si="33"/>
        <v>0</v>
      </c>
    </row>
    <row r="98" spans="2:17" ht="16.5" thickTop="1" x14ac:dyDescent="0.2">
      <c r="B98" s="258"/>
      <c r="C98" s="276"/>
      <c r="D98" s="161" t="s">
        <v>67</v>
      </c>
      <c r="E98" s="149">
        <f>SUM(E93:E97)</f>
        <v>0</v>
      </c>
      <c r="F98" s="149">
        <f t="shared" ref="F98:P98" si="34">SUM(F93:F97)</f>
        <v>133804831.44</v>
      </c>
      <c r="G98" s="149">
        <f t="shared" si="34"/>
        <v>111462125.23000002</v>
      </c>
      <c r="H98" s="149">
        <f t="shared" si="34"/>
        <v>108553726.85999998</v>
      </c>
      <c r="I98" s="149">
        <f t="shared" si="34"/>
        <v>0</v>
      </c>
      <c r="J98" s="149">
        <f t="shared" si="34"/>
        <v>0</v>
      </c>
      <c r="K98" s="149">
        <f t="shared" si="34"/>
        <v>0</v>
      </c>
      <c r="L98" s="149">
        <f t="shared" si="34"/>
        <v>0</v>
      </c>
      <c r="M98" s="149">
        <f t="shared" si="34"/>
        <v>0</v>
      </c>
      <c r="N98" s="149">
        <f t="shared" si="34"/>
        <v>0</v>
      </c>
      <c r="O98" s="149">
        <f t="shared" si="34"/>
        <v>0</v>
      </c>
      <c r="P98" s="149">
        <f t="shared" si="34"/>
        <v>0</v>
      </c>
      <c r="Q98" s="148">
        <f t="shared" si="33"/>
        <v>353820683.52999997</v>
      </c>
    </row>
    <row r="99" spans="2:17" x14ac:dyDescent="0.2">
      <c r="B99" s="258"/>
      <c r="C99" s="274" t="s">
        <v>68</v>
      </c>
      <c r="D99" s="275"/>
      <c r="E99" s="138"/>
      <c r="F99" s="138">
        <v>19674016.100000001</v>
      </c>
      <c r="G99" s="138">
        <v>20238774.77</v>
      </c>
      <c r="H99" s="138">
        <v>20313196.379999999</v>
      </c>
      <c r="I99" s="138"/>
      <c r="J99" s="138"/>
      <c r="K99" s="138"/>
      <c r="L99" s="138"/>
      <c r="M99" s="138"/>
      <c r="N99" s="138"/>
      <c r="O99" s="138"/>
      <c r="P99" s="138"/>
      <c r="Q99" s="139">
        <f t="shared" si="33"/>
        <v>60225987.25</v>
      </c>
    </row>
    <row r="100" spans="2:17" ht="16.5" thickBot="1" x14ac:dyDescent="0.25">
      <c r="B100" s="258"/>
      <c r="C100" s="265" t="s">
        <v>69</v>
      </c>
      <c r="D100" s="266"/>
      <c r="E100" s="141"/>
      <c r="F100" s="141">
        <v>179155.64</v>
      </c>
      <c r="G100" s="141">
        <v>90850.59</v>
      </c>
      <c r="H100" s="141">
        <v>169150.83</v>
      </c>
      <c r="I100" s="141"/>
      <c r="J100" s="141"/>
      <c r="K100" s="141"/>
      <c r="L100" s="141"/>
      <c r="M100" s="141"/>
      <c r="N100" s="141"/>
      <c r="O100" s="141"/>
      <c r="P100" s="141"/>
      <c r="Q100" s="142">
        <f t="shared" si="33"/>
        <v>439157.05999999994</v>
      </c>
    </row>
    <row r="101" spans="2:17" ht="16.5" thickTop="1" x14ac:dyDescent="0.2">
      <c r="B101" s="258"/>
      <c r="C101" s="263" t="s">
        <v>38</v>
      </c>
      <c r="D101" s="264"/>
      <c r="E101" s="149">
        <f>E98+E99+E100</f>
        <v>0</v>
      </c>
      <c r="F101" s="149">
        <f t="shared" ref="F101:P101" si="35">F98+F99+F100</f>
        <v>153658003.17999998</v>
      </c>
      <c r="G101" s="149">
        <f t="shared" si="35"/>
        <v>131791750.59000002</v>
      </c>
      <c r="H101" s="149">
        <f t="shared" si="35"/>
        <v>129036074.06999998</v>
      </c>
      <c r="I101" s="149">
        <f t="shared" si="35"/>
        <v>0</v>
      </c>
      <c r="J101" s="149">
        <f t="shared" si="35"/>
        <v>0</v>
      </c>
      <c r="K101" s="149">
        <f t="shared" si="35"/>
        <v>0</v>
      </c>
      <c r="L101" s="149">
        <f t="shared" si="35"/>
        <v>0</v>
      </c>
      <c r="M101" s="149">
        <f t="shared" si="35"/>
        <v>0</v>
      </c>
      <c r="N101" s="149">
        <f t="shared" si="35"/>
        <v>0</v>
      </c>
      <c r="O101" s="149">
        <f t="shared" si="35"/>
        <v>0</v>
      </c>
      <c r="P101" s="149">
        <f t="shared" si="35"/>
        <v>0</v>
      </c>
      <c r="Q101" s="148">
        <f t="shared" si="33"/>
        <v>414485827.83999997</v>
      </c>
    </row>
    <row r="102" spans="2:17" x14ac:dyDescent="0.2">
      <c r="B102" s="258"/>
      <c r="C102" s="274" t="s">
        <v>32</v>
      </c>
      <c r="D102" s="275"/>
      <c r="E102" s="150"/>
      <c r="F102" s="150"/>
      <c r="G102" s="150"/>
      <c r="H102" s="150"/>
      <c r="I102" s="150"/>
      <c r="J102" s="150"/>
      <c r="K102" s="150"/>
      <c r="L102" s="150"/>
      <c r="M102" s="150"/>
      <c r="N102" s="150"/>
      <c r="O102" s="150"/>
      <c r="P102" s="150"/>
      <c r="Q102" s="151" t="e">
        <f>AVERAGE(E102:P102)</f>
        <v>#DIV/0!</v>
      </c>
    </row>
    <row r="103" spans="2:17" ht="16.5" thickBot="1" x14ac:dyDescent="0.25">
      <c r="B103" s="259"/>
      <c r="C103" s="277" t="s">
        <v>70</v>
      </c>
      <c r="D103" s="278"/>
      <c r="E103" s="152" t="e">
        <f>E101/E102</f>
        <v>#DIV/0!</v>
      </c>
      <c r="F103" s="153" t="e">
        <f t="shared" ref="F103:Q103" si="36">F101/F102</f>
        <v>#DIV/0!</v>
      </c>
      <c r="G103" s="153" t="e">
        <f t="shared" si="36"/>
        <v>#DIV/0!</v>
      </c>
      <c r="H103" s="153" t="e">
        <f t="shared" si="36"/>
        <v>#DIV/0!</v>
      </c>
      <c r="I103" s="153" t="e">
        <f t="shared" si="36"/>
        <v>#DIV/0!</v>
      </c>
      <c r="J103" s="153" t="e">
        <f t="shared" si="36"/>
        <v>#DIV/0!</v>
      </c>
      <c r="K103" s="154" t="e">
        <f t="shared" si="36"/>
        <v>#DIV/0!</v>
      </c>
      <c r="L103" s="154" t="e">
        <f t="shared" si="36"/>
        <v>#DIV/0!</v>
      </c>
      <c r="M103" s="154" t="e">
        <f t="shared" si="36"/>
        <v>#DIV/0!</v>
      </c>
      <c r="N103" s="154" t="e">
        <f t="shared" si="36"/>
        <v>#DIV/0!</v>
      </c>
      <c r="O103" s="154" t="e">
        <f t="shared" si="36"/>
        <v>#DIV/0!</v>
      </c>
      <c r="P103" s="154" t="e">
        <f t="shared" si="36"/>
        <v>#DIV/0!</v>
      </c>
      <c r="Q103" s="155" t="e">
        <f t="shared" si="36"/>
        <v>#DIV/0!</v>
      </c>
    </row>
    <row r="104" spans="2:17" x14ac:dyDescent="0.2">
      <c r="B104" s="258" t="s">
        <v>71</v>
      </c>
      <c r="C104" s="260" t="s">
        <v>64</v>
      </c>
      <c r="D104" s="161" t="s">
        <v>16</v>
      </c>
      <c r="E104" s="135">
        <f>E82+E93</f>
        <v>0</v>
      </c>
      <c r="F104" s="135">
        <f t="shared" ref="F104:J104" si="37">F82+F93</f>
        <v>138988024.66</v>
      </c>
      <c r="G104" s="135">
        <f t="shared" si="37"/>
        <v>115113488.84000002</v>
      </c>
      <c r="H104" s="135">
        <f t="shared" si="37"/>
        <v>112306418.81999998</v>
      </c>
      <c r="I104" s="135">
        <f t="shared" si="37"/>
        <v>0</v>
      </c>
      <c r="J104" s="135">
        <f t="shared" si="37"/>
        <v>0</v>
      </c>
      <c r="K104" s="135">
        <f>K82+K93</f>
        <v>0</v>
      </c>
      <c r="L104" s="135">
        <f t="shared" ref="L104:P104" si="38">L82+L93</f>
        <v>0</v>
      </c>
      <c r="M104" s="135">
        <f t="shared" si="38"/>
        <v>0</v>
      </c>
      <c r="N104" s="135">
        <f t="shared" si="38"/>
        <v>0</v>
      </c>
      <c r="O104" s="135">
        <f t="shared" si="38"/>
        <v>0</v>
      </c>
      <c r="P104" s="135">
        <f t="shared" si="38"/>
        <v>0</v>
      </c>
      <c r="Q104" s="136">
        <f>SUM(E104:P104)</f>
        <v>366407932.31999999</v>
      </c>
    </row>
    <row r="105" spans="2:17" x14ac:dyDescent="0.2">
      <c r="B105" s="258"/>
      <c r="C105" s="261"/>
      <c r="D105" s="159" t="s">
        <v>65</v>
      </c>
      <c r="E105" s="138">
        <f t="shared" ref="E105:P108" si="39">E83+E94</f>
        <v>0</v>
      </c>
      <c r="F105" s="138">
        <f t="shared" si="39"/>
        <v>558022.4800000001</v>
      </c>
      <c r="G105" s="138">
        <f t="shared" si="39"/>
        <v>405925.79</v>
      </c>
      <c r="H105" s="138">
        <f t="shared" si="39"/>
        <v>388278.94</v>
      </c>
      <c r="I105" s="138">
        <f t="shared" si="39"/>
        <v>0</v>
      </c>
      <c r="J105" s="138">
        <f t="shared" si="39"/>
        <v>0</v>
      </c>
      <c r="K105" s="138">
        <f t="shared" si="39"/>
        <v>0</v>
      </c>
      <c r="L105" s="138">
        <f t="shared" si="39"/>
        <v>0</v>
      </c>
      <c r="M105" s="138">
        <f t="shared" si="39"/>
        <v>0</v>
      </c>
      <c r="N105" s="138">
        <f t="shared" si="39"/>
        <v>0</v>
      </c>
      <c r="O105" s="138">
        <f t="shared" si="39"/>
        <v>0</v>
      </c>
      <c r="P105" s="138">
        <f t="shared" si="39"/>
        <v>0</v>
      </c>
      <c r="Q105" s="139">
        <f t="shared" ref="Q105:Q112" si="40">SUM(E105:P105)</f>
        <v>1352227.21</v>
      </c>
    </row>
    <row r="106" spans="2:17" x14ac:dyDescent="0.2">
      <c r="B106" s="258"/>
      <c r="C106" s="261"/>
      <c r="D106" s="159" t="s">
        <v>17</v>
      </c>
      <c r="E106" s="138">
        <f t="shared" si="39"/>
        <v>0</v>
      </c>
      <c r="F106" s="138">
        <f t="shared" si="39"/>
        <v>418115.25</v>
      </c>
      <c r="G106" s="138">
        <f t="shared" si="39"/>
        <v>151718.98000000001</v>
      </c>
      <c r="H106" s="138">
        <f t="shared" si="39"/>
        <v>284390.23</v>
      </c>
      <c r="I106" s="138">
        <f t="shared" si="39"/>
        <v>0</v>
      </c>
      <c r="J106" s="138">
        <f t="shared" si="39"/>
        <v>0</v>
      </c>
      <c r="K106" s="138">
        <f t="shared" si="39"/>
        <v>0</v>
      </c>
      <c r="L106" s="138">
        <f t="shared" si="39"/>
        <v>0</v>
      </c>
      <c r="M106" s="138">
        <f t="shared" si="39"/>
        <v>0</v>
      </c>
      <c r="N106" s="138">
        <f t="shared" si="39"/>
        <v>0</v>
      </c>
      <c r="O106" s="138">
        <f t="shared" si="39"/>
        <v>0</v>
      </c>
      <c r="P106" s="138">
        <f t="shared" si="39"/>
        <v>0</v>
      </c>
      <c r="Q106" s="139">
        <f t="shared" si="40"/>
        <v>854224.46</v>
      </c>
    </row>
    <row r="107" spans="2:17" x14ac:dyDescent="0.2">
      <c r="B107" s="258"/>
      <c r="C107" s="261"/>
      <c r="D107" s="159" t="s">
        <v>66</v>
      </c>
      <c r="E107" s="138">
        <f t="shared" si="39"/>
        <v>0</v>
      </c>
      <c r="F107" s="138">
        <f t="shared" si="39"/>
        <v>2655127.2800000003</v>
      </c>
      <c r="G107" s="138">
        <f t="shared" si="39"/>
        <v>2919162.1500000004</v>
      </c>
      <c r="H107" s="138">
        <f t="shared" si="39"/>
        <v>2995618.19</v>
      </c>
      <c r="I107" s="138">
        <f t="shared" si="39"/>
        <v>0</v>
      </c>
      <c r="J107" s="138">
        <f t="shared" si="39"/>
        <v>0</v>
      </c>
      <c r="K107" s="138">
        <f t="shared" si="39"/>
        <v>0</v>
      </c>
      <c r="L107" s="138">
        <f t="shared" si="39"/>
        <v>0</v>
      </c>
      <c r="M107" s="138">
        <f t="shared" si="39"/>
        <v>0</v>
      </c>
      <c r="N107" s="138">
        <f t="shared" si="39"/>
        <v>0</v>
      </c>
      <c r="O107" s="138">
        <f t="shared" si="39"/>
        <v>0</v>
      </c>
      <c r="P107" s="138">
        <f t="shared" si="39"/>
        <v>0</v>
      </c>
      <c r="Q107" s="139">
        <f t="shared" si="40"/>
        <v>8569907.620000001</v>
      </c>
    </row>
    <row r="108" spans="2:17" ht="16.5" thickBot="1" x14ac:dyDescent="0.25">
      <c r="B108" s="258"/>
      <c r="C108" s="261"/>
      <c r="D108" s="160" t="s">
        <v>18</v>
      </c>
      <c r="E108" s="141">
        <f t="shared" si="39"/>
        <v>0</v>
      </c>
      <c r="F108" s="141">
        <f t="shared" si="39"/>
        <v>0</v>
      </c>
      <c r="G108" s="141">
        <f t="shared" si="39"/>
        <v>0</v>
      </c>
      <c r="H108" s="141">
        <f t="shared" si="39"/>
        <v>0</v>
      </c>
      <c r="I108" s="141">
        <f t="shared" si="39"/>
        <v>0</v>
      </c>
      <c r="J108" s="141">
        <f t="shared" si="39"/>
        <v>0</v>
      </c>
      <c r="K108" s="141">
        <f t="shared" si="39"/>
        <v>0</v>
      </c>
      <c r="L108" s="141">
        <f t="shared" si="39"/>
        <v>0</v>
      </c>
      <c r="M108" s="141">
        <f t="shared" si="39"/>
        <v>0</v>
      </c>
      <c r="N108" s="141">
        <f t="shared" si="39"/>
        <v>0</v>
      </c>
      <c r="O108" s="141">
        <f t="shared" si="39"/>
        <v>0</v>
      </c>
      <c r="P108" s="141">
        <f t="shared" si="39"/>
        <v>0</v>
      </c>
      <c r="Q108" s="142">
        <f t="shared" si="40"/>
        <v>0</v>
      </c>
    </row>
    <row r="109" spans="2:17" ht="16.5" thickTop="1" x14ac:dyDescent="0.2">
      <c r="B109" s="258"/>
      <c r="C109" s="276"/>
      <c r="D109" s="161" t="s">
        <v>67</v>
      </c>
      <c r="E109" s="149">
        <f>SUM(E104:E108)</f>
        <v>0</v>
      </c>
      <c r="F109" s="149">
        <f t="shared" ref="F109:P109" si="41">SUM(F104:F108)</f>
        <v>142619289.66999999</v>
      </c>
      <c r="G109" s="149">
        <f t="shared" si="41"/>
        <v>118590295.76000004</v>
      </c>
      <c r="H109" s="149">
        <f t="shared" si="41"/>
        <v>115974706.17999998</v>
      </c>
      <c r="I109" s="149">
        <f t="shared" si="41"/>
        <v>0</v>
      </c>
      <c r="J109" s="149">
        <f t="shared" si="41"/>
        <v>0</v>
      </c>
      <c r="K109" s="149">
        <f t="shared" si="41"/>
        <v>0</v>
      </c>
      <c r="L109" s="149">
        <f t="shared" si="41"/>
        <v>0</v>
      </c>
      <c r="M109" s="149">
        <f t="shared" si="41"/>
        <v>0</v>
      </c>
      <c r="N109" s="149">
        <f t="shared" si="41"/>
        <v>0</v>
      </c>
      <c r="O109" s="149">
        <f t="shared" si="41"/>
        <v>0</v>
      </c>
      <c r="P109" s="149">
        <f t="shared" si="41"/>
        <v>0</v>
      </c>
      <c r="Q109" s="148">
        <f t="shared" si="40"/>
        <v>377184291.61000001</v>
      </c>
    </row>
    <row r="110" spans="2:17" x14ac:dyDescent="0.2">
      <c r="B110" s="258"/>
      <c r="C110" s="274" t="s">
        <v>68</v>
      </c>
      <c r="D110" s="275"/>
      <c r="E110" s="138">
        <f>E88+E99</f>
        <v>0</v>
      </c>
      <c r="F110" s="138">
        <f t="shared" ref="F110:J111" si="42">F88+F99</f>
        <v>21728754.670000002</v>
      </c>
      <c r="G110" s="138">
        <f t="shared" si="42"/>
        <v>22336644.530000001</v>
      </c>
      <c r="H110" s="138">
        <f t="shared" si="42"/>
        <v>22452978.529999997</v>
      </c>
      <c r="I110" s="138">
        <f t="shared" si="42"/>
        <v>0</v>
      </c>
      <c r="J110" s="138">
        <f t="shared" si="42"/>
        <v>0</v>
      </c>
      <c r="K110" s="138">
        <f>K88+K99</f>
        <v>0</v>
      </c>
      <c r="L110" s="138">
        <f t="shared" ref="L110:P111" si="43">L88+L99</f>
        <v>0</v>
      </c>
      <c r="M110" s="138">
        <f t="shared" si="43"/>
        <v>0</v>
      </c>
      <c r="N110" s="138">
        <f t="shared" si="43"/>
        <v>0</v>
      </c>
      <c r="O110" s="138">
        <f t="shared" si="43"/>
        <v>0</v>
      </c>
      <c r="P110" s="138">
        <f t="shared" si="43"/>
        <v>0</v>
      </c>
      <c r="Q110" s="139">
        <f t="shared" si="40"/>
        <v>66518377.730000004</v>
      </c>
    </row>
    <row r="111" spans="2:17" ht="16.5" thickBot="1" x14ac:dyDescent="0.25">
      <c r="B111" s="258"/>
      <c r="C111" s="265" t="s">
        <v>69</v>
      </c>
      <c r="D111" s="266"/>
      <c r="E111" s="141">
        <f>E89+E100</f>
        <v>0</v>
      </c>
      <c r="F111" s="141">
        <f t="shared" si="42"/>
        <v>187455.16</v>
      </c>
      <c r="G111" s="141">
        <f t="shared" si="42"/>
        <v>92988.69</v>
      </c>
      <c r="H111" s="141">
        <f t="shared" si="42"/>
        <v>175671.53</v>
      </c>
      <c r="I111" s="141">
        <f t="shared" si="42"/>
        <v>0</v>
      </c>
      <c r="J111" s="141">
        <f t="shared" si="42"/>
        <v>0</v>
      </c>
      <c r="K111" s="141">
        <f>K89+K100</f>
        <v>0</v>
      </c>
      <c r="L111" s="141">
        <f t="shared" si="43"/>
        <v>0</v>
      </c>
      <c r="M111" s="141">
        <f t="shared" si="43"/>
        <v>0</v>
      </c>
      <c r="N111" s="141">
        <f t="shared" si="43"/>
        <v>0</v>
      </c>
      <c r="O111" s="141">
        <f t="shared" si="43"/>
        <v>0</v>
      </c>
      <c r="P111" s="141">
        <f t="shared" si="43"/>
        <v>0</v>
      </c>
      <c r="Q111" s="142">
        <f t="shared" si="40"/>
        <v>456115.38</v>
      </c>
    </row>
    <row r="112" spans="2:17" ht="16.5" thickTop="1" x14ac:dyDescent="0.2">
      <c r="B112" s="258"/>
      <c r="C112" s="263" t="s">
        <v>38</v>
      </c>
      <c r="D112" s="264"/>
      <c r="E112" s="149">
        <f>E109+E110+E111</f>
        <v>0</v>
      </c>
      <c r="F112" s="149">
        <f t="shared" ref="F112:P112" si="44">F109+F110+F111</f>
        <v>164535499.49999997</v>
      </c>
      <c r="G112" s="149">
        <f t="shared" si="44"/>
        <v>141019928.98000002</v>
      </c>
      <c r="H112" s="149">
        <f t="shared" si="44"/>
        <v>138603356.23999998</v>
      </c>
      <c r="I112" s="149">
        <f t="shared" si="44"/>
        <v>0</v>
      </c>
      <c r="J112" s="149">
        <f t="shared" si="44"/>
        <v>0</v>
      </c>
      <c r="K112" s="149">
        <f t="shared" si="44"/>
        <v>0</v>
      </c>
      <c r="L112" s="149">
        <f t="shared" si="44"/>
        <v>0</v>
      </c>
      <c r="M112" s="149">
        <f t="shared" si="44"/>
        <v>0</v>
      </c>
      <c r="N112" s="149">
        <f t="shared" si="44"/>
        <v>0</v>
      </c>
      <c r="O112" s="149">
        <f t="shared" si="44"/>
        <v>0</v>
      </c>
      <c r="P112" s="149">
        <f t="shared" si="44"/>
        <v>0</v>
      </c>
      <c r="Q112" s="148">
        <f t="shared" si="40"/>
        <v>444158784.72000003</v>
      </c>
    </row>
    <row r="113" spans="2:17" x14ac:dyDescent="0.2">
      <c r="B113" s="258"/>
      <c r="C113" s="274" t="s">
        <v>32</v>
      </c>
      <c r="D113" s="275"/>
      <c r="E113" s="150">
        <f>E91+E102</f>
        <v>0</v>
      </c>
      <c r="F113" s="150">
        <f t="shared" ref="F113:P113" si="45">F91+F102</f>
        <v>0</v>
      </c>
      <c r="G113" s="150">
        <f t="shared" si="45"/>
        <v>0</v>
      </c>
      <c r="H113" s="150">
        <f t="shared" si="45"/>
        <v>0</v>
      </c>
      <c r="I113" s="150">
        <f t="shared" si="45"/>
        <v>0</v>
      </c>
      <c r="J113" s="150">
        <f t="shared" si="45"/>
        <v>0</v>
      </c>
      <c r="K113" s="150">
        <f t="shared" si="45"/>
        <v>0</v>
      </c>
      <c r="L113" s="150">
        <f t="shared" si="45"/>
        <v>0</v>
      </c>
      <c r="M113" s="150">
        <f t="shared" si="45"/>
        <v>0</v>
      </c>
      <c r="N113" s="150">
        <f t="shared" si="45"/>
        <v>0</v>
      </c>
      <c r="O113" s="150">
        <f t="shared" si="45"/>
        <v>0</v>
      </c>
      <c r="P113" s="150">
        <f t="shared" si="45"/>
        <v>0</v>
      </c>
      <c r="Q113" s="151">
        <f>AVERAGE(E113:P113)</f>
        <v>0</v>
      </c>
    </row>
    <row r="114" spans="2:17" ht="16.5" thickBot="1" x14ac:dyDescent="0.25">
      <c r="B114" s="259"/>
      <c r="C114" s="277" t="s">
        <v>70</v>
      </c>
      <c r="D114" s="278"/>
      <c r="E114" s="152" t="e">
        <f>E112/E113</f>
        <v>#DIV/0!</v>
      </c>
      <c r="F114" s="153" t="e">
        <f t="shared" ref="F114:Q114" si="46">F112/F113</f>
        <v>#DIV/0!</v>
      </c>
      <c r="G114" s="153" t="e">
        <f t="shared" si="46"/>
        <v>#DIV/0!</v>
      </c>
      <c r="H114" s="153" t="e">
        <f t="shared" si="46"/>
        <v>#DIV/0!</v>
      </c>
      <c r="I114" s="153" t="e">
        <f t="shared" si="46"/>
        <v>#DIV/0!</v>
      </c>
      <c r="J114" s="153" t="e">
        <f t="shared" si="46"/>
        <v>#DIV/0!</v>
      </c>
      <c r="K114" s="154" t="e">
        <f t="shared" si="46"/>
        <v>#DIV/0!</v>
      </c>
      <c r="L114" s="154" t="e">
        <f t="shared" si="46"/>
        <v>#DIV/0!</v>
      </c>
      <c r="M114" s="154" t="e">
        <f t="shared" si="46"/>
        <v>#DIV/0!</v>
      </c>
      <c r="N114" s="154" t="e">
        <f t="shared" si="46"/>
        <v>#DIV/0!</v>
      </c>
      <c r="O114" s="154" t="e">
        <f t="shared" si="46"/>
        <v>#DIV/0!</v>
      </c>
      <c r="P114" s="154" t="e">
        <f t="shared" si="46"/>
        <v>#DIV/0!</v>
      </c>
      <c r="Q114" s="155" t="e">
        <f t="shared" si="46"/>
        <v>#DIV/0!</v>
      </c>
    </row>
    <row r="115" spans="2:17" x14ac:dyDescent="0.2">
      <c r="B115" s="271" t="s">
        <v>5</v>
      </c>
      <c r="C115" s="271"/>
      <c r="D115" s="271"/>
      <c r="E115" s="271"/>
      <c r="F115" s="271"/>
      <c r="G115" s="271"/>
      <c r="H115" s="271"/>
      <c r="I115" s="271"/>
      <c r="J115" s="271"/>
      <c r="K115" s="271"/>
      <c r="L115" s="271"/>
      <c r="M115" s="271"/>
      <c r="N115" s="271"/>
      <c r="O115" s="271"/>
      <c r="P115" s="271"/>
      <c r="Q115" s="271"/>
    </row>
    <row r="116" spans="2:17" x14ac:dyDescent="0.2">
      <c r="B116" s="272" t="s">
        <v>72</v>
      </c>
      <c r="C116" s="272"/>
      <c r="D116" s="272"/>
      <c r="E116" s="272"/>
      <c r="F116" s="272"/>
      <c r="G116" s="272"/>
      <c r="H116" s="272"/>
      <c r="I116" s="272"/>
      <c r="J116" s="272"/>
      <c r="K116" s="272"/>
      <c r="L116" s="272"/>
      <c r="M116" s="272"/>
      <c r="N116" s="272"/>
      <c r="O116" s="272"/>
      <c r="P116" s="272"/>
      <c r="Q116" s="272"/>
    </row>
    <row r="117" spans="2:17" x14ac:dyDescent="0.2">
      <c r="B117" s="272" t="s">
        <v>73</v>
      </c>
      <c r="C117" s="272"/>
      <c r="D117" s="272"/>
      <c r="E117" s="272"/>
      <c r="F117" s="272"/>
      <c r="G117" s="272"/>
      <c r="H117" s="272"/>
      <c r="I117" s="272"/>
      <c r="J117" s="272"/>
      <c r="K117" s="272"/>
      <c r="L117" s="272"/>
      <c r="M117" s="272"/>
      <c r="N117" s="272"/>
      <c r="O117" s="272"/>
      <c r="P117" s="272"/>
      <c r="Q117" s="272"/>
    </row>
  </sheetData>
  <mergeCells count="78">
    <mergeCell ref="B115:Q115"/>
    <mergeCell ref="B116:Q116"/>
    <mergeCell ref="B117:Q117"/>
    <mergeCell ref="B104:B114"/>
    <mergeCell ref="C104:C109"/>
    <mergeCell ref="C110:D110"/>
    <mergeCell ref="C111:D111"/>
    <mergeCell ref="C112:D112"/>
    <mergeCell ref="C113:D113"/>
    <mergeCell ref="C114:D114"/>
    <mergeCell ref="C91:D91"/>
    <mergeCell ref="C92:D92"/>
    <mergeCell ref="B93:B103"/>
    <mergeCell ref="C93:C98"/>
    <mergeCell ref="C99:D99"/>
    <mergeCell ref="C100:D100"/>
    <mergeCell ref="C101:D101"/>
    <mergeCell ref="C102:D102"/>
    <mergeCell ref="C103:D103"/>
    <mergeCell ref="B82:B92"/>
    <mergeCell ref="C82:C87"/>
    <mergeCell ref="C88:D88"/>
    <mergeCell ref="C89:D89"/>
    <mergeCell ref="C90:D90"/>
    <mergeCell ref="B76:Q76"/>
    <mergeCell ref="B77:Q77"/>
    <mergeCell ref="B78:Q78"/>
    <mergeCell ref="B80:Q80"/>
    <mergeCell ref="C81:D81"/>
    <mergeCell ref="B65:B75"/>
    <mergeCell ref="C65:C70"/>
    <mergeCell ref="C71:D71"/>
    <mergeCell ref="C72:D72"/>
    <mergeCell ref="C73:D73"/>
    <mergeCell ref="C74:D74"/>
    <mergeCell ref="C75:D75"/>
    <mergeCell ref="C52:D52"/>
    <mergeCell ref="C53:D53"/>
    <mergeCell ref="B54:B64"/>
    <mergeCell ref="C54:C59"/>
    <mergeCell ref="C60:D60"/>
    <mergeCell ref="C61:D61"/>
    <mergeCell ref="C62:D62"/>
    <mergeCell ref="C63:D63"/>
    <mergeCell ref="C64:D64"/>
    <mergeCell ref="B43:B53"/>
    <mergeCell ref="C43:C48"/>
    <mergeCell ref="C49:D49"/>
    <mergeCell ref="C50:D50"/>
    <mergeCell ref="C51:D51"/>
    <mergeCell ref="B37:Q37"/>
    <mergeCell ref="B38:Q38"/>
    <mergeCell ref="B39:Q39"/>
    <mergeCell ref="B41:Q41"/>
    <mergeCell ref="C42:D42"/>
    <mergeCell ref="B26:B36"/>
    <mergeCell ref="C26:C31"/>
    <mergeCell ref="C32:D32"/>
    <mergeCell ref="C33:D33"/>
    <mergeCell ref="C34:D34"/>
    <mergeCell ref="C35:D35"/>
    <mergeCell ref="C36:D36"/>
    <mergeCell ref="B15:B25"/>
    <mergeCell ref="C15:C20"/>
    <mergeCell ref="C21:D21"/>
    <mergeCell ref="C22:D22"/>
    <mergeCell ref="C23:D23"/>
    <mergeCell ref="C24:D24"/>
    <mergeCell ref="C25:D25"/>
    <mergeCell ref="B2:Q2"/>
    <mergeCell ref="C3:D3"/>
    <mergeCell ref="B4:B14"/>
    <mergeCell ref="C4:C9"/>
    <mergeCell ref="C10:D10"/>
    <mergeCell ref="C11:D11"/>
    <mergeCell ref="C12:D12"/>
    <mergeCell ref="C13:D13"/>
    <mergeCell ref="C14:D14"/>
  </mergeCells>
  <pageMargins left="0.7" right="0.7" top="0.75" bottom="0.75" header="0.3" footer="0.3"/>
  <pageSetup scale="45" orientation="landscape" r:id="rId1"/>
  <headerFooter>
    <oddHeader>&amp;C&amp;"Times New Roman,Bold"&amp;12Department of Health Care Policy and Financing
FY 2015-16 Medical Premiums Expenditure and Caseload Report</oddHeader>
    <oddFooter>&amp;L&amp;KFF0000Page # - UPDATE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C21"/>
  <sheetViews>
    <sheetView workbookViewId="0"/>
  </sheetViews>
  <sheetFormatPr defaultColWidth="9.140625" defaultRowHeight="15.75" x14ac:dyDescent="0.25"/>
  <cols>
    <col min="1" max="1" width="15.7109375" style="11" bestFit="1" customWidth="1"/>
    <col min="2" max="3" width="9.140625" style="10"/>
    <col min="4" max="16384" width="9.140625" style="9"/>
  </cols>
  <sheetData>
    <row r="1" spans="1:3" x14ac:dyDescent="0.25">
      <c r="B1" s="10" t="s">
        <v>19</v>
      </c>
      <c r="C1" s="10" t="s">
        <v>20</v>
      </c>
    </row>
    <row r="2" spans="1:3" x14ac:dyDescent="0.25">
      <c r="A2" s="11">
        <v>39630</v>
      </c>
      <c r="B2" s="10" t="e">
        <f>#REF!</f>
        <v>#REF!</v>
      </c>
      <c r="C2" s="10" t="e">
        <f>#REF!+#REF!</f>
        <v>#REF!</v>
      </c>
    </row>
    <row r="3" spans="1:3" x14ac:dyDescent="0.25">
      <c r="A3" s="11">
        <v>39661</v>
      </c>
      <c r="B3" s="10" t="e">
        <f>#REF!</f>
        <v>#REF!</v>
      </c>
      <c r="C3" s="10" t="e">
        <f>#REF!+#REF!</f>
        <v>#REF!</v>
      </c>
    </row>
    <row r="4" spans="1:3" x14ac:dyDescent="0.25">
      <c r="A4" s="11">
        <v>39692</v>
      </c>
      <c r="B4" s="10" t="e">
        <f>#REF!</f>
        <v>#REF!</v>
      </c>
      <c r="C4" s="10" t="e">
        <f>#REF!+#REF!</f>
        <v>#REF!</v>
      </c>
    </row>
    <row r="5" spans="1:3" x14ac:dyDescent="0.25">
      <c r="A5" s="11">
        <v>39722</v>
      </c>
      <c r="B5" s="10" t="e">
        <f>#REF!</f>
        <v>#REF!</v>
      </c>
      <c r="C5" s="10" t="e">
        <f>#REF!+#REF!</f>
        <v>#REF!</v>
      </c>
    </row>
    <row r="6" spans="1:3" x14ac:dyDescent="0.25">
      <c r="A6" s="11">
        <v>39753</v>
      </c>
      <c r="B6" s="10" t="e">
        <f>#REF!</f>
        <v>#REF!</v>
      </c>
      <c r="C6" s="10" t="e">
        <f>#REF!+#REF!</f>
        <v>#REF!</v>
      </c>
    </row>
    <row r="7" spans="1:3" x14ac:dyDescent="0.25">
      <c r="A7" s="11">
        <v>39783</v>
      </c>
      <c r="B7" s="10" t="e">
        <f>#REF!</f>
        <v>#REF!</v>
      </c>
      <c r="C7" s="10" t="e">
        <f>#REF!+#REF!</f>
        <v>#REF!</v>
      </c>
    </row>
    <row r="8" spans="1:3" x14ac:dyDescent="0.25">
      <c r="A8" s="11">
        <v>39814</v>
      </c>
      <c r="B8" s="10" t="e">
        <f>#REF!</f>
        <v>#REF!</v>
      </c>
      <c r="C8" s="10" t="e">
        <f>#REF!+#REF!</f>
        <v>#REF!</v>
      </c>
    </row>
    <row r="9" spans="1:3" x14ac:dyDescent="0.25">
      <c r="A9" s="11">
        <v>39845</v>
      </c>
      <c r="B9" s="10" t="e">
        <f>#REF!</f>
        <v>#REF!</v>
      </c>
      <c r="C9" s="10" t="e">
        <f>#REF!+#REF!</f>
        <v>#REF!</v>
      </c>
    </row>
    <row r="10" spans="1:3" x14ac:dyDescent="0.25">
      <c r="A10" s="11">
        <v>39873</v>
      </c>
      <c r="B10" s="10" t="e">
        <f>#REF!</f>
        <v>#REF!</v>
      </c>
      <c r="C10" s="10" t="e">
        <f>#REF!+#REF!</f>
        <v>#REF!</v>
      </c>
    </row>
    <row r="11" spans="1:3" x14ac:dyDescent="0.25">
      <c r="A11" s="11">
        <v>39904</v>
      </c>
      <c r="B11" s="10" t="e">
        <f>#REF!</f>
        <v>#REF!</v>
      </c>
      <c r="C11" s="10" t="e">
        <f>#REF!+#REF!</f>
        <v>#REF!</v>
      </c>
    </row>
    <row r="12" spans="1:3" x14ac:dyDescent="0.25">
      <c r="A12" s="11">
        <v>39934</v>
      </c>
      <c r="B12" s="10" t="e">
        <f>#REF!</f>
        <v>#REF!</v>
      </c>
      <c r="C12" s="10" t="e">
        <f>#REF!+#REF!</f>
        <v>#REF!</v>
      </c>
    </row>
    <row r="13" spans="1:3" x14ac:dyDescent="0.25">
      <c r="A13" s="11">
        <v>39965</v>
      </c>
      <c r="B13" s="10" t="e">
        <f>#REF!</f>
        <v>#REF!</v>
      </c>
      <c r="C13" s="10" t="e">
        <f>#REF!+#REF!</f>
        <v>#REF!</v>
      </c>
    </row>
    <row r="14" spans="1:3" x14ac:dyDescent="0.25">
      <c r="A14" s="11">
        <v>39995</v>
      </c>
      <c r="B14" s="10" t="e">
        <f>#REF!</f>
        <v>#REF!</v>
      </c>
      <c r="C14" s="10" t="e">
        <f>#REF!+#REF!</f>
        <v>#REF!</v>
      </c>
    </row>
    <row r="15" spans="1:3" x14ac:dyDescent="0.25">
      <c r="A15" s="11">
        <v>40026</v>
      </c>
      <c r="B15" s="10" t="e">
        <f>#REF!</f>
        <v>#REF!</v>
      </c>
      <c r="C15" s="10" t="e">
        <f>#REF!+#REF!</f>
        <v>#REF!</v>
      </c>
    </row>
    <row r="16" spans="1:3" x14ac:dyDescent="0.25">
      <c r="A16" s="11">
        <v>40057</v>
      </c>
      <c r="B16" s="10" t="e">
        <f>#REF!</f>
        <v>#REF!</v>
      </c>
      <c r="C16" s="10" t="e">
        <f>#REF!+#REF!</f>
        <v>#REF!</v>
      </c>
    </row>
    <row r="17" spans="1:3" x14ac:dyDescent="0.25">
      <c r="A17" s="11">
        <v>40087</v>
      </c>
      <c r="B17" s="10" t="e">
        <f>#REF!</f>
        <v>#REF!</v>
      </c>
      <c r="C17" s="10" t="e">
        <f>#REF!+#REF!</f>
        <v>#REF!</v>
      </c>
    </row>
    <row r="18" spans="1:3" x14ac:dyDescent="0.25">
      <c r="A18" s="11">
        <v>40118</v>
      </c>
      <c r="B18" s="10" t="e">
        <f>#REF!</f>
        <v>#REF!</v>
      </c>
      <c r="C18" s="10" t="e">
        <f>#REF!+#REF!</f>
        <v>#REF!</v>
      </c>
    </row>
    <row r="19" spans="1:3" x14ac:dyDescent="0.25">
      <c r="A19" s="11">
        <v>40148</v>
      </c>
      <c r="B19" s="10" t="e">
        <f>#REF!</f>
        <v>#REF!</v>
      </c>
      <c r="C19" s="10" t="e">
        <f>#REF!+#REF!</f>
        <v>#REF!</v>
      </c>
    </row>
    <row r="20" spans="1:3" x14ac:dyDescent="0.25">
      <c r="A20" s="11">
        <v>40179</v>
      </c>
      <c r="B20" s="10" t="e">
        <f>#REF!</f>
        <v>#REF!</v>
      </c>
      <c r="C20" s="10" t="e">
        <f>#REF!+#REF!</f>
        <v>#REF!</v>
      </c>
    </row>
    <row r="21" spans="1:3" x14ac:dyDescent="0.25">
      <c r="A21" s="11">
        <v>40210</v>
      </c>
      <c r="B21" s="10" t="e">
        <f>#REF!</f>
        <v>#REF!</v>
      </c>
      <c r="C21" s="10" t="e">
        <f>#REF!+#REF!</f>
        <v>#REF!</v>
      </c>
    </row>
  </sheetData>
  <phoneticPr fontId="13" type="noConversion"/>
  <pageMargins left="0.75" right="0.75" top="1" bottom="1" header="0.5" footer="0.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Medicaid Caseload Adjusted</vt:lpstr>
      <vt:lpstr>CBHP Caseload Adjusted</vt:lpstr>
      <vt:lpstr>Expansion Expenditure</vt:lpstr>
      <vt:lpstr>Graph for Web- DO NOT PRINT</vt:lpstr>
      <vt:lpstr>'CBHP Caseload Adjusted'!Print_Area</vt:lpstr>
      <vt:lpstr>'Expansion Expenditure'!Print_Area</vt:lpstr>
      <vt:lpstr>'Medicaid Caseload Adjusted'!Print_Area</vt:lpstr>
    </vt:vector>
  </TitlesOfParts>
  <Company>Dept. of Health Care Policy &amp; Financing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Bettina Vera Schneider</dc:creator>
  <cp:lastModifiedBy>Coutts, Beverly</cp:lastModifiedBy>
  <cp:lastPrinted>2017-05-12T19:40:44Z</cp:lastPrinted>
  <dcterms:created xsi:type="dcterms:W3CDTF">2003-06-04T15:46:14Z</dcterms:created>
  <dcterms:modified xsi:type="dcterms:W3CDTF">2017-05-12T19:41:16Z</dcterms:modified>
</cp:coreProperties>
</file>