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TWIRE\Drupel\John\"/>
    </mc:Choice>
  </mc:AlternateContent>
  <xr:revisionPtr revIDLastSave="0" documentId="8_{300C6963-E5D8-462D-9C71-2C835E899E00}" xr6:coauthVersionLast="44" xr6:coauthVersionMax="44" xr10:uidLastSave="{00000000-0000-0000-0000-000000000000}"/>
  <bookViews>
    <workbookView xWindow="-108" yWindow="-108" windowWidth="23256" windowHeight="12576" tabRatio="639" xr2:uid="{00000000-000D-0000-FFFF-FFFF00000000}"/>
  </bookViews>
  <sheets>
    <sheet name="Certification" sheetId="21" r:id="rId1"/>
    <sheet name="Schedule 1" sheetId="17" r:id="rId2"/>
    <sheet name="Schedule 2" sheetId="9" r:id="rId3"/>
    <sheet name="Schedule 2A" sheetId="19" r:id="rId4"/>
    <sheet name="Schedule 2B" sheetId="18" r:id="rId5"/>
    <sheet name="Schedule 2C" sheetId="16" r:id="rId6"/>
    <sheet name="Schedule 3" sheetId="12" r:id="rId7"/>
    <sheet name="Schedule 3A" sheetId="13" r:id="rId8"/>
    <sheet name="Schedule 4" sheetId="14" r:id="rId9"/>
    <sheet name="Schedule 5" sheetId="15" r:id="rId10"/>
  </sheets>
  <externalReferences>
    <externalReference r:id="rId11"/>
  </externalReferences>
  <definedNames>
    <definedName name="\0" localSheetId="1">#REF!</definedName>
    <definedName name="\0" localSheetId="3">#REF!</definedName>
    <definedName name="\0" localSheetId="4">#REF!</definedName>
    <definedName name="\0">#REF!</definedName>
    <definedName name="\M" localSheetId="1">#REF!</definedName>
    <definedName name="\M" localSheetId="3">#REF!</definedName>
    <definedName name="\M" localSheetId="4">#REF!</definedName>
    <definedName name="\M">#REF!</definedName>
    <definedName name="\P" localSheetId="1">#REF!</definedName>
    <definedName name="\P" localSheetId="3">#REF!</definedName>
    <definedName name="\P" localSheetId="4">#REF!</definedName>
    <definedName name="\P">#REF!</definedName>
    <definedName name="\Q" localSheetId="1">#REF!</definedName>
    <definedName name="\Q" localSheetId="3">#REF!</definedName>
    <definedName name="\Q" localSheetId="4">#REF!</definedName>
    <definedName name="\Q">#REF!</definedName>
    <definedName name="\T" localSheetId="1">#REF!</definedName>
    <definedName name="\T" localSheetId="3">#REF!</definedName>
    <definedName name="\T" localSheetId="4">#REF!</definedName>
    <definedName name="\T">#REF!</definedName>
    <definedName name="\Y" localSheetId="1">#REF!</definedName>
    <definedName name="\Y" localSheetId="3">#REF!</definedName>
    <definedName name="\Y" localSheetId="4">#REF!</definedName>
    <definedName name="\Y">#REF!</definedName>
    <definedName name="\Z" localSheetId="1">#REF!</definedName>
    <definedName name="\Z" localSheetId="3">#REF!</definedName>
    <definedName name="\Z" localSheetId="4">#REF!</definedName>
    <definedName name="\Z">#REF!</definedName>
    <definedName name="__1P" localSheetId="1">#REF!</definedName>
    <definedName name="__1P" localSheetId="3">#REF!</definedName>
    <definedName name="__1P" localSheetId="4">#REF!</definedName>
    <definedName name="__1P">#REF!</definedName>
    <definedName name="_1P" localSheetId="1">#REF!</definedName>
    <definedName name="_1P" localSheetId="3">#REF!</definedName>
    <definedName name="_1P" localSheetId="4">#REF!</definedName>
    <definedName name="_1P">#REF!</definedName>
    <definedName name="ContractList" localSheetId="1">#REF!</definedName>
    <definedName name="ContractList" localSheetId="3">#REF!</definedName>
    <definedName name="ContractList" localSheetId="4">#REF!</definedName>
    <definedName name="ContractList">#REF!</definedName>
    <definedName name="ContractList2">'[1]sfy 06 contRev. Amd#2 3-22-06'!$A$7:$AS$27</definedName>
    <definedName name="DIAG" localSheetId="1">#REF!</definedName>
    <definedName name="DIAG" localSheetId="3">#REF!</definedName>
    <definedName name="DIAG" localSheetId="4">#REF!</definedName>
    <definedName name="DIAG">#REF!</definedName>
    <definedName name="Jefferson_Appt_Codes" localSheetId="1">#REF!</definedName>
    <definedName name="Jefferson_Appt_Codes" localSheetId="3">#REF!</definedName>
    <definedName name="Jefferson_Appt_Codes" localSheetId="4">#REF!</definedName>
    <definedName name="Jefferson_Appt_Codes">#REF!</definedName>
    <definedName name="Jefferson_Payors_3_04" localSheetId="1">#REF!</definedName>
    <definedName name="Jefferson_Payors_3_04" localSheetId="3">#REF!</definedName>
    <definedName name="Jefferson_Payors_3_04" localSheetId="4">#REF!</definedName>
    <definedName name="Jefferson_Payors_3_04">#REF!</definedName>
    <definedName name="Jefferson_Services_3_04" localSheetId="1">#REF!</definedName>
    <definedName name="Jefferson_Services_3_04" localSheetId="3">#REF!</definedName>
    <definedName name="Jefferson_Services_3_04" localSheetId="4">#REF!</definedName>
    <definedName name="Jefferson_Services_3_04">#REF!</definedName>
    <definedName name="Jefferson_StaffTypes_3_04" localSheetId="1">#REF!</definedName>
    <definedName name="Jefferson_StaffTypes_3_04" localSheetId="3">#REF!</definedName>
    <definedName name="Jefferson_StaffTypes_3_04" localSheetId="4">#REF!</definedName>
    <definedName name="Jefferson_StaffTypes_3_04">#REF!</definedName>
    <definedName name="LOOP1" localSheetId="1">#REF!</definedName>
    <definedName name="LOOP1" localSheetId="3">#REF!</definedName>
    <definedName name="LOOP1" localSheetId="4">#REF!</definedName>
    <definedName name="LOOP1">#REF!</definedName>
    <definedName name="_xlnm.Print_Area" localSheetId="1">'Schedule 1'!$A$1:$O$28</definedName>
    <definedName name="_xlnm.Print_Area" localSheetId="2">'Schedule 2'!$A$1:$H$31</definedName>
    <definedName name="_xlnm.Print_Area" localSheetId="3">#REF!</definedName>
    <definedName name="_xlnm.Print_Area" localSheetId="4">#REF!</definedName>
    <definedName name="_xlnm.Print_Area" localSheetId="6">'Schedule 3'!$A$1:$F$224</definedName>
    <definedName name="_xlnm.Print_Area">#REF!</definedName>
    <definedName name="_xlnm.Print_Titles" localSheetId="3">'Schedule 2A'!$1:$4</definedName>
    <definedName name="_xlnm.Print_Titles" localSheetId="4">'Schedule 2B'!$1:$4</definedName>
    <definedName name="_xlnm.Print_Titles" localSheetId="5">'Schedule 2C'!$1:$4</definedName>
    <definedName name="_xlnm.Print_Titles" localSheetId="6">'Schedule 3'!$1:$7</definedName>
    <definedName name="_xlnm.Print_Titles" localSheetId="7">'Schedule 3A'!$1:$7</definedName>
    <definedName name="_xlnm.Print_Titles" localSheetId="8">'Schedule 4'!$1:$8</definedName>
    <definedName name="TotalCWPH71200" localSheetId="1">#REF!</definedName>
    <definedName name="TotalCWPH71200" localSheetId="3">#REF!</definedName>
    <definedName name="TotalCWPH71200" localSheetId="4">#REF!</definedName>
    <definedName name="TotalCWPH71200">#REF!</definedName>
    <definedName name="TotalCWPH71300" localSheetId="1">#REF!</definedName>
    <definedName name="TotalCWPH71300" localSheetId="3">#REF!</definedName>
    <definedName name="TotalCWPH71300" localSheetId="4">#REF!</definedName>
    <definedName name="TotalCWPH71300">#REF!</definedName>
    <definedName name="TotalCWPH71400" localSheetId="1">#REF!</definedName>
    <definedName name="TotalCWPH71400" localSheetId="3">#REF!</definedName>
    <definedName name="TotalCWPH71400" localSheetId="4">#REF!</definedName>
    <definedName name="TotalCWPH71400">#REF!</definedName>
    <definedName name="TotalCWPH71500" localSheetId="1">#REF!</definedName>
    <definedName name="TotalCWPH71500" localSheetId="3">#REF!</definedName>
    <definedName name="TotalCWPH71500" localSheetId="4">#REF!</definedName>
    <definedName name="TotalCWPH71500">#REF!</definedName>
    <definedName name="TotalCWRMH71200" localSheetId="1">#REF!</definedName>
    <definedName name="TotalCWRMH71200" localSheetId="3">#REF!</definedName>
    <definedName name="TotalCWRMH71200" localSheetId="4">#REF!</definedName>
    <definedName name="TotalCWRMH71200">#REF!</definedName>
    <definedName name="TotalCWRMH71300" localSheetId="1">#REF!</definedName>
    <definedName name="TotalCWRMH71300" localSheetId="3">#REF!</definedName>
    <definedName name="TotalCWRMH71300" localSheetId="4">#REF!</definedName>
    <definedName name="TotalCWRMH71300">#REF!</definedName>
    <definedName name="TotalCWRMH71400" localSheetId="1">#REF!</definedName>
    <definedName name="TotalCWRMH71400" localSheetId="3">#REF!</definedName>
    <definedName name="TotalCWRMH71400" localSheetId="4">#REF!</definedName>
    <definedName name="TotalCWRMH71400">#REF!</definedName>
    <definedName name="TotalCWRMH71500" localSheetId="1">#REF!</definedName>
    <definedName name="TotalCWRMH71500" localSheetId="3">#REF!</definedName>
    <definedName name="TotalCWRMH71500" localSheetId="4">#REF!</definedName>
    <definedName name="TotalCWRMH71500">#REF!</definedName>
    <definedName name="ZipCountyDecodenew" localSheetId="1">#REF!</definedName>
    <definedName name="ZipCountyDecodenew" localSheetId="3">#REF!</definedName>
    <definedName name="ZipCountyDecodenew" localSheetId="4">#REF!</definedName>
    <definedName name="ZipCountyDecodene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5" l="1"/>
  <c r="G49" i="15"/>
  <c r="G48" i="15"/>
  <c r="G46" i="15"/>
  <c r="G45" i="15"/>
  <c r="G44" i="15"/>
  <c r="G43" i="15"/>
  <c r="G42" i="15"/>
  <c r="G41" i="15"/>
  <c r="G40" i="15"/>
  <c r="G39" i="15"/>
  <c r="G38" i="15"/>
  <c r="G37" i="15"/>
  <c r="G35" i="15"/>
  <c r="G34" i="15"/>
  <c r="G33" i="15"/>
  <c r="G32" i="15"/>
  <c r="G31" i="15"/>
  <c r="G30" i="15"/>
  <c r="G28" i="15"/>
  <c r="G27" i="15"/>
  <c r="G26" i="15"/>
  <c r="G25" i="15"/>
  <c r="G24" i="15"/>
  <c r="G23" i="15"/>
  <c r="G21" i="15"/>
  <c r="G19" i="15"/>
  <c r="G18" i="15"/>
  <c r="G17" i="15"/>
  <c r="G16" i="15"/>
  <c r="G15" i="15"/>
  <c r="G14" i="15"/>
  <c r="G12" i="15"/>
  <c r="G11" i="15"/>
  <c r="G10" i="15"/>
  <c r="G9" i="15"/>
  <c r="G8" i="15"/>
  <c r="G7" i="15"/>
  <c r="L46" i="15"/>
  <c r="L45" i="15"/>
  <c r="L44" i="15"/>
  <c r="L43" i="15"/>
  <c r="L42" i="15"/>
  <c r="L41" i="15"/>
  <c r="L40" i="15"/>
  <c r="L39" i="15"/>
  <c r="L38" i="15"/>
  <c r="L37" i="15"/>
  <c r="L35" i="15"/>
  <c r="L34" i="15"/>
  <c r="L33" i="15"/>
  <c r="L32" i="15"/>
  <c r="L31" i="15"/>
  <c r="L30" i="15"/>
  <c r="L28" i="15"/>
  <c r="L27" i="15"/>
  <c r="L26" i="15"/>
  <c r="L25" i="15"/>
  <c r="L24" i="15"/>
  <c r="L23" i="15"/>
  <c r="L19" i="15"/>
  <c r="L18" i="15"/>
  <c r="L17" i="15"/>
  <c r="L16" i="15"/>
  <c r="L15" i="15"/>
  <c r="L14" i="15"/>
  <c r="L12" i="15"/>
  <c r="L11" i="15"/>
  <c r="L10" i="15"/>
  <c r="L9" i="15"/>
  <c r="L8" i="15"/>
  <c r="L7" i="15"/>
  <c r="I50" i="15"/>
  <c r="I49" i="15"/>
  <c r="I48" i="15"/>
  <c r="I46" i="15"/>
  <c r="I45" i="15"/>
  <c r="I44" i="15"/>
  <c r="I43" i="15"/>
  <c r="I42" i="15"/>
  <c r="I41" i="15"/>
  <c r="I40" i="15"/>
  <c r="I39" i="15"/>
  <c r="I38" i="15"/>
  <c r="I37" i="15"/>
  <c r="I35" i="15"/>
  <c r="I34" i="15"/>
  <c r="I33" i="15"/>
  <c r="I32" i="15"/>
  <c r="I31" i="15"/>
  <c r="I30" i="15"/>
  <c r="I28" i="15"/>
  <c r="I27" i="15"/>
  <c r="I26" i="15"/>
  <c r="I25" i="15"/>
  <c r="I24" i="15"/>
  <c r="I23" i="15"/>
  <c r="I19" i="15"/>
  <c r="I18" i="15"/>
  <c r="I17" i="15"/>
  <c r="I16" i="15"/>
  <c r="I15" i="15"/>
  <c r="I14" i="15"/>
  <c r="I12" i="15"/>
  <c r="I11" i="15"/>
  <c r="I10" i="15"/>
  <c r="I9" i="15"/>
  <c r="I8" i="15"/>
  <c r="I7" i="15"/>
  <c r="K30" i="15" l="1"/>
  <c r="M50" i="15"/>
  <c r="M49" i="15"/>
  <c r="M48" i="15"/>
  <c r="K50" i="15"/>
  <c r="K49" i="15"/>
  <c r="K48" i="15"/>
  <c r="K46" i="15"/>
  <c r="K45" i="15"/>
  <c r="K44" i="15"/>
  <c r="K43" i="15"/>
  <c r="K42" i="15"/>
  <c r="K41" i="15"/>
  <c r="K40" i="15"/>
  <c r="K39" i="15"/>
  <c r="K38" i="15"/>
  <c r="K37" i="15"/>
  <c r="K35" i="15"/>
  <c r="K34" i="15"/>
  <c r="K33" i="15"/>
  <c r="K32" i="15"/>
  <c r="K31" i="15"/>
  <c r="K28" i="15"/>
  <c r="K27" i="15"/>
  <c r="K26" i="15"/>
  <c r="K25" i="15"/>
  <c r="K24" i="15"/>
  <c r="K23" i="15"/>
  <c r="K21" i="15"/>
  <c r="K19" i="15"/>
  <c r="K18" i="15"/>
  <c r="K17" i="15"/>
  <c r="K16" i="15"/>
  <c r="K15" i="15"/>
  <c r="K14" i="15"/>
  <c r="K12" i="15"/>
  <c r="K11" i="15"/>
  <c r="K10" i="15"/>
  <c r="K9" i="15"/>
  <c r="K8" i="15"/>
  <c r="K7" i="15"/>
  <c r="H51" i="15"/>
  <c r="H47" i="15"/>
  <c r="H36" i="15"/>
  <c r="H29" i="15"/>
  <c r="H20" i="15"/>
  <c r="H13" i="15"/>
  <c r="F47" i="13"/>
  <c r="F48" i="13"/>
  <c r="F49" i="13"/>
  <c r="F50" i="13"/>
  <c r="F51" i="13"/>
  <c r="F52" i="13"/>
  <c r="F53" i="13"/>
  <c r="F54" i="13"/>
  <c r="F55" i="13"/>
  <c r="F56" i="13"/>
  <c r="F57" i="13"/>
  <c r="F58" i="13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C48" i="14"/>
  <c r="D48" i="14"/>
  <c r="C49" i="14"/>
  <c r="D49" i="14"/>
  <c r="C50" i="14"/>
  <c r="D50" i="14"/>
  <c r="C51" i="14"/>
  <c r="D51" i="14"/>
  <c r="C52" i="14"/>
  <c r="D52" i="14"/>
  <c r="C53" i="14"/>
  <c r="D53" i="14"/>
  <c r="C54" i="14"/>
  <c r="D54" i="14"/>
  <c r="C55" i="14"/>
  <c r="D55" i="14"/>
  <c r="C56" i="14"/>
  <c r="D56" i="14"/>
  <c r="C57" i="14"/>
  <c r="D57" i="14"/>
  <c r="C58" i="14"/>
  <c r="D58" i="14"/>
  <c r="C10" i="14" l="1"/>
  <c r="D10" i="14"/>
  <c r="C11" i="14"/>
  <c r="D11" i="14"/>
  <c r="C12" i="14"/>
  <c r="D12" i="14"/>
  <c r="C13" i="14"/>
  <c r="D13" i="14"/>
  <c r="C14" i="14"/>
  <c r="D14" i="14"/>
  <c r="C15" i="14"/>
  <c r="D15" i="14"/>
  <c r="C16" i="14"/>
  <c r="D16" i="14"/>
  <c r="C17" i="14"/>
  <c r="D17" i="14"/>
  <c r="C18" i="14"/>
  <c r="D18" i="14"/>
  <c r="C19" i="14"/>
  <c r="D19" i="14"/>
  <c r="C20" i="14"/>
  <c r="D20" i="14"/>
  <c r="C21" i="14"/>
  <c r="D21" i="14"/>
  <c r="C22" i="14"/>
  <c r="D22" i="14"/>
  <c r="C23" i="14"/>
  <c r="D23" i="14"/>
  <c r="C24" i="14"/>
  <c r="D24" i="14"/>
  <c r="C25" i="14"/>
  <c r="D25" i="14"/>
  <c r="C26" i="14"/>
  <c r="D26" i="14"/>
  <c r="C27" i="14"/>
  <c r="D27" i="14"/>
  <c r="C28" i="14"/>
  <c r="D28" i="14"/>
  <c r="C29" i="14"/>
  <c r="D29" i="14"/>
  <c r="C30" i="14"/>
  <c r="D30" i="14"/>
  <c r="C31" i="14"/>
  <c r="D31" i="14"/>
  <c r="C32" i="14"/>
  <c r="D32" i="14"/>
  <c r="C33" i="14"/>
  <c r="D33" i="14"/>
  <c r="C34" i="14"/>
  <c r="D34" i="14"/>
  <c r="C35" i="14"/>
  <c r="D35" i="14"/>
  <c r="C36" i="14"/>
  <c r="D36" i="14"/>
  <c r="C37" i="14"/>
  <c r="D37" i="14"/>
  <c r="C38" i="14"/>
  <c r="D38" i="14"/>
  <c r="C39" i="14"/>
  <c r="D39" i="14"/>
  <c r="C40" i="14"/>
  <c r="D40" i="14"/>
  <c r="C41" i="14"/>
  <c r="D41" i="14"/>
  <c r="C42" i="14"/>
  <c r="D42" i="14"/>
  <c r="C43" i="14"/>
  <c r="D43" i="14"/>
  <c r="C44" i="14"/>
  <c r="D44" i="14"/>
  <c r="C45" i="14"/>
  <c r="D45" i="14"/>
  <c r="C46" i="14"/>
  <c r="D46" i="14"/>
  <c r="C47" i="14"/>
  <c r="D47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C66" i="14"/>
  <c r="D66" i="14"/>
  <c r="C67" i="14"/>
  <c r="D67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C81" i="14"/>
  <c r="D81" i="14"/>
  <c r="C82" i="14"/>
  <c r="D82" i="14"/>
  <c r="C83" i="14"/>
  <c r="D83" i="14"/>
  <c r="C84" i="14"/>
  <c r="D84" i="14"/>
  <c r="C85" i="14"/>
  <c r="D85" i="14"/>
  <c r="C86" i="14"/>
  <c r="D86" i="14"/>
  <c r="C87" i="14"/>
  <c r="D87" i="14"/>
  <c r="C88" i="14"/>
  <c r="D88" i="14"/>
  <c r="C89" i="14"/>
  <c r="D89" i="14"/>
  <c r="C90" i="14"/>
  <c r="D90" i="14"/>
  <c r="C91" i="14"/>
  <c r="D91" i="14"/>
  <c r="C92" i="14"/>
  <c r="D92" i="14"/>
  <c r="C93" i="14"/>
  <c r="D93" i="14"/>
  <c r="C94" i="14"/>
  <c r="D94" i="14"/>
  <c r="C95" i="14"/>
  <c r="D95" i="14"/>
  <c r="C96" i="14"/>
  <c r="D96" i="14"/>
  <c r="C97" i="14"/>
  <c r="D97" i="14"/>
  <c r="C98" i="14"/>
  <c r="D98" i="14"/>
  <c r="C99" i="14"/>
  <c r="D99" i="14"/>
  <c r="C100" i="14"/>
  <c r="D100" i="14"/>
  <c r="C101" i="14"/>
  <c r="D101" i="14"/>
  <c r="C102" i="14"/>
  <c r="D102" i="14"/>
  <c r="C103" i="14"/>
  <c r="D103" i="14"/>
  <c r="C104" i="14"/>
  <c r="D104" i="14"/>
  <c r="C105" i="14"/>
  <c r="D105" i="14"/>
  <c r="C106" i="14"/>
  <c r="D106" i="14"/>
  <c r="C107" i="14"/>
  <c r="D107" i="14"/>
  <c r="C108" i="14"/>
  <c r="D108" i="14"/>
  <c r="C109" i="14"/>
  <c r="D109" i="14"/>
  <c r="C110" i="14"/>
  <c r="D110" i="14"/>
  <c r="C111" i="14"/>
  <c r="D111" i="14"/>
  <c r="C112" i="14"/>
  <c r="D112" i="14"/>
  <c r="C113" i="14"/>
  <c r="D113" i="14"/>
  <c r="C114" i="14"/>
  <c r="D114" i="14"/>
  <c r="C115" i="14"/>
  <c r="D115" i="14"/>
  <c r="C116" i="14"/>
  <c r="D116" i="14"/>
  <c r="C117" i="14"/>
  <c r="D117" i="14"/>
  <c r="C118" i="14"/>
  <c r="D118" i="14"/>
  <c r="C119" i="14"/>
  <c r="D119" i="14"/>
  <c r="C120" i="14"/>
  <c r="D120" i="14"/>
  <c r="C121" i="14"/>
  <c r="D121" i="14"/>
  <c r="C122" i="14"/>
  <c r="D122" i="14"/>
  <c r="C123" i="14"/>
  <c r="D123" i="14"/>
  <c r="C124" i="14"/>
  <c r="D124" i="14"/>
  <c r="C125" i="14"/>
  <c r="D125" i="14"/>
  <c r="C126" i="14"/>
  <c r="D126" i="14"/>
  <c r="C127" i="14"/>
  <c r="D127" i="14"/>
  <c r="C128" i="14"/>
  <c r="D128" i="14"/>
  <c r="C129" i="14"/>
  <c r="D129" i="14"/>
  <c r="C130" i="14"/>
  <c r="D130" i="14"/>
  <c r="C131" i="14"/>
  <c r="D131" i="14"/>
  <c r="C132" i="14"/>
  <c r="D132" i="14"/>
  <c r="C133" i="14"/>
  <c r="D133" i="14"/>
  <c r="C134" i="14"/>
  <c r="D134" i="14"/>
  <c r="C135" i="14"/>
  <c r="D135" i="14"/>
  <c r="C136" i="14"/>
  <c r="D136" i="14"/>
  <c r="C137" i="14"/>
  <c r="D137" i="14"/>
  <c r="C138" i="14"/>
  <c r="D138" i="14"/>
  <c r="C139" i="14"/>
  <c r="D139" i="14"/>
  <c r="C140" i="14"/>
  <c r="D140" i="14"/>
  <c r="C141" i="14"/>
  <c r="D141" i="14"/>
  <c r="C142" i="14"/>
  <c r="D142" i="14"/>
  <c r="C143" i="14"/>
  <c r="D143" i="14"/>
  <c r="C144" i="14"/>
  <c r="D144" i="14"/>
  <c r="C145" i="14"/>
  <c r="D145" i="14"/>
  <c r="C146" i="14"/>
  <c r="D146" i="14"/>
  <c r="C147" i="14"/>
  <c r="D147" i="14"/>
  <c r="C148" i="14"/>
  <c r="D148" i="14"/>
  <c r="C149" i="14"/>
  <c r="D149" i="14"/>
  <c r="C150" i="14"/>
  <c r="D150" i="14"/>
  <c r="C151" i="14"/>
  <c r="D151" i="14"/>
  <c r="C152" i="14"/>
  <c r="D152" i="14"/>
  <c r="C153" i="14"/>
  <c r="D153" i="14"/>
  <c r="C154" i="14"/>
  <c r="D154" i="14"/>
  <c r="C155" i="14"/>
  <c r="D155" i="14"/>
  <c r="C156" i="14"/>
  <c r="D156" i="14"/>
  <c r="C157" i="14"/>
  <c r="D157" i="14"/>
  <c r="C158" i="14"/>
  <c r="D158" i="14"/>
  <c r="C159" i="14"/>
  <c r="D159" i="14"/>
  <c r="C160" i="14"/>
  <c r="D160" i="14"/>
  <c r="C161" i="14"/>
  <c r="D161" i="14"/>
  <c r="C162" i="14"/>
  <c r="D162" i="14"/>
  <c r="C163" i="14"/>
  <c r="D163" i="14"/>
  <c r="C164" i="14"/>
  <c r="D164" i="14"/>
  <c r="C165" i="14"/>
  <c r="D165" i="14"/>
  <c r="C166" i="14"/>
  <c r="D166" i="14"/>
  <c r="C167" i="14"/>
  <c r="D167" i="14"/>
  <c r="C168" i="14"/>
  <c r="D168" i="14"/>
  <c r="C169" i="14"/>
  <c r="D169" i="14"/>
  <c r="C170" i="14"/>
  <c r="D170" i="14"/>
  <c r="C171" i="14"/>
  <c r="D171" i="14"/>
  <c r="C172" i="14"/>
  <c r="D172" i="14"/>
  <c r="C173" i="14"/>
  <c r="D173" i="14"/>
  <c r="C174" i="14"/>
  <c r="D174" i="14"/>
  <c r="C175" i="14"/>
  <c r="D175" i="14"/>
  <c r="C176" i="14"/>
  <c r="D176" i="14"/>
  <c r="C177" i="14"/>
  <c r="D177" i="14"/>
  <c r="C178" i="14"/>
  <c r="D178" i="14"/>
  <c r="C179" i="14"/>
  <c r="D179" i="14"/>
  <c r="C180" i="14"/>
  <c r="D180" i="14"/>
  <c r="C181" i="14"/>
  <c r="D181" i="14"/>
  <c r="C182" i="14"/>
  <c r="D182" i="14"/>
  <c r="C183" i="14"/>
  <c r="D183" i="14"/>
  <c r="C184" i="14"/>
  <c r="D184" i="14"/>
  <c r="C185" i="14"/>
  <c r="D185" i="14"/>
  <c r="C186" i="14"/>
  <c r="D186" i="14"/>
  <c r="C187" i="14"/>
  <c r="D187" i="14"/>
  <c r="C188" i="14"/>
  <c r="D188" i="14"/>
  <c r="C189" i="14"/>
  <c r="D189" i="14"/>
  <c r="C190" i="14"/>
  <c r="D190" i="14"/>
  <c r="C191" i="14"/>
  <c r="D191" i="14"/>
  <c r="C192" i="14"/>
  <c r="D192" i="14"/>
  <c r="C193" i="14"/>
  <c r="D193" i="14"/>
  <c r="C194" i="14"/>
  <c r="D194" i="14"/>
  <c r="C195" i="14"/>
  <c r="D195" i="14"/>
  <c r="C196" i="14"/>
  <c r="D196" i="14"/>
  <c r="C197" i="14"/>
  <c r="D197" i="14"/>
  <c r="C198" i="14"/>
  <c r="D198" i="14"/>
  <c r="C199" i="14"/>
  <c r="D199" i="14"/>
  <c r="C200" i="14"/>
  <c r="D200" i="14"/>
  <c r="C201" i="14"/>
  <c r="D201" i="14"/>
  <c r="C202" i="14"/>
  <c r="D202" i="14"/>
  <c r="C203" i="14"/>
  <c r="D203" i="14"/>
  <c r="C204" i="14"/>
  <c r="D204" i="14"/>
  <c r="C205" i="14"/>
  <c r="D205" i="14"/>
  <c r="C206" i="14"/>
  <c r="D206" i="14"/>
  <c r="C207" i="14"/>
  <c r="D207" i="14"/>
  <c r="C208" i="14"/>
  <c r="D208" i="14"/>
  <c r="C209" i="14"/>
  <c r="D209" i="14"/>
  <c r="C210" i="14"/>
  <c r="D210" i="14"/>
  <c r="C211" i="14"/>
  <c r="D211" i="14"/>
  <c r="C212" i="14"/>
  <c r="D212" i="14"/>
  <c r="C213" i="14"/>
  <c r="D213" i="14"/>
  <c r="C214" i="14"/>
  <c r="D214" i="14"/>
  <c r="C215" i="14"/>
  <c r="D215" i="14"/>
  <c r="C216" i="14"/>
  <c r="D216" i="14"/>
  <c r="C217" i="14"/>
  <c r="D217" i="14"/>
  <c r="C218" i="14"/>
  <c r="D218" i="14"/>
  <c r="C219" i="14"/>
  <c r="D219" i="14"/>
  <c r="C220" i="14"/>
  <c r="D220" i="14"/>
  <c r="C221" i="14"/>
  <c r="D221" i="14"/>
  <c r="C222" i="14"/>
  <c r="D222" i="14"/>
  <c r="C223" i="14"/>
  <c r="D223" i="14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11" i="12"/>
  <c r="F199" i="12"/>
  <c r="F187" i="12"/>
  <c r="F175" i="12"/>
  <c r="F163" i="12"/>
  <c r="F151" i="12"/>
  <c r="F139" i="12"/>
  <c r="F127" i="12"/>
  <c r="F115" i="12"/>
  <c r="F112" i="12"/>
  <c r="F103" i="12"/>
  <c r="F100" i="12"/>
  <c r="F94" i="12"/>
  <c r="F91" i="12"/>
  <c r="F88" i="12"/>
  <c r="F82" i="12"/>
  <c r="F79" i="12"/>
  <c r="F76" i="12"/>
  <c r="F70" i="12"/>
  <c r="F67" i="12"/>
  <c r="F64" i="12"/>
  <c r="F45" i="12"/>
  <c r="F42" i="12"/>
  <c r="F36" i="12"/>
  <c r="F33" i="12"/>
  <c r="F30" i="12"/>
  <c r="F24" i="12"/>
  <c r="F21" i="12"/>
  <c r="F18" i="12"/>
  <c r="F12" i="12"/>
  <c r="F9" i="12"/>
  <c r="F222" i="12"/>
  <c r="F221" i="12"/>
  <c r="F220" i="12"/>
  <c r="F219" i="12"/>
  <c r="F218" i="12"/>
  <c r="F217" i="12"/>
  <c r="F216" i="12"/>
  <c r="F215" i="12"/>
  <c r="F214" i="12"/>
  <c r="F213" i="12"/>
  <c r="F212" i="12"/>
  <c r="F210" i="12"/>
  <c r="F209" i="12"/>
  <c r="F208" i="12"/>
  <c r="F207" i="12"/>
  <c r="F206" i="12"/>
  <c r="F205" i="12"/>
  <c r="F204" i="12"/>
  <c r="F203" i="12"/>
  <c r="F202" i="12"/>
  <c r="F201" i="12"/>
  <c r="F200" i="12"/>
  <c r="F198" i="12"/>
  <c r="F197" i="12"/>
  <c r="F196" i="12"/>
  <c r="F195" i="12"/>
  <c r="F194" i="12"/>
  <c r="F193" i="12"/>
  <c r="F192" i="12"/>
  <c r="F191" i="12"/>
  <c r="F190" i="12"/>
  <c r="F189" i="12"/>
  <c r="F188" i="12"/>
  <c r="F186" i="12"/>
  <c r="F185" i="12"/>
  <c r="F184" i="12"/>
  <c r="F183" i="12"/>
  <c r="F182" i="12"/>
  <c r="F181" i="12"/>
  <c r="F180" i="12"/>
  <c r="F179" i="12"/>
  <c r="F178" i="12"/>
  <c r="F177" i="12"/>
  <c r="F176" i="12"/>
  <c r="F174" i="12"/>
  <c r="F173" i="12"/>
  <c r="F172" i="12"/>
  <c r="F171" i="12"/>
  <c r="F170" i="12"/>
  <c r="F169" i="12"/>
  <c r="F168" i="12"/>
  <c r="F167" i="12"/>
  <c r="F166" i="12"/>
  <c r="F165" i="12"/>
  <c r="F164" i="12"/>
  <c r="F162" i="12"/>
  <c r="F161" i="12"/>
  <c r="F160" i="12"/>
  <c r="F159" i="12"/>
  <c r="F158" i="12"/>
  <c r="F157" i="12"/>
  <c r="F156" i="12"/>
  <c r="F155" i="12"/>
  <c r="F154" i="12"/>
  <c r="F153" i="12"/>
  <c r="F152" i="12"/>
  <c r="F150" i="12"/>
  <c r="F149" i="12"/>
  <c r="F148" i="12"/>
  <c r="F147" i="12"/>
  <c r="F146" i="12"/>
  <c r="F145" i="12"/>
  <c r="F144" i="12"/>
  <c r="F143" i="12"/>
  <c r="F142" i="12"/>
  <c r="F141" i="12"/>
  <c r="F140" i="12"/>
  <c r="F138" i="12"/>
  <c r="F137" i="12"/>
  <c r="F136" i="12"/>
  <c r="F135" i="12"/>
  <c r="F134" i="12"/>
  <c r="F133" i="12"/>
  <c r="F132" i="12"/>
  <c r="F131" i="12"/>
  <c r="F130" i="12"/>
  <c r="F129" i="12"/>
  <c r="F128" i="12"/>
  <c r="F126" i="12"/>
  <c r="F125" i="12"/>
  <c r="F124" i="12"/>
  <c r="F123" i="12"/>
  <c r="F122" i="12"/>
  <c r="F121" i="12"/>
  <c r="F120" i="12"/>
  <c r="F119" i="12"/>
  <c r="F118" i="12"/>
  <c r="F117" i="12"/>
  <c r="F116" i="12"/>
  <c r="F114" i="12"/>
  <c r="F113" i="12"/>
  <c r="F111" i="12"/>
  <c r="F110" i="12"/>
  <c r="F109" i="12"/>
  <c r="F108" i="12"/>
  <c r="F107" i="12"/>
  <c r="F106" i="12"/>
  <c r="F105" i="12"/>
  <c r="F104" i="12"/>
  <c r="F102" i="12"/>
  <c r="F101" i="12"/>
  <c r="F99" i="12"/>
  <c r="F98" i="12"/>
  <c r="F97" i="12"/>
  <c r="F96" i="12"/>
  <c r="F95" i="12"/>
  <c r="F93" i="12"/>
  <c r="F92" i="12"/>
  <c r="F90" i="12"/>
  <c r="F89" i="12"/>
  <c r="F87" i="12"/>
  <c r="F86" i="12"/>
  <c r="F85" i="12"/>
  <c r="F84" i="12"/>
  <c r="F83" i="12"/>
  <c r="F81" i="12"/>
  <c r="F80" i="12"/>
  <c r="F78" i="12"/>
  <c r="F77" i="12"/>
  <c r="F75" i="12"/>
  <c r="F74" i="12"/>
  <c r="F73" i="12"/>
  <c r="F72" i="12"/>
  <c r="F71" i="12"/>
  <c r="F69" i="12"/>
  <c r="F68" i="12"/>
  <c r="F66" i="12"/>
  <c r="F65" i="12"/>
  <c r="F63" i="12"/>
  <c r="F62" i="12"/>
  <c r="F61" i="12"/>
  <c r="F60" i="12"/>
  <c r="F46" i="12"/>
  <c r="F44" i="12"/>
  <c r="F43" i="12"/>
  <c r="F41" i="12"/>
  <c r="F40" i="12"/>
  <c r="F39" i="12"/>
  <c r="F38" i="12"/>
  <c r="F37" i="12"/>
  <c r="F35" i="12"/>
  <c r="F34" i="12"/>
  <c r="F32" i="12"/>
  <c r="F31" i="12"/>
  <c r="F29" i="12"/>
  <c r="F28" i="12"/>
  <c r="F27" i="12"/>
  <c r="F26" i="12"/>
  <c r="F25" i="12"/>
  <c r="F23" i="12"/>
  <c r="F22" i="12"/>
  <c r="F20" i="12"/>
  <c r="F19" i="12"/>
  <c r="F17" i="12"/>
  <c r="F16" i="12"/>
  <c r="F15" i="12"/>
  <c r="F14" i="12"/>
  <c r="F13" i="12"/>
  <c r="F11" i="12"/>
  <c r="F10" i="12"/>
  <c r="M46" i="15" l="1"/>
  <c r="M45" i="15"/>
  <c r="M44" i="15"/>
  <c r="M43" i="15"/>
  <c r="M42" i="15"/>
  <c r="M41" i="15"/>
  <c r="M40" i="15"/>
  <c r="M39" i="15"/>
  <c r="M38" i="15"/>
  <c r="M37" i="15"/>
  <c r="M35" i="15"/>
  <c r="M34" i="15"/>
  <c r="M33" i="15"/>
  <c r="M32" i="15"/>
  <c r="M31" i="15"/>
  <c r="M30" i="15"/>
  <c r="M28" i="15"/>
  <c r="M27" i="15"/>
  <c r="M26" i="15"/>
  <c r="M25" i="15"/>
  <c r="M24" i="15"/>
  <c r="M23" i="15"/>
  <c r="M19" i="15"/>
  <c r="M18" i="15"/>
  <c r="M17" i="15"/>
  <c r="M16" i="15"/>
  <c r="M15" i="15"/>
  <c r="M14" i="15"/>
  <c r="M8" i="15"/>
  <c r="M9" i="15"/>
  <c r="M10" i="15"/>
  <c r="M11" i="15"/>
  <c r="M12" i="15"/>
  <c r="M7" i="15"/>
  <c r="J47" i="15"/>
  <c r="J36" i="15"/>
  <c r="J29" i="15"/>
  <c r="J22" i="15"/>
  <c r="J20" i="15"/>
  <c r="J13" i="15"/>
  <c r="L20" i="15" l="1"/>
  <c r="L29" i="15"/>
  <c r="L47" i="15"/>
  <c r="L36" i="15"/>
  <c r="L13" i="15"/>
  <c r="J52" i="15"/>
  <c r="F51" i="15" l="1"/>
  <c r="G51" i="15" s="1"/>
  <c r="E51" i="15"/>
  <c r="M51" i="15" l="1"/>
  <c r="K51" i="15"/>
  <c r="I51" i="15"/>
  <c r="F8" i="12"/>
  <c r="I10" i="17" l="1"/>
  <c r="I17" i="17" s="1"/>
  <c r="I19" i="17" s="1"/>
  <c r="B2" i="9"/>
  <c r="B27" i="9" l="1"/>
  <c r="F10" i="17" l="1"/>
  <c r="F17" i="17" s="1"/>
  <c r="F19" i="17" s="1"/>
  <c r="E2" i="21" l="1"/>
  <c r="A6" i="21" s="1"/>
  <c r="A1" i="21"/>
  <c r="D2" i="15" l="1"/>
  <c r="E2" i="14"/>
  <c r="E2" i="13"/>
  <c r="E2" i="12"/>
  <c r="C2" i="16"/>
  <c r="C2" i="18"/>
  <c r="C2" i="19"/>
  <c r="A9" i="15" l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l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E223" i="13"/>
  <c r="E223" i="12"/>
  <c r="C53" i="16" l="1"/>
  <c r="C52" i="16"/>
  <c r="C42" i="16"/>
  <c r="C43" i="16"/>
  <c r="C44" i="16"/>
  <c r="C34" i="16"/>
  <c r="C32" i="16"/>
  <c r="C33" i="16"/>
  <c r="C31" i="16"/>
  <c r="C19" i="16"/>
  <c r="C20" i="16"/>
  <c r="C21" i="16"/>
  <c r="C22" i="16"/>
  <c r="C23" i="16"/>
  <c r="C18" i="16"/>
  <c r="C8" i="16"/>
  <c r="C9" i="16"/>
  <c r="C10" i="16"/>
  <c r="C10" i="19"/>
  <c r="C9" i="19"/>
  <c r="C8" i="19"/>
  <c r="C7" i="19"/>
  <c r="D6" i="17" l="1"/>
  <c r="E6" i="17" s="1"/>
  <c r="H6" i="17" s="1"/>
  <c r="I6" i="17" s="1"/>
  <c r="J6" i="17" s="1"/>
  <c r="K6" i="17" s="1"/>
  <c r="L6" i="17" s="1"/>
  <c r="M6" i="17" s="1"/>
  <c r="N6" i="17" s="1"/>
  <c r="D9" i="14" l="1"/>
  <c r="C9" i="14"/>
  <c r="F29" i="15" l="1"/>
  <c r="G29" i="15" s="1"/>
  <c r="E29" i="15"/>
  <c r="F22" i="15"/>
  <c r="G22" i="15" s="1"/>
  <c r="E22" i="15"/>
  <c r="I29" i="15" l="1"/>
  <c r="M29" i="15"/>
  <c r="K29" i="15"/>
  <c r="K22" i="15"/>
  <c r="C20" i="18"/>
  <c r="C43" i="18" l="1"/>
  <c r="C47" i="18" s="1"/>
  <c r="C52" i="18" s="1"/>
  <c r="C35" i="19"/>
  <c r="C39" i="19" s="1"/>
  <c r="A2" i="19"/>
  <c r="A1" i="19"/>
  <c r="A2" i="18"/>
  <c r="A1" i="18"/>
  <c r="L10" i="17"/>
  <c r="L17" i="17" s="1"/>
  <c r="L19" i="17" s="1"/>
  <c r="G10" i="17"/>
  <c r="G17" i="17" s="1"/>
  <c r="G19" i="17" s="1"/>
  <c r="H21" i="15" l="1"/>
  <c r="C41" i="19"/>
  <c r="C48" i="18"/>
  <c r="C40" i="19"/>
  <c r="L20" i="17" s="1"/>
  <c r="L21" i="15" l="1"/>
  <c r="I21" i="15"/>
  <c r="H22" i="15"/>
  <c r="L22" i="15"/>
  <c r="M21" i="15"/>
  <c r="C62" i="16"/>
  <c r="F20" i="15"/>
  <c r="G20" i="15" s="1"/>
  <c r="E20" i="15"/>
  <c r="F13" i="15"/>
  <c r="I13" i="15" s="1"/>
  <c r="E13" i="15"/>
  <c r="G13" i="15" l="1"/>
  <c r="H52" i="15"/>
  <c r="I22" i="15"/>
  <c r="C43" i="19"/>
  <c r="I20" i="15"/>
  <c r="M20" i="15"/>
  <c r="M22" i="15"/>
  <c r="L52" i="15"/>
  <c r="K20" i="15"/>
  <c r="K13" i="15"/>
  <c r="M13" i="15"/>
  <c r="E47" i="15" l="1"/>
  <c r="F47" i="15"/>
  <c r="G47" i="15" s="1"/>
  <c r="F36" i="15"/>
  <c r="G36" i="15" s="1"/>
  <c r="E36" i="15"/>
  <c r="I36" i="15" l="1"/>
  <c r="M36" i="15"/>
  <c r="I47" i="15"/>
  <c r="K47" i="15"/>
  <c r="M47" i="15"/>
  <c r="K36" i="15"/>
  <c r="F52" i="15"/>
  <c r="E52" i="15"/>
  <c r="G52" i="15" l="1"/>
  <c r="K52" i="15"/>
  <c r="I52" i="15"/>
  <c r="M52" i="15"/>
  <c r="A2" i="15"/>
  <c r="A1" i="15"/>
  <c r="A2" i="16"/>
  <c r="A1" i="16"/>
  <c r="A2" i="14"/>
  <c r="A1" i="14"/>
  <c r="A2" i="13"/>
  <c r="A1" i="13"/>
  <c r="A2" i="12"/>
  <c r="A1" i="12"/>
  <c r="A2" i="9"/>
  <c r="A1" i="9"/>
  <c r="M10" i="17"/>
  <c r="M17" i="17" s="1"/>
  <c r="K10" i="17"/>
  <c r="K17" i="17" s="1"/>
  <c r="J10" i="17"/>
  <c r="J17" i="17" s="1"/>
  <c r="H10" i="17"/>
  <c r="H17" i="17" s="1"/>
  <c r="E10" i="17"/>
  <c r="E17" i="17" s="1"/>
  <c r="D10" i="17"/>
  <c r="D17" i="17" s="1"/>
  <c r="F8" i="13"/>
  <c r="D18" i="17" l="1"/>
  <c r="A30" i="17"/>
  <c r="N14" i="17"/>
  <c r="N12" i="17"/>
  <c r="N15" i="17"/>
  <c r="N8" i="17"/>
  <c r="N16" i="17"/>
  <c r="N13" i="17"/>
  <c r="N11" i="17"/>
  <c r="C12" i="19" l="1"/>
  <c r="N10" i="17"/>
  <c r="H19" i="17"/>
  <c r="N17" i="17"/>
  <c r="E19" i="17"/>
  <c r="F5" i="14" s="1"/>
  <c r="J19" i="17"/>
  <c r="K19" i="17"/>
  <c r="M19" i="17"/>
  <c r="D19" i="17"/>
  <c r="J22" i="17" l="1"/>
  <c r="H54" i="15"/>
  <c r="E22" i="17"/>
  <c r="N18" i="17"/>
  <c r="C36" i="16"/>
  <c r="C38" i="16" s="1"/>
  <c r="C55" i="16"/>
  <c r="C57" i="16" s="1"/>
  <c r="C5" i="15"/>
  <c r="N19" i="17" l="1"/>
  <c r="N22" i="17" s="1"/>
  <c r="G7" i="14"/>
  <c r="C12" i="16"/>
  <c r="C14" i="16" s="1"/>
  <c r="F223" i="13"/>
  <c r="F223" i="12"/>
  <c r="B31" i="9"/>
  <c r="B32" i="9" s="1"/>
  <c r="C25" i="16" l="1"/>
  <c r="C27" i="16" s="1"/>
  <c r="C46" i="16"/>
  <c r="C48" i="16" l="1"/>
  <c r="C61" i="16"/>
  <c r="C63" i="16" s="1"/>
  <c r="G5" i="14"/>
  <c r="H5" i="14" l="1"/>
  <c r="F48" i="14" l="1"/>
  <c r="F54" i="14"/>
  <c r="G49" i="14"/>
  <c r="F52" i="14"/>
  <c r="G58" i="14"/>
  <c r="F53" i="14"/>
  <c r="G48" i="14"/>
  <c r="G54" i="14"/>
  <c r="G55" i="14"/>
  <c r="G56" i="14"/>
  <c r="F58" i="14"/>
  <c r="F49" i="14"/>
  <c r="F55" i="14"/>
  <c r="G52" i="14"/>
  <c r="F50" i="14"/>
  <c r="F56" i="14"/>
  <c r="G50" i="14"/>
  <c r="G53" i="14"/>
  <c r="F51" i="14"/>
  <c r="F57" i="14"/>
  <c r="G51" i="14"/>
  <c r="G57" i="14"/>
  <c r="G221" i="14"/>
  <c r="G213" i="14"/>
  <c r="G206" i="14"/>
  <c r="G198" i="14"/>
  <c r="G191" i="14"/>
  <c r="G184" i="14"/>
  <c r="G177" i="14"/>
  <c r="G170" i="14"/>
  <c r="G162" i="14"/>
  <c r="G155" i="14"/>
  <c r="G148" i="14"/>
  <c r="G141" i="14"/>
  <c r="G134" i="14"/>
  <c r="G126" i="14"/>
  <c r="G119" i="14"/>
  <c r="G112" i="14"/>
  <c r="G105" i="14"/>
  <c r="G98" i="14"/>
  <c r="G90" i="14"/>
  <c r="G83" i="14"/>
  <c r="G76" i="14"/>
  <c r="G69" i="14"/>
  <c r="G62" i="14"/>
  <c r="G44" i="14"/>
  <c r="G37" i="14"/>
  <c r="G30" i="14"/>
  <c r="G23" i="14"/>
  <c r="G16" i="14"/>
  <c r="G220" i="14"/>
  <c r="F213" i="14"/>
  <c r="F206" i="14"/>
  <c r="F198" i="14"/>
  <c r="F191" i="14"/>
  <c r="F184" i="14"/>
  <c r="F177" i="14"/>
  <c r="F170" i="14"/>
  <c r="F162" i="14"/>
  <c r="F155" i="14"/>
  <c r="F148" i="14"/>
  <c r="F141" i="14"/>
  <c r="F134" i="14"/>
  <c r="F126" i="14"/>
  <c r="F119" i="14"/>
  <c r="F112" i="14"/>
  <c r="F105" i="14"/>
  <c r="F98" i="14"/>
  <c r="F90" i="14"/>
  <c r="F83" i="14"/>
  <c r="F76" i="14"/>
  <c r="F69" i="14"/>
  <c r="F62" i="14"/>
  <c r="F44" i="14"/>
  <c r="F37" i="14"/>
  <c r="F30" i="14"/>
  <c r="F23" i="14"/>
  <c r="F16" i="14"/>
  <c r="G212" i="14"/>
  <c r="G204" i="14"/>
  <c r="G190" i="14"/>
  <c r="G176" i="14"/>
  <c r="G161" i="14"/>
  <c r="G147" i="14"/>
  <c r="G132" i="14"/>
  <c r="G111" i="14"/>
  <c r="G89" i="14"/>
  <c r="G68" i="14"/>
  <c r="G43" i="14"/>
  <c r="G22" i="14"/>
  <c r="F178" i="14"/>
  <c r="F70" i="14"/>
  <c r="G219" i="14"/>
  <c r="G197" i="14"/>
  <c r="G183" i="14"/>
  <c r="G168" i="14"/>
  <c r="G154" i="14"/>
  <c r="G140" i="14"/>
  <c r="G125" i="14"/>
  <c r="G118" i="14"/>
  <c r="G104" i="14"/>
  <c r="G96" i="14"/>
  <c r="G82" i="14"/>
  <c r="G75" i="14"/>
  <c r="G60" i="14"/>
  <c r="G36" i="14"/>
  <c r="G29" i="14"/>
  <c r="G14" i="14"/>
  <c r="F219" i="14"/>
  <c r="F212" i="14"/>
  <c r="F204" i="14"/>
  <c r="F197" i="14"/>
  <c r="F190" i="14"/>
  <c r="F183" i="14"/>
  <c r="F176" i="14"/>
  <c r="F168" i="14"/>
  <c r="F161" i="14"/>
  <c r="F154" i="14"/>
  <c r="F147" i="14"/>
  <c r="F140" i="14"/>
  <c r="F132" i="14"/>
  <c r="F125" i="14"/>
  <c r="F118" i="14"/>
  <c r="F111" i="14"/>
  <c r="F104" i="14"/>
  <c r="F96" i="14"/>
  <c r="F89" i="14"/>
  <c r="F82" i="14"/>
  <c r="F75" i="14"/>
  <c r="F68" i="14"/>
  <c r="F60" i="14"/>
  <c r="F43" i="14"/>
  <c r="F36" i="14"/>
  <c r="F29" i="14"/>
  <c r="F22" i="14"/>
  <c r="F14" i="14"/>
  <c r="F207" i="14"/>
  <c r="F185" i="14"/>
  <c r="F164" i="14"/>
  <c r="F142" i="14"/>
  <c r="F120" i="14"/>
  <c r="F92" i="14"/>
  <c r="F63" i="14"/>
  <c r="F31" i="14"/>
  <c r="G218" i="14"/>
  <c r="G210" i="14"/>
  <c r="G203" i="14"/>
  <c r="G196" i="14"/>
  <c r="G189" i="14"/>
  <c r="G182" i="14"/>
  <c r="G174" i="14"/>
  <c r="G167" i="14"/>
  <c r="G160" i="14"/>
  <c r="G153" i="14"/>
  <c r="G146" i="14"/>
  <c r="G138" i="14"/>
  <c r="G131" i="14"/>
  <c r="G124" i="14"/>
  <c r="G117" i="14"/>
  <c r="G110" i="14"/>
  <c r="G102" i="14"/>
  <c r="G95" i="14"/>
  <c r="G88" i="14"/>
  <c r="G81" i="14"/>
  <c r="G74" i="14"/>
  <c r="G66" i="14"/>
  <c r="G59" i="14"/>
  <c r="G42" i="14"/>
  <c r="G35" i="14"/>
  <c r="G28" i="14"/>
  <c r="G20" i="14"/>
  <c r="G13" i="14"/>
  <c r="F202" i="14"/>
  <c r="F173" i="14"/>
  <c r="F152" i="14"/>
  <c r="F130" i="14"/>
  <c r="F101" i="14"/>
  <c r="F80" i="14"/>
  <c r="F41" i="14"/>
  <c r="F12" i="14"/>
  <c r="G208" i="14"/>
  <c r="G186" i="14"/>
  <c r="G165" i="14"/>
  <c r="G150" i="14"/>
  <c r="G136" i="14"/>
  <c r="G122" i="14"/>
  <c r="G107" i="14"/>
  <c r="G93" i="14"/>
  <c r="G78" i="14"/>
  <c r="G40" i="14"/>
  <c r="G32" i="14"/>
  <c r="G11" i="14"/>
  <c r="F218" i="14"/>
  <c r="F210" i="14"/>
  <c r="F203" i="14"/>
  <c r="F196" i="14"/>
  <c r="F189" i="14"/>
  <c r="F182" i="14"/>
  <c r="F174" i="14"/>
  <c r="F167" i="14"/>
  <c r="F160" i="14"/>
  <c r="F153" i="14"/>
  <c r="F146" i="14"/>
  <c r="F138" i="14"/>
  <c r="F131" i="14"/>
  <c r="F124" i="14"/>
  <c r="F117" i="14"/>
  <c r="F110" i="14"/>
  <c r="F102" i="14"/>
  <c r="F95" i="14"/>
  <c r="F88" i="14"/>
  <c r="F81" i="14"/>
  <c r="F74" i="14"/>
  <c r="F66" i="14"/>
  <c r="F59" i="14"/>
  <c r="F42" i="14"/>
  <c r="F35" i="14"/>
  <c r="F28" i="14"/>
  <c r="F20" i="14"/>
  <c r="F13" i="14"/>
  <c r="F209" i="14"/>
  <c r="F144" i="14"/>
  <c r="F108" i="14"/>
  <c r="F87" i="14"/>
  <c r="F65" i="14"/>
  <c r="F34" i="14"/>
  <c r="F26" i="14"/>
  <c r="F214" i="14"/>
  <c r="F192" i="14"/>
  <c r="F171" i="14"/>
  <c r="F149" i="14"/>
  <c r="F128" i="14"/>
  <c r="F99" i="14"/>
  <c r="F77" i="14"/>
  <c r="F38" i="14"/>
  <c r="F17" i="14"/>
  <c r="G216" i="14"/>
  <c r="G209" i="14"/>
  <c r="G202" i="14"/>
  <c r="G195" i="14"/>
  <c r="G188" i="14"/>
  <c r="G180" i="14"/>
  <c r="G173" i="14"/>
  <c r="G166" i="14"/>
  <c r="G159" i="14"/>
  <c r="G152" i="14"/>
  <c r="G144" i="14"/>
  <c r="G137" i="14"/>
  <c r="G130" i="14"/>
  <c r="G123" i="14"/>
  <c r="G116" i="14"/>
  <c r="G108" i="14"/>
  <c r="G101" i="14"/>
  <c r="G94" i="14"/>
  <c r="G87" i="14"/>
  <c r="G80" i="14"/>
  <c r="G72" i="14"/>
  <c r="G65" i="14"/>
  <c r="G41" i="14"/>
  <c r="G34" i="14"/>
  <c r="G26" i="14"/>
  <c r="G19" i="14"/>
  <c r="G12" i="14"/>
  <c r="F216" i="14"/>
  <c r="F166" i="14"/>
  <c r="F137" i="14"/>
  <c r="F116" i="14"/>
  <c r="F94" i="14"/>
  <c r="F19" i="14"/>
  <c r="G215" i="14"/>
  <c r="G194" i="14"/>
  <c r="G172" i="14"/>
  <c r="G158" i="14"/>
  <c r="G143" i="14"/>
  <c r="G129" i="14"/>
  <c r="G114" i="14"/>
  <c r="G100" i="14"/>
  <c r="G86" i="14"/>
  <c r="G47" i="14"/>
  <c r="G25" i="14"/>
  <c r="F106" i="14"/>
  <c r="F195" i="14"/>
  <c r="F188" i="14"/>
  <c r="F180" i="14"/>
  <c r="F159" i="14"/>
  <c r="F123" i="14"/>
  <c r="F72" i="14"/>
  <c r="G201" i="14"/>
  <c r="G64" i="14"/>
  <c r="G18" i="14"/>
  <c r="F135" i="14"/>
  <c r="F84" i="14"/>
  <c r="F24" i="14"/>
  <c r="G179" i="14"/>
  <c r="G71" i="14"/>
  <c r="F215" i="14"/>
  <c r="F208" i="14"/>
  <c r="F201" i="14"/>
  <c r="F194" i="14"/>
  <c r="F186" i="14"/>
  <c r="F179" i="14"/>
  <c r="F172" i="14"/>
  <c r="F165" i="14"/>
  <c r="F158" i="14"/>
  <c r="F150" i="14"/>
  <c r="F143" i="14"/>
  <c r="F136" i="14"/>
  <c r="F129" i="14"/>
  <c r="F122" i="14"/>
  <c r="F114" i="14"/>
  <c r="F107" i="14"/>
  <c r="F100" i="14"/>
  <c r="F93" i="14"/>
  <c r="F86" i="14"/>
  <c r="F78" i="14"/>
  <c r="F71" i="14"/>
  <c r="F64" i="14"/>
  <c r="F47" i="14"/>
  <c r="F40" i="14"/>
  <c r="F32" i="14"/>
  <c r="F25" i="14"/>
  <c r="F18" i="14"/>
  <c r="F11" i="14"/>
  <c r="F200" i="14"/>
  <c r="F156" i="14"/>
  <c r="F113" i="14"/>
  <c r="F46" i="14"/>
  <c r="G214" i="14"/>
  <c r="G207" i="14"/>
  <c r="G200" i="14"/>
  <c r="G192" i="14"/>
  <c r="G185" i="14"/>
  <c r="G178" i="14"/>
  <c r="G171" i="14"/>
  <c r="G164" i="14"/>
  <c r="G156" i="14"/>
  <c r="G149" i="14"/>
  <c r="G142" i="14"/>
  <c r="G135" i="14"/>
  <c r="G128" i="14"/>
  <c r="G120" i="14"/>
  <c r="G113" i="14"/>
  <c r="G106" i="14"/>
  <c r="G99" i="14"/>
  <c r="G92" i="14"/>
  <c r="G84" i="14"/>
  <c r="G77" i="14"/>
  <c r="G70" i="14"/>
  <c r="G63" i="14"/>
  <c r="G46" i="14"/>
  <c r="G38" i="14"/>
  <c r="G31" i="14"/>
  <c r="G24" i="14"/>
  <c r="G17" i="14"/>
  <c r="G223" i="14"/>
  <c r="F217" i="14"/>
  <c r="F145" i="14"/>
  <c r="F73" i="14"/>
  <c r="G103" i="14"/>
  <c r="G199" i="14"/>
  <c r="F211" i="14"/>
  <c r="F67" i="14"/>
  <c r="G91" i="14"/>
  <c r="G127" i="14"/>
  <c r="G109" i="14"/>
  <c r="F199" i="14"/>
  <c r="F45" i="14"/>
  <c r="G97" i="14"/>
  <c r="G45" i="14"/>
  <c r="F27" i="14"/>
  <c r="F21" i="14"/>
  <c r="G39" i="14"/>
  <c r="G27" i="14"/>
  <c r="F85" i="14"/>
  <c r="G181" i="14"/>
  <c r="F139" i="14"/>
  <c r="G67" i="14"/>
  <c r="F193" i="14"/>
  <c r="G121" i="14"/>
  <c r="F220" i="14"/>
  <c r="G61" i="14"/>
  <c r="F169" i="14"/>
  <c r="F163" i="14"/>
  <c r="G163" i="14"/>
  <c r="G115" i="14"/>
  <c r="G139" i="14"/>
  <c r="F205" i="14"/>
  <c r="F133" i="14"/>
  <c r="F61" i="14"/>
  <c r="G79" i="14"/>
  <c r="F221" i="14"/>
  <c r="F127" i="14"/>
  <c r="G169" i="14"/>
  <c r="F121" i="14"/>
  <c r="F39" i="14"/>
  <c r="G33" i="14"/>
  <c r="G175" i="14"/>
  <c r="F175" i="14"/>
  <c r="F15" i="14"/>
  <c r="G187" i="14"/>
  <c r="G145" i="14"/>
  <c r="G205" i="14"/>
  <c r="G85" i="14"/>
  <c r="F187" i="14"/>
  <c r="F115" i="14"/>
  <c r="F33" i="14"/>
  <c r="F222" i="14"/>
  <c r="F97" i="14"/>
  <c r="G151" i="14"/>
  <c r="G15" i="14"/>
  <c r="G73" i="14"/>
  <c r="F181" i="14"/>
  <c r="F109" i="14"/>
  <c r="G21" i="14"/>
  <c r="F103" i="14"/>
  <c r="G211" i="14"/>
  <c r="F91" i="14"/>
  <c r="F157" i="14"/>
  <c r="G133" i="14"/>
  <c r="G222" i="14"/>
  <c r="G157" i="14"/>
  <c r="G193" i="14"/>
  <c r="F79" i="14"/>
  <c r="G217" i="14"/>
  <c r="F151" i="14"/>
  <c r="F223" i="14"/>
  <c r="G10" i="14"/>
  <c r="F10" i="14"/>
  <c r="F9" i="14"/>
  <c r="G9" i="14"/>
</calcChain>
</file>

<file path=xl/sharedStrings.xml><?xml version="1.0" encoding="utf-8"?>
<sst xmlns="http://schemas.openxmlformats.org/spreadsheetml/2006/main" count="1236" uniqueCount="474">
  <si>
    <t>Schedule 1- Trial Balance of  Expenses</t>
  </si>
  <si>
    <t xml:space="preserve"> </t>
  </si>
  <si>
    <t>COST CATEGORY</t>
  </si>
  <si>
    <t>FULL-TIME EQV (FTEs)</t>
  </si>
  <si>
    <t>INDIRECT (NOT TRACEABLE TO DIRECT COST CENTER)</t>
  </si>
  <si>
    <t>UNALLOWABLE COSTS</t>
  </si>
  <si>
    <t xml:space="preserve">TOTAL </t>
  </si>
  <si>
    <t>Total Direct Program Staff FTE; Sal/Ben</t>
  </si>
  <si>
    <t>Total Administrative Staff FTE; Sal/Ben</t>
  </si>
  <si>
    <t>Total Personnel</t>
  </si>
  <si>
    <t>Client Costs</t>
  </si>
  <si>
    <t>Occupancy</t>
  </si>
  <si>
    <t>Operating</t>
  </si>
  <si>
    <t>Depreciation and Amortization</t>
  </si>
  <si>
    <t>Professional Fees</t>
  </si>
  <si>
    <t>Donations</t>
  </si>
  <si>
    <t>Total Direct Expenses</t>
  </si>
  <si>
    <t>Indirect Cost Allocation</t>
  </si>
  <si>
    <t>This row should zero out.</t>
  </si>
  <si>
    <t>TOTAL COST</t>
  </si>
  <si>
    <t>Unduplicated Client Count</t>
  </si>
  <si>
    <t>Cost per Unduplicated Client</t>
  </si>
  <si>
    <t>INDIRECT COST ALLOCATIONS: (Check applicable box)</t>
  </si>
  <si>
    <t xml:space="preserve">  Indirect Costs are allocated based on total direct costs of the various programs, according to the A&amp;A Guidelines.</t>
  </si>
  <si>
    <t xml:space="preserve">    Program/Grant</t>
  </si>
  <si>
    <t>Amount</t>
  </si>
  <si>
    <t>All Other</t>
  </si>
  <si>
    <t>Total</t>
  </si>
  <si>
    <t>PROC CODE</t>
  </si>
  <si>
    <t>NON-FACILITY RVU WEIGHT</t>
  </si>
  <si>
    <t>DESCRIPTION</t>
  </si>
  <si>
    <t>H0001</t>
  </si>
  <si>
    <t>H0002</t>
  </si>
  <si>
    <t>H0004</t>
  </si>
  <si>
    <t>H0005</t>
  </si>
  <si>
    <t>H0006</t>
  </si>
  <si>
    <t>H0017</t>
  </si>
  <si>
    <t>H0018</t>
  </si>
  <si>
    <t>H0019</t>
  </si>
  <si>
    <t>H0024</t>
  </si>
  <si>
    <t>H0025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</si>
  <si>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</si>
  <si>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</si>
  <si>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</si>
  <si>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</si>
  <si>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</si>
  <si>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</si>
  <si>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</si>
  <si>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</si>
  <si>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</si>
  <si>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</si>
  <si>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H0043</t>
  </si>
  <si>
    <t>H0044</t>
  </si>
  <si>
    <t>H0045</t>
  </si>
  <si>
    <t>H1011</t>
  </si>
  <si>
    <t>H2000</t>
  </si>
  <si>
    <t>H2001</t>
  </si>
  <si>
    <t>H2011</t>
  </si>
  <si>
    <t>H2012</t>
  </si>
  <si>
    <t>H2014</t>
  </si>
  <si>
    <t>H2015</t>
  </si>
  <si>
    <t>H2016</t>
  </si>
  <si>
    <t>H2017</t>
  </si>
  <si>
    <t>H2018</t>
  </si>
  <si>
    <t>H2021</t>
  </si>
  <si>
    <t>H2022</t>
  </si>
  <si>
    <t>H2023</t>
  </si>
  <si>
    <t>H2024</t>
  </si>
  <si>
    <t>H2025</t>
  </si>
  <si>
    <t>H2026</t>
  </si>
  <si>
    <t>H2027</t>
  </si>
  <si>
    <t>H2030</t>
  </si>
  <si>
    <t>H2031</t>
  </si>
  <si>
    <t>H2032</t>
  </si>
  <si>
    <t>H2033</t>
  </si>
  <si>
    <t>T1006</t>
  </si>
  <si>
    <t>T1016</t>
  </si>
  <si>
    <t>T1017</t>
  </si>
  <si>
    <t>TOTAL</t>
  </si>
  <si>
    <t>FACILITY RVU WEIGHT</t>
  </si>
  <si>
    <t>Schedule 4 - Base Unit Cost Calculation</t>
  </si>
  <si>
    <t>Schedule 5 - Residential/Inpatient Services Detail</t>
  </si>
  <si>
    <t>Name of Facility</t>
  </si>
  <si>
    <t>Bed Capacity</t>
  </si>
  <si>
    <t>Census Days</t>
  </si>
  <si>
    <t>Utilization Rate</t>
  </si>
  <si>
    <t xml:space="preserve">SUBTOTAL  </t>
  </si>
  <si>
    <t>SUBTOTAL</t>
  </si>
  <si>
    <t>H0003</t>
  </si>
  <si>
    <t>H0007</t>
  </si>
  <si>
    <t>H0011</t>
  </si>
  <si>
    <t>H0012</t>
  </si>
  <si>
    <t>H0014</t>
  </si>
  <si>
    <t>H0020</t>
  </si>
  <si>
    <t>H0022</t>
  </si>
  <si>
    <t>H0027</t>
  </si>
  <si>
    <t>H0028</t>
  </si>
  <si>
    <t>H0029</t>
  </si>
  <si>
    <t>H0030</t>
  </si>
  <si>
    <t>H0047</t>
  </si>
  <si>
    <t>H0048</t>
  </si>
  <si>
    <t>H1000</t>
  </si>
  <si>
    <t>H1002</t>
  </si>
  <si>
    <t>H1003</t>
  </si>
  <si>
    <t>H1004</t>
  </si>
  <si>
    <t>H2034</t>
  </si>
  <si>
    <t>H2036</t>
  </si>
  <si>
    <t>S3005</t>
  </si>
  <si>
    <t>S9445</t>
  </si>
  <si>
    <t>S9976</t>
  </si>
  <si>
    <t>T1007</t>
  </si>
  <si>
    <t>T1009</t>
  </si>
  <si>
    <t>T1012</t>
  </si>
  <si>
    <t>T1013</t>
  </si>
  <si>
    <t>T1019</t>
  </si>
  <si>
    <t>T1023</t>
  </si>
  <si>
    <t>T2001</t>
  </si>
  <si>
    <t>Alcohol (ethanol); breathalyzer</t>
  </si>
  <si>
    <t>Prevention</t>
  </si>
  <si>
    <t>Room and Board</t>
  </si>
  <si>
    <t>UNITS</t>
  </si>
  <si>
    <t>Multiple-Family Group Psychotherapy</t>
  </si>
  <si>
    <t>Group Psychotherapy (Other Than, Multiple-Family Group)</t>
  </si>
  <si>
    <t>Interpretation/Explanation Results, Psychiatric/Medical Exam/Proc W/Family</t>
  </si>
  <si>
    <t xml:space="preserve">Neurobehavioral Status Exam </t>
  </si>
  <si>
    <t>Self Care Management Training</t>
  </si>
  <si>
    <t>Community/Work Reintegration</t>
  </si>
  <si>
    <t>Initial Hospital Care Low Complexity</t>
  </si>
  <si>
    <t>Initial Hospital Care Moderate Complexity</t>
  </si>
  <si>
    <t>Initial Hospital Care High Complexity</t>
  </si>
  <si>
    <t>Subsequent Hospital Care Low Complexity</t>
  </si>
  <si>
    <t>Subsequent Hospital Care Moderate Complexity</t>
  </si>
  <si>
    <t>Subsequent Hospital Care High Complexity</t>
  </si>
  <si>
    <t>Hospital Discharge Day Management/30 Minutes</t>
  </si>
  <si>
    <t>Initial Inpatient Consultation/20 Minutes</t>
  </si>
  <si>
    <t>Initial Inpatient Consultation/40 Minutes</t>
  </si>
  <si>
    <t>Initial Inpatient Consultation/55 Minutes</t>
  </si>
  <si>
    <t>Initial Inpatient Consultation/80 Minutes</t>
  </si>
  <si>
    <t>Team conf w/pat by hc pro</t>
  </si>
  <si>
    <t>Team conf w/o pat by phys</t>
  </si>
  <si>
    <t>Team conf w/o pat by hc pro</t>
  </si>
  <si>
    <t>Phone e/m by phys 5-10 min</t>
  </si>
  <si>
    <t>Phone e/m by phys 11-20 min</t>
  </si>
  <si>
    <t>Phone e/m by phys 21-30 min</t>
  </si>
  <si>
    <t>G0176</t>
  </si>
  <si>
    <t>G0177</t>
  </si>
  <si>
    <t>Mental Health Assessment, By Non-Physician</t>
  </si>
  <si>
    <t>MH Svc Plan Dev By Non-Mad</t>
  </si>
  <si>
    <t>MH Partial Hosp Tx Under 24h</t>
  </si>
  <si>
    <t>Comm Psy Face-Face Per 15min</t>
  </si>
  <si>
    <t>Community Psychiatric Supportive Treatment Program, Per Diem</t>
  </si>
  <si>
    <t>Asser Com Tx Face-Face/15min</t>
  </si>
  <si>
    <t>Assert Comm Tx Pgm Per Diem</t>
  </si>
  <si>
    <t>Supported Housing, Per Diem</t>
  </si>
  <si>
    <t>Supported Housing, Per Month</t>
  </si>
  <si>
    <t>Respite Not-In-Home Per Diem</t>
  </si>
  <si>
    <t>Rehabilitation Program 1/2 D</t>
  </si>
  <si>
    <t xml:space="preserve">Behavioral Health Day Treatment, Per Hour </t>
  </si>
  <si>
    <t>Skills Train And Dev, 15 Min</t>
  </si>
  <si>
    <t>Comp Comm Supp Svc, 15 Min</t>
  </si>
  <si>
    <t>Comp Comm Supp Svc, Per Diem</t>
  </si>
  <si>
    <t>Psysoc Rehab Svc, Per 15 Min</t>
  </si>
  <si>
    <t>Psysoc Rehab Svc, Per Diem</t>
  </si>
  <si>
    <t>Com Wrap-Around Sv, Per Diem</t>
  </si>
  <si>
    <t>Supported Employ, Per 15 Min</t>
  </si>
  <si>
    <t>Supported Employ, Per Diem</t>
  </si>
  <si>
    <t>Supp Maint Employ, 15 Min</t>
  </si>
  <si>
    <t>Supp Maint Employ, Per Diem</t>
  </si>
  <si>
    <t>MH Clubhouse Svc, Per 15 Min</t>
  </si>
  <si>
    <t>MH Clubhouse Svc, Per Diem</t>
  </si>
  <si>
    <t>Activity Therapy, Per 15 Min</t>
  </si>
  <si>
    <t>S5150</t>
  </si>
  <si>
    <t xml:space="preserve">Unskilled Respite Care /15m </t>
  </si>
  <si>
    <t>S5151</t>
  </si>
  <si>
    <t>S9453</t>
  </si>
  <si>
    <t>Smoking Cessation Class</t>
  </si>
  <si>
    <t>S9454</t>
  </si>
  <si>
    <t>Stress Mgmt Class</t>
  </si>
  <si>
    <t>S9480</t>
  </si>
  <si>
    <t>Intensive Outpatient Psychia</t>
  </si>
  <si>
    <t>S9485</t>
  </si>
  <si>
    <t>Crisis Intervention Per Diem</t>
  </si>
  <si>
    <t>T1005</t>
  </si>
  <si>
    <t>Respite Care Service 15 Min</t>
  </si>
  <si>
    <t xml:space="preserve">Case Management, Each 15 Minutes </t>
  </si>
  <si>
    <t>Targeted Case Management</t>
  </si>
  <si>
    <t>Individual Psychophysiological Therapy W/Biofeedback Training; Approximately 20-30 Min</t>
  </si>
  <si>
    <t>Individual Psychophysiological Therapy W/Biofeedback Training; Approximately 45-50 Min</t>
  </si>
  <si>
    <t>Comp Multidisipln Evaluation</t>
  </si>
  <si>
    <t xml:space="preserve">Crisis Interven Svc, 15 Min </t>
  </si>
  <si>
    <t>Psychoed Svc, Per 15 Min</t>
  </si>
  <si>
    <t>Total Units</t>
  </si>
  <si>
    <t>Total Cost Per Unit</t>
  </si>
  <si>
    <t>Screening and Intervention</t>
  </si>
  <si>
    <t>Social Ambulatory Detoxification- Room and Board</t>
  </si>
  <si>
    <t>Psytx complex interactive</t>
  </si>
  <si>
    <t>Psych diagnostic evaluation</t>
  </si>
  <si>
    <t>Psych diag eval w/med srvcs</t>
  </si>
  <si>
    <t>Psytx crisis initial 60 min</t>
  </si>
  <si>
    <t>Psytx crisis ea addl 30 min</t>
  </si>
  <si>
    <t>Hc pro phone call 5-10 min</t>
  </si>
  <si>
    <t>Hc pro phone call 11-20 min</t>
  </si>
  <si>
    <t>Hc pro phone call 21-30 min</t>
  </si>
  <si>
    <t>Observation care discharge day management</t>
  </si>
  <si>
    <t>Initial observation / 30 minutes</t>
  </si>
  <si>
    <t>Initial observation care/ 50 minutes</t>
  </si>
  <si>
    <t>Initial observation care/ 70 minutes</t>
  </si>
  <si>
    <t>Subsequent observation care/ 15 minutes</t>
  </si>
  <si>
    <t>Subsequent observation care/ 25 minutes</t>
  </si>
  <si>
    <t>Subsequent observation care/ 35 minutes</t>
  </si>
  <si>
    <t>Observation or inpatient hospital care, patient admitted and discharged on same date of service, 40 minutes</t>
  </si>
  <si>
    <t>Observation or inpatient hospital care, patient admitted and discharged on same date of service/50 minutes</t>
  </si>
  <si>
    <t>Observation or inpatient hospital care, patient admitted and discharged on same date of service/ 55 minutes</t>
  </si>
  <si>
    <t>Hospital discharge day</t>
  </si>
  <si>
    <t>Office consultation/ 15 minutes</t>
  </si>
  <si>
    <t>Office consultation/ 30 minutes</t>
  </si>
  <si>
    <t>Office consultation/ 40 minutes</t>
  </si>
  <si>
    <t>Office consultation/ 60 minutes</t>
  </si>
  <si>
    <t>Office consultation/ 80 minutes</t>
  </si>
  <si>
    <t>Initial inpatient consultation/ 110 minutes.</t>
  </si>
  <si>
    <t>Initial nursing facility care/per day/ 25 minutes spent at bedside or on patient floor/unit</t>
  </si>
  <si>
    <t>Initial nursing facility care/per day/ 35 minutes spent at bedside or on patient floor/unit</t>
  </si>
  <si>
    <t>Initial nursing facility care/per day/ 45 minutes spent at bedside or on patient floor/unit</t>
  </si>
  <si>
    <t>Subsequent nursing facility care/per day/ 10 minutes spent at bedside or on patient floor/unit</t>
  </si>
  <si>
    <t>Subsequent nursing facility care/per day/ 15 minutes spent at bedside or on patient floor/unit</t>
  </si>
  <si>
    <t>Subsequent nursing facility care/per day/ 25 minutes spent at bedside or on patient floor/unit</t>
  </si>
  <si>
    <t>Subsequent nursing facility care/per day/ 35 minutes spent at bedside or on patient floor/unit</t>
  </si>
  <si>
    <t>Nursing facility discharge day management/ 30 minutes or less</t>
  </si>
  <si>
    <t>Nursing facility discharge day management; more than 30 minutes</t>
  </si>
  <si>
    <t>Annual nursing facility assessment/ 30 minutes spent at bedside or on patient floor/unit</t>
  </si>
  <si>
    <t>Domiciliary or rest home visit, new patient/ 20 minutes</t>
  </si>
  <si>
    <t>Domiciliary or rest home visit, new patient/ 30 minutes</t>
  </si>
  <si>
    <t>Domiciliary or rest home visit, new patient/ 45 minutes</t>
  </si>
  <si>
    <t>Domiciliary or rest home visit, new patient/ 60 minutes</t>
  </si>
  <si>
    <t>Domiciliary or rest home visit, new patient/ 75 minutes</t>
  </si>
  <si>
    <t>Domiciliary or rest home visit, established patient/ 15 minutes</t>
  </si>
  <si>
    <t>Domiciliary or rest home visit, established patient/ 25 minutes</t>
  </si>
  <si>
    <t>Domiciliary or rest home visit, established patient/ 40 minutes</t>
  </si>
  <si>
    <t>Domiciliary or rest home visit, established patient/ 60 minutes</t>
  </si>
  <si>
    <t>Home visit, new patient/20 minutes</t>
  </si>
  <si>
    <t>Home visit, new patient/30 minutes</t>
  </si>
  <si>
    <t>Home visit, new patient/45 minutes</t>
  </si>
  <si>
    <t>Home visit, new patient/60 minutes</t>
  </si>
  <si>
    <t>Home visit, new patient/75 minutes</t>
  </si>
  <si>
    <t>Home visit, established patient/15 minutes</t>
  </si>
  <si>
    <t>Home visit, established patient/25 minutes</t>
  </si>
  <si>
    <t>Home visit, established patient/40 minutes</t>
  </si>
  <si>
    <t>Home visit, established patient/60 minutes</t>
  </si>
  <si>
    <t>Support Services</t>
  </si>
  <si>
    <t>Alcohol and/or drug assessment</t>
  </si>
  <si>
    <t>Behavioral health screening to determine eligibility for admission to treatment program</t>
  </si>
  <si>
    <t>Alcohol and/or drug screening; laboratory analysis of specimens for presence of alcohol and/or drugs</t>
  </si>
  <si>
    <t>Behavioral health counseling and therapy</t>
  </si>
  <si>
    <t>Alcohol and/or drug services; group counseling by a clinician</t>
  </si>
  <si>
    <t>Alcohol and/or drug services; case management</t>
  </si>
  <si>
    <t>Alcohol and/or drug services; crisis intervention (outpatient)</t>
  </si>
  <si>
    <t>Alcohol and/or drug services; acute detoxification (residential addiction program inpatient)</t>
  </si>
  <si>
    <t>Alcohol and/or drug services; sub-acute detoxification (residential addiction program outpatient)</t>
  </si>
  <si>
    <t>Alcohol and/or drug services; ambulatory detoxification</t>
  </si>
  <si>
    <t>Alcohol and/ or drug services; methadone administration and/ or service (provisions of the drug by a licensed program)</t>
  </si>
  <si>
    <t>Alcohol and/or drug intervention service (planned facilitation)</t>
  </si>
  <si>
    <t>Behavioral Health Prevention Information Dissemination Service (One-Way Direct or Non-Direct Contact with service Audiences to Affect Knowledge and Attitude)</t>
  </si>
  <si>
    <t>Behavioral health prevention education service (delivery of services with target population to affect knowledge</t>
  </si>
  <si>
    <t>Alcohol and/or drug prevention environmental service (broad range of external activities geared toward modifying systems in order to mainstream prevention through policy and law)</t>
  </si>
  <si>
    <t>Alcohol and/or drug prevention problem identification and referral service ( e.g. student assistance and employee assistance programs)</t>
  </si>
  <si>
    <t>Alcohol and/or drug prevention alternatives service (services for populations that exclude alcohol and other drug use e.g. alcohol free social events)</t>
  </si>
  <si>
    <t>Hotline Services</t>
  </si>
  <si>
    <t>Oral medication administration</t>
  </si>
  <si>
    <t>Self Help / Peer</t>
  </si>
  <si>
    <t>Alcohol and/ or other drug abuse services; not otherwise specified</t>
  </si>
  <si>
    <t>Alcohol and/or other drug testing; collection and handling only</t>
  </si>
  <si>
    <t>Prenatal Care</t>
  </si>
  <si>
    <t>Care Coordination Prenatal/Case Management</t>
  </si>
  <si>
    <t>Prenatal follow up home visit</t>
  </si>
  <si>
    <t>Family Assessment</t>
  </si>
  <si>
    <t>Community based wrap services</t>
  </si>
  <si>
    <t>Multisystemic therapy for juveniles/ 15 min</t>
  </si>
  <si>
    <t>Halfway House</t>
  </si>
  <si>
    <t>Performance measurement</t>
  </si>
  <si>
    <t>Drug screening and monitoring</t>
  </si>
  <si>
    <t>Lodging</t>
  </si>
  <si>
    <t>Alcohol and/or Substance Abuse Services</t>
  </si>
  <si>
    <t>Physical assessment of detoxification progression including vital signs monitoring</t>
  </si>
  <si>
    <t>Child sitting services for the children of the individual receiving alcohol and/or substance abuse services</t>
  </si>
  <si>
    <t>Alcohol and/or substance abuse services</t>
  </si>
  <si>
    <t>Sign language or oral interpreter for alcohol and/or substance abuse services</t>
  </si>
  <si>
    <t>Personal care services</t>
  </si>
  <si>
    <t>Screening to determine the appropriateness of consideration of an individual for participation in a specified program</t>
  </si>
  <si>
    <t>Non-emergency transportation</t>
  </si>
  <si>
    <t>Office or other outpatient visit for the evaluation and management of a new patient</t>
  </si>
  <si>
    <t>Office or other outpatient visit for the evaluation and management of an established patient that may not require the presence of a physician or other qualified health care professional.</t>
  </si>
  <si>
    <t>Office or other outpatient visit for the evaluation and management of an established patient</t>
  </si>
  <si>
    <t>Psytx pt&amp;amp;/family 30 minutes</t>
  </si>
  <si>
    <t>Psytx pt&amp;amp;/family 45 minutes</t>
  </si>
  <si>
    <t>Unskilled Respitecare / Per Diem</t>
  </si>
  <si>
    <t>Psytx pt&amp;family 45 minutes</t>
  </si>
  <si>
    <t>Psytx pt&amp;fam w/ e&amp;m 45 min</t>
  </si>
  <si>
    <t>Psytx pt&amp;fam w/ e&amp;m 30 min</t>
  </si>
  <si>
    <t>Psytx pt&amp;family 60 minutes</t>
  </si>
  <si>
    <t>Psytx pt&amp;fam w/ e&amp;m 60 min</t>
  </si>
  <si>
    <t>Training And Educational Services Related To The Care And Treatment Of Patient Disabling Mental Health Problems Per Session (45 Minutes Or More)</t>
  </si>
  <si>
    <t>Med Trng &amp; Support Per 15min</t>
  </si>
  <si>
    <t>Psytx pt&amp;fam w/e&amp;m 30 min</t>
  </si>
  <si>
    <t>Psytx pt&amp;/fam w/ e&amp;m 45 min</t>
  </si>
  <si>
    <t>Psytx pt&amp;fam w/e&amp;m 60 min</t>
  </si>
  <si>
    <t>Activity Therapy, Such As Music, Dance, Art Or Play Therapies Not For Recreation, Related To The Care &amp; Treatment Of Patient &amp; Disabling MH Problems, Per Session (45 Minutes Or More)</t>
  </si>
  <si>
    <t>Training And Educational Services Related To The Care And Treatment Of Patient &amp; Disabling Mental Health Problems Per Session (45 Minutes Or More)</t>
  </si>
  <si>
    <t>Unskilled Respitecare /Per Diem</t>
  </si>
  <si>
    <t>TOTAL UNITS</t>
  </si>
  <si>
    <t>TOTAL RELATIVE VALUE UNITS</t>
  </si>
  <si>
    <t>ALR</t>
  </si>
  <si>
    <t>RCCF</t>
  </si>
  <si>
    <t>TRCCF</t>
  </si>
  <si>
    <t>PRTF</t>
  </si>
  <si>
    <t>Total Cost</t>
  </si>
  <si>
    <t>Residential, Short-Term, Non-Hospital</t>
  </si>
  <si>
    <t>Residential, Hospital or ATU</t>
  </si>
  <si>
    <t>Residential, Long-Term, Non-Medical</t>
  </si>
  <si>
    <t>H0015</t>
  </si>
  <si>
    <t>Substance Use IOP</t>
  </si>
  <si>
    <t>FACILITY 
RVU WEIGHT</t>
  </si>
  <si>
    <t>Corporate Overhead</t>
  </si>
  <si>
    <t>24 hr Residential</t>
  </si>
  <si>
    <t>variance</t>
  </si>
  <si>
    <t>Schedule 3 - Utilization (Encounter-Based Services with Non-Facility RVU Weights)</t>
  </si>
  <si>
    <t>Schedule 3A - Utilization (Encounter-Based Services with Facility RVU Weights)</t>
  </si>
  <si>
    <t>Personal Care, per 15 min., outpatient</t>
  </si>
  <si>
    <t>Alcohol/substance abuse services, treatment plan development/modification</t>
  </si>
  <si>
    <t>Safety screening, performance measurement</t>
  </si>
  <si>
    <t>Preliminary screening for alcohol/substance abuse treatment needs</t>
  </si>
  <si>
    <t>S9452</t>
  </si>
  <si>
    <t>S5190</t>
  </si>
  <si>
    <r>
      <t>Section I:</t>
    </r>
    <r>
      <rPr>
        <sz val="12"/>
        <rFont val="Arial"/>
        <family val="2"/>
      </rPr>
      <t xml:space="preserve"> </t>
    </r>
  </si>
  <si>
    <t>Health &amp; Behavior Assessment - Initial (each 15 mins)</t>
  </si>
  <si>
    <t>Health &amp; Behavior Intervention - Individual (each 15 mins)</t>
  </si>
  <si>
    <t>Health &amp; Behavior Intervention - Group (each 15 mins)</t>
  </si>
  <si>
    <t>Health &amp; Behavior Intervention - Family with patient (each 15 mins)</t>
  </si>
  <si>
    <t>Health &amp; Behavior Intervention - Family without patient (each 15 mins)</t>
  </si>
  <si>
    <t>Wellness assessment, performed by non-physician</t>
  </si>
  <si>
    <t>Nutrition classes, non-physician provider, per session</t>
  </si>
  <si>
    <t>S9451</t>
  </si>
  <si>
    <t>Self-mgmt educ &amp; train 1 pt</t>
  </si>
  <si>
    <t>Self-mgmt educ/train 2-4 pt</t>
  </si>
  <si>
    <t>Self-mgmt educ/train 5-8 pt</t>
  </si>
  <si>
    <t>Exercise Class</t>
  </si>
  <si>
    <r>
      <t>Section I:</t>
    </r>
    <r>
      <rPr>
        <sz val="12"/>
        <rFont val="Arial"/>
        <family val="2"/>
      </rPr>
      <t xml:space="preserve">  Expense detail from Column 3</t>
    </r>
  </si>
  <si>
    <t>Description of non-encounterable services</t>
  </si>
  <si>
    <t>Activity Therapy, Such As Music, Dance, Art Or Play Therapies Not For Recreation, Related To The Care; Treatment Of Patients Disabling MH Problems, Per Session (45 Minutes Or More)</t>
  </si>
  <si>
    <t>Health &amp; Behavior Reassessment (each 15 mins)</t>
  </si>
  <si>
    <t>Detox</t>
  </si>
  <si>
    <t>License Type (ALR, ATU, Detox, RCCF, TRCCF, PRTF)</t>
  </si>
  <si>
    <t>(included in Schedule 1, Column 3)</t>
  </si>
  <si>
    <t>Subtotal Sections II &amp; III</t>
  </si>
  <si>
    <t>Grand Total of Detox Services Costs</t>
  </si>
  <si>
    <t>H0023 - HT</t>
  </si>
  <si>
    <t>Alcohol And/Or Drug Outreach -Drop In Center</t>
  </si>
  <si>
    <t>Alcohol And/Or Drug Outreach - Outreach Only</t>
  </si>
  <si>
    <t>All Locations</t>
  </si>
  <si>
    <t>Costs from Schedule 2A</t>
  </si>
  <si>
    <t xml:space="preserve">Community Mental Health Center/SUD Provider:  </t>
  </si>
  <si>
    <t>Officer Certification</t>
  </si>
  <si>
    <t>Chief Executive Officer</t>
  </si>
  <si>
    <t>Chief Financial Officer</t>
  </si>
  <si>
    <t>Signature:</t>
  </si>
  <si>
    <t>Printed Name:</t>
  </si>
  <si>
    <t>Title:</t>
  </si>
  <si>
    <t>Date:</t>
  </si>
  <si>
    <t>[input center name on Sched. 1]</t>
  </si>
  <si>
    <t>3a</t>
  </si>
  <si>
    <t>3b</t>
  </si>
  <si>
    <r>
      <t>Schedule 2B - Detail of expenses for</t>
    </r>
    <r>
      <rPr>
        <b/>
        <i/>
        <sz val="14"/>
        <rFont val="Arial"/>
        <family val="2"/>
      </rPr>
      <t xml:space="preserve"> Integration Services</t>
    </r>
    <r>
      <rPr>
        <b/>
        <sz val="14"/>
        <rFont val="Arial"/>
        <family val="2"/>
      </rPr>
      <t xml:space="preserve"> from Schedule 1 Column 3b</t>
    </r>
  </si>
  <si>
    <r>
      <t>Section II:</t>
    </r>
    <r>
      <rPr>
        <sz val="12"/>
        <rFont val="Arial"/>
        <family val="2"/>
      </rPr>
      <t xml:space="preserve"> Expense detail from Schedule 1 Column 3b greater than or equal to $50,000</t>
    </r>
  </si>
  <si>
    <t>Total should agree to Schedule 1, Column 3b, line 13</t>
  </si>
  <si>
    <r>
      <t>Section III:</t>
    </r>
    <r>
      <rPr>
        <sz val="12"/>
        <rFont val="Arial"/>
        <family val="2"/>
      </rPr>
      <t xml:space="preserve"> Expenses from Column 3b less than $50,000</t>
    </r>
  </si>
  <si>
    <t>Schedule 2C - Base Unit Cost Calculation for Non-RVU Substance Abuse Codes</t>
  </si>
  <si>
    <t>i.e. Psych Meds, Early Childhood, Retail Rx, Lab, Housing, Non Encounter Based Other</t>
  </si>
  <si>
    <t>Injection, subcutaneous or intramuscular</t>
  </si>
  <si>
    <t xml:space="preserve">Drug screen, presumptive, optical observation                            </t>
  </si>
  <si>
    <t>Drug screen, presumptive, read by instrument</t>
  </si>
  <si>
    <t>Emerg. Dept: req. history, exam, med decision making</t>
  </si>
  <si>
    <t>Emerg. Dept: req. exp. history, exp. exam, low complexity</t>
  </si>
  <si>
    <t>Emerg. Dept: req. exp. history, exp. exam, moderate complexity</t>
  </si>
  <si>
    <t>Emerg. Dept: req. detailed history, exam, moderate complexity</t>
  </si>
  <si>
    <t>Emerg. Dept.: req. comp. history, exam, high complexity</t>
  </si>
  <si>
    <t>Variance</t>
  </si>
  <si>
    <t>Total expenses from audited financials</t>
  </si>
  <si>
    <t xml:space="preserve">  Indirect Costs may require the accumulation of such costs into separate cost groupings which then are allocated individually to benefiting functions by means of a base which best measures the relative degree of benefit, according to the A&amp;A Guidelines.</t>
  </si>
  <si>
    <t>Complete Detox section on Schedule 5, Line 15.</t>
  </si>
  <si>
    <t>Payments received for primary care services whose costs are included above</t>
  </si>
  <si>
    <t>Adjusted Column 3b expenses included in unit cost calculation</t>
  </si>
  <si>
    <t>Inpatient Hospital</t>
  </si>
  <si>
    <t>Crisis Stabilization Units (CSU) and Licensed ATU's</t>
  </si>
  <si>
    <t>ATU/CSU</t>
  </si>
  <si>
    <t>CSU: Crisis Stabilization Unit</t>
  </si>
  <si>
    <t xml:space="preserve">ALR: Assisted Living Resident - Could be an ACF (Alternative Care Facility) or an RTF (Residential Treatment Facility).  </t>
  </si>
  <si>
    <t>ATU: Acute Treatment Unit</t>
  </si>
  <si>
    <t>Detox: Detox Facility</t>
  </si>
  <si>
    <t>RCCF: Residential Child Care Facility</t>
  </si>
  <si>
    <t>TRCCF: Therapeutic Residential Child Care Facility</t>
  </si>
  <si>
    <t>PRTF: Psychiatric Residential Treatment Facility</t>
  </si>
  <si>
    <t>HOSP: Inpatient Hospital</t>
  </si>
  <si>
    <t>HOSP</t>
  </si>
  <si>
    <t>Total should agree to Schedule 1 Column 7 line 13</t>
  </si>
  <si>
    <t>Total should agree to Schedule 1, Column 8, line 13</t>
  </si>
  <si>
    <t>Type of Facility 
(Residential, ATU, CSU, Detox, or Inpatient Facility)</t>
  </si>
  <si>
    <t>H0023 - HQ</t>
  </si>
  <si>
    <r>
      <t xml:space="preserve">Schedule 2- Supplemental Schedule Column 7 - Encounter Based other Mental Health Services </t>
    </r>
    <r>
      <rPr>
        <b/>
        <i/>
        <sz val="12"/>
        <rFont val="Arial"/>
        <family val="2"/>
      </rPr>
      <t>without RVU weights and Non-Encounter Based Costs</t>
    </r>
  </si>
  <si>
    <r>
      <t>Section I:</t>
    </r>
    <r>
      <rPr>
        <sz val="12"/>
        <rFont val="Arial"/>
        <family val="2"/>
      </rPr>
      <t xml:space="preserve"> Expense detail from Schedule 1 Column 7 greater than or equal to $50,000</t>
    </r>
  </si>
  <si>
    <r>
      <t>Section II:</t>
    </r>
    <r>
      <rPr>
        <sz val="12"/>
        <rFont val="Arial"/>
        <family val="2"/>
      </rPr>
      <t xml:space="preserve"> Expenses from Column 7 less than $50,000</t>
    </r>
  </si>
  <si>
    <r>
      <t>Schedule 2A - Detail of expenses for</t>
    </r>
    <r>
      <rPr>
        <b/>
        <i/>
        <sz val="14"/>
        <rFont val="Arial"/>
        <family val="2"/>
      </rPr>
      <t xml:space="preserve"> Detox Services</t>
    </r>
    <r>
      <rPr>
        <b/>
        <sz val="14"/>
        <rFont val="Arial"/>
        <family val="2"/>
      </rPr>
      <t xml:space="preserve"> from Schedule 1 Column 8</t>
    </r>
  </si>
  <si>
    <r>
      <t>Section II:</t>
    </r>
    <r>
      <rPr>
        <sz val="12"/>
        <rFont val="Arial"/>
        <family val="2"/>
      </rPr>
      <t xml:space="preserve"> Expense detail from Schedule 1 Column 8 greater than or equal to $50,000</t>
    </r>
  </si>
  <si>
    <r>
      <t>Section III:</t>
    </r>
    <r>
      <rPr>
        <sz val="12"/>
        <rFont val="Arial"/>
        <family val="2"/>
      </rPr>
      <t xml:space="preserve"> Expenses from Column 8 less than $50,000</t>
    </r>
  </si>
  <si>
    <t xml:space="preserve">    Explain all allocation methodologies in detail in supporting workpapers.</t>
  </si>
  <si>
    <t>ALL INPATIENT HOSPITAL SERVICES 
(Schedule 5)</t>
  </si>
  <si>
    <r>
      <t xml:space="preserve">NON-INTEGRATION
ENCOUNTER-BASED SERVICES 
</t>
    </r>
    <r>
      <rPr>
        <b/>
        <i/>
        <sz val="12"/>
        <rFont val="Arial"/>
        <family val="2"/>
      </rPr>
      <t xml:space="preserve">with </t>
    </r>
    <r>
      <rPr>
        <b/>
        <sz val="12"/>
        <rFont val="Arial"/>
        <family val="2"/>
      </rPr>
      <t>RVU WEIGHTS
(Schedule 3 &amp; 3A)</t>
    </r>
  </si>
  <si>
    <r>
      <t xml:space="preserve">INTEGRATION
ENCOUNTER-BASED SERVICES 
</t>
    </r>
    <r>
      <rPr>
        <b/>
        <i/>
        <sz val="12"/>
        <rFont val="Arial"/>
        <family val="2"/>
      </rPr>
      <t xml:space="preserve">with </t>
    </r>
    <r>
      <rPr>
        <b/>
        <sz val="12"/>
        <rFont val="Arial"/>
        <family val="2"/>
      </rPr>
      <t>RVU WEIGHTS
(Schedule 3 &amp; 3A)</t>
    </r>
  </si>
  <si>
    <r>
      <t xml:space="preserve">INTEGRATION SERVICES </t>
    </r>
    <r>
      <rPr>
        <b/>
        <i/>
        <sz val="12"/>
        <rFont val="Arial"/>
        <family val="2"/>
      </rPr>
      <t>without</t>
    </r>
    <r>
      <rPr>
        <b/>
        <sz val="12"/>
        <rFont val="Arial"/>
        <family val="2"/>
      </rPr>
      <t xml:space="preserve"> RVU WEIGHTS
(Schedule 2B)</t>
    </r>
  </si>
  <si>
    <r>
      <t xml:space="preserve">ENCOUNTER-BASED SERVICES 
</t>
    </r>
    <r>
      <rPr>
        <b/>
        <i/>
        <sz val="12"/>
        <rFont val="Arial"/>
        <family val="2"/>
      </rPr>
      <t>without</t>
    </r>
    <r>
      <rPr>
        <b/>
        <sz val="12"/>
        <rFont val="Arial"/>
        <family val="2"/>
      </rPr>
      <t xml:space="preserve"> RVU WEIGHTS
(Schedule 5)</t>
    </r>
  </si>
  <si>
    <r>
      <t xml:space="preserve">ENCOUNTER-BASED RESIDENTIAL SERVICES 
</t>
    </r>
    <r>
      <rPr>
        <b/>
        <i/>
        <sz val="12"/>
        <rFont val="Arial"/>
        <family val="2"/>
      </rPr>
      <t>without</t>
    </r>
    <r>
      <rPr>
        <b/>
        <sz val="12"/>
        <rFont val="Arial"/>
        <family val="2"/>
      </rPr>
      <t xml:space="preserve"> RVU WEIGHTS
(Schedule 5)</t>
    </r>
  </si>
  <si>
    <r>
      <t xml:space="preserve">ENCOUNTER-BASED OTHER SERVICES </t>
    </r>
    <r>
      <rPr>
        <b/>
        <i/>
        <sz val="12"/>
        <rFont val="Arial"/>
        <family val="2"/>
      </rPr>
      <t>without</t>
    </r>
    <r>
      <rPr>
        <b/>
        <sz val="12"/>
        <rFont val="Arial"/>
        <family val="2"/>
      </rPr>
      <t xml:space="preserve"> RVU WEIGHTS and 
NON-ENCOUNTER-BASED SERVICES
(Schedule 2)</t>
    </r>
  </si>
  <si>
    <r>
      <t xml:space="preserve">DETOX SERVICES </t>
    </r>
    <r>
      <rPr>
        <b/>
        <i/>
        <sz val="12"/>
        <rFont val="Arial"/>
        <family val="2"/>
      </rPr>
      <t>without</t>
    </r>
    <r>
      <rPr>
        <b/>
        <sz val="12"/>
        <rFont val="Arial"/>
        <family val="2"/>
      </rPr>
      <t xml:space="preserve"> RVU WEIGHTS
(Schedule 2A)</t>
    </r>
  </si>
  <si>
    <t>Reconciles to the audited financials</t>
  </si>
  <si>
    <r>
      <t xml:space="preserve">Total Allowable Costs for Encounter-Based Services 
(from </t>
    </r>
    <r>
      <rPr>
        <i/>
        <sz val="12"/>
        <rFont val="Arial"/>
        <family val="2"/>
      </rPr>
      <t>Schedule 1</t>
    </r>
    <r>
      <rPr>
        <sz val="12"/>
        <rFont val="Arial"/>
        <family val="2"/>
      </rPr>
      <t>)</t>
    </r>
  </si>
  <si>
    <r>
      <t xml:space="preserve">Total Relative Value Units 
(from </t>
    </r>
    <r>
      <rPr>
        <i/>
        <sz val="12"/>
        <rFont val="Arial"/>
        <family val="2"/>
      </rPr>
      <t>Schedules 3 and 3A</t>
    </r>
    <r>
      <rPr>
        <sz val="12"/>
        <rFont val="Arial"/>
        <family val="2"/>
      </rPr>
      <t>)</t>
    </r>
  </si>
  <si>
    <r>
      <t xml:space="preserve">Base Unit Cost 
</t>
    </r>
    <r>
      <rPr>
        <sz val="12"/>
        <rFont val="Arial"/>
        <family val="2"/>
      </rPr>
      <t>(Total Allowable Cost/Total RVU's)</t>
    </r>
  </si>
  <si>
    <r>
      <t xml:space="preserve">Cost per </t>
    </r>
    <r>
      <rPr>
        <b/>
        <sz val="12"/>
        <rFont val="Arial"/>
        <family val="2"/>
      </rPr>
      <t>Non-Facility</t>
    </r>
    <r>
      <rPr>
        <sz val="12"/>
        <rFont val="Arial"/>
        <family val="2"/>
      </rPr>
      <t xml:space="preserve"> Unit of Service</t>
    </r>
  </si>
  <si>
    <r>
      <t xml:space="preserve">Cost per </t>
    </r>
    <r>
      <rPr>
        <b/>
        <sz val="12"/>
        <rFont val="Arial"/>
        <family val="2"/>
      </rPr>
      <t>Facility</t>
    </r>
    <r>
      <rPr>
        <sz val="12"/>
        <rFont val="Arial"/>
        <family val="2"/>
      </rPr>
      <t xml:space="preserve"> Unit of Service</t>
    </r>
  </si>
  <si>
    <t>Neurobehavioral status exam phy/qhp ea addl hr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</si>
  <si>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</si>
  <si>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</si>
  <si>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</si>
  <si>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</si>
  <si>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</si>
  <si>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</si>
  <si>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</si>
  <si>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</si>
  <si>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</si>
  <si>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Family Psychotherapy (w/o Patient Present)</t>
  </si>
  <si>
    <t>Family Psychotherapy (Conjoint Psychotherapy) (w/Patient Present)</t>
  </si>
  <si>
    <t>Total Expenses less Room and Board</t>
  </si>
  <si>
    <t>TOTAL RESIDENTIAL/INPATIENT SERVICES COSTS*</t>
  </si>
  <si>
    <t>Cost Per Day - Total</t>
  </si>
  <si>
    <t>Cost Per Day - Room &amp; Board</t>
  </si>
  <si>
    <t>Cost Per Day - Services</t>
  </si>
  <si>
    <t>Indirect Cost rate</t>
  </si>
  <si>
    <t>Alcohol and/or drug treatment program, Per Diem</t>
  </si>
  <si>
    <r>
      <t xml:space="preserve">COLORADO UNIT COST REPORT:  </t>
    </r>
    <r>
      <rPr>
        <b/>
        <i/>
        <sz val="18"/>
        <rFont val="Arial"/>
        <family val="2"/>
      </rPr>
      <t>FY 2021</t>
    </r>
  </si>
  <si>
    <t>Electroconvulsive therapy</t>
  </si>
  <si>
    <t>H0010</t>
  </si>
  <si>
    <t>ASAM 3.2WM-Alcohol and/or drug services, acute detox (residential addiction program inpatient)</t>
  </si>
  <si>
    <t>AMAM 3.7WM-Alcohol and/or drug services; acute detoxification (residential addiction program inpatient)</t>
  </si>
  <si>
    <t>99201 - 1st half</t>
  </si>
  <si>
    <t>99202 - 1st half</t>
  </si>
  <si>
    <t>99203 - 1st half</t>
  </si>
  <si>
    <t>99204 - 1st half</t>
  </si>
  <si>
    <t>99205 - 1st half</t>
  </si>
  <si>
    <t>99211 - 1st half</t>
  </si>
  <si>
    <t>99212 - 1st half</t>
  </si>
  <si>
    <t>99213 - 1st half</t>
  </si>
  <si>
    <t>99214 - 1st half</t>
  </si>
  <si>
    <t>99215 - 1st half</t>
  </si>
  <si>
    <t>99201 - 2nd half</t>
  </si>
  <si>
    <t>99202 - 2nd half</t>
  </si>
  <si>
    <t>99203 - 2nd half</t>
  </si>
  <si>
    <t>99204 - 2nd half</t>
  </si>
  <si>
    <t>99205 - 2nd half</t>
  </si>
  <si>
    <t>99211 - 2nd half</t>
  </si>
  <si>
    <t>99212 - 2nd half</t>
  </si>
  <si>
    <t>99213 - 2nd half</t>
  </si>
  <si>
    <t>99214 - 2nd half</t>
  </si>
  <si>
    <t>99215 - 2nd half</t>
  </si>
  <si>
    <t>Total Expenses</t>
  </si>
  <si>
    <t>variance to Schedule 1</t>
  </si>
  <si>
    <t>* Total expenses should agree to Schedule 1, Columns 4, 5, 6 and 8, line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</si>
</sst>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\ #,##0.00\ \);_(* &quot;-&quot;??_);_(\ @_ \)"/>
    <numFmt numFmtId="166" formatCode="#,###,##0;\(#,###,##0\)"/>
    <numFmt numFmtId="167" formatCode="&quot;$&quot;#,###,##0;\(&quot;$&quot;#,###,##0\)"/>
    <numFmt numFmtId="168" formatCode="#,##0.00%;\(#,##0.00%\)"/>
    <numFmt numFmtId="169" formatCode="_(* #,##0_);_(* \(#,##0\);_(* &quot;-&quot;??_);_(@_)"/>
    <numFmt numFmtId="170" formatCode="&quot;$&quot;#,##0.00"/>
    <numFmt numFmtId="171" formatCode="&quot;$&quot;#,##0\ ;\(&quot;$&quot;#,##0\)"/>
    <numFmt numFmtId="172" formatCode="0_);\(0\)"/>
    <numFmt numFmtId="173" formatCode="_(* #,##0.000_);_(* \(#,##0.000\);_(* &quot;-&quot;??_);_(@_)"/>
    <numFmt numFmtId="174" formatCode="_(\ #,##0_);_(\ \(#,##0\);_(\ &quot;-&quot;_)"/>
    <numFmt numFmtId="175" formatCode="0.0%"/>
  </numFmts>
  <fonts count="6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9"/>
      <color indexed="0"/>
      <name val="Arial"/>
      <family val="2"/>
    </font>
    <font>
      <u/>
      <sz val="11"/>
      <color indexed="0"/>
      <name val="Arial"/>
      <family val="2"/>
    </font>
    <font>
      <u/>
      <sz val="10"/>
      <color indexed="0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8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8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5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6" fontId="34" fillId="0" borderId="0"/>
    <xf numFmtId="167" fontId="34" fillId="0" borderId="0"/>
    <xf numFmtId="168" fontId="3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8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Border="0" applyAlignment="0"/>
    <xf numFmtId="0" fontId="34" fillId="0" borderId="0"/>
    <xf numFmtId="0" fontId="3" fillId="0" borderId="0" applyNumberFormat="0" applyBorder="0" applyAlignment="0"/>
    <xf numFmtId="0" fontId="4" fillId="0" borderId="0" applyNumberFormat="0" applyBorder="0" applyAlignment="0"/>
    <xf numFmtId="0" fontId="35" fillId="0" borderId="0"/>
    <xf numFmtId="0" fontId="4" fillId="0" borderId="0" applyNumberFormat="0" applyBorder="0" applyAlignment="0"/>
    <xf numFmtId="0" fontId="5" fillId="0" borderId="0" applyNumberFormat="0" applyBorder="0" applyAlignment="0"/>
    <xf numFmtId="0" fontId="36" fillId="0" borderId="0"/>
    <xf numFmtId="0" fontId="37" fillId="0" borderId="0"/>
    <xf numFmtId="0" fontId="38" fillId="0" borderId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1" fontId="43" fillId="0" borderId="0">
      <alignment wrapText="1"/>
    </xf>
    <xf numFmtId="42" fontId="43" fillId="0" borderId="0">
      <alignment wrapText="1"/>
    </xf>
    <xf numFmtId="42" fontId="43" fillId="0" borderId="28">
      <alignment wrapText="1"/>
    </xf>
    <xf numFmtId="42" fontId="43" fillId="0" borderId="19">
      <alignment wrapText="1"/>
    </xf>
    <xf numFmtId="9" fontId="43" fillId="0" borderId="0">
      <alignment wrapText="1"/>
    </xf>
    <xf numFmtId="9" fontId="43" fillId="0" borderId="28">
      <alignment wrapText="1"/>
    </xf>
    <xf numFmtId="9" fontId="43" fillId="0" borderId="19">
      <alignment wrapText="1"/>
    </xf>
    <xf numFmtId="41" fontId="43" fillId="0" borderId="19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" fillId="0" borderId="0"/>
    <xf numFmtId="0" fontId="2" fillId="0" borderId="0"/>
    <xf numFmtId="41" fontId="45" fillId="0" borderId="0">
      <alignment wrapText="1"/>
    </xf>
    <xf numFmtId="42" fontId="45" fillId="0" borderId="28">
      <alignment wrapText="1"/>
    </xf>
    <xf numFmtId="42" fontId="45" fillId="0" borderId="19">
      <alignment wrapText="1"/>
    </xf>
    <xf numFmtId="9" fontId="45" fillId="0" borderId="0">
      <alignment wrapText="1"/>
    </xf>
    <xf numFmtId="9" fontId="45" fillId="0" borderId="28">
      <alignment wrapText="1"/>
    </xf>
    <xf numFmtId="9" fontId="45" fillId="0" borderId="19">
      <alignment wrapText="1"/>
    </xf>
    <xf numFmtId="41" fontId="45" fillId="0" borderId="19">
      <alignment wrapText="1"/>
    </xf>
    <xf numFmtId="42" fontId="45" fillId="0" borderId="0">
      <alignment wrapText="1"/>
    </xf>
    <xf numFmtId="0" fontId="41" fillId="0" borderId="29">
      <alignment horizontal="center" wrapText="1"/>
    </xf>
    <xf numFmtId="0" fontId="13" fillId="0" borderId="29">
      <alignment horizontal="center" wrapText="1"/>
    </xf>
    <xf numFmtId="0" fontId="45" fillId="0" borderId="0">
      <alignment horizontal="left" wrapText="1" indent="4"/>
    </xf>
    <xf numFmtId="0" fontId="43" fillId="0" borderId="0">
      <alignment horizontal="left" wrapText="1"/>
    </xf>
    <xf numFmtId="0" fontId="45" fillId="0" borderId="0">
      <alignment horizontal="left" wrapText="1" indent="5"/>
    </xf>
    <xf numFmtId="0" fontId="43" fillId="0" borderId="0">
      <alignment horizontal="left" wrapText="1" indent="1"/>
    </xf>
    <xf numFmtId="0" fontId="45" fillId="0" borderId="0">
      <alignment horizontal="left" wrapText="1" indent="6"/>
    </xf>
    <xf numFmtId="0" fontId="43" fillId="0" borderId="0">
      <alignment horizontal="left" wrapText="1" indent="2"/>
    </xf>
    <xf numFmtId="0" fontId="45" fillId="0" borderId="0">
      <alignment horizontal="left" wrapText="1" indent="4"/>
    </xf>
    <xf numFmtId="0" fontId="45" fillId="0" borderId="0">
      <alignment horizontal="left" wrapText="1" indent="7"/>
    </xf>
    <xf numFmtId="0" fontId="43" fillId="0" borderId="0">
      <alignment horizontal="left" wrapText="1" indent="3"/>
    </xf>
    <xf numFmtId="0" fontId="45" fillId="0" borderId="0">
      <alignment horizontal="left" wrapText="1" indent="5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19">
      <alignment horizontal="center" wrapText="1"/>
    </xf>
    <xf numFmtId="0" fontId="43" fillId="0" borderId="0">
      <alignment horizontal="left" wrapText="1" indent="4"/>
    </xf>
    <xf numFmtId="0" fontId="43" fillId="0" borderId="0">
      <alignment horizontal="left" wrapText="1" indent="6"/>
    </xf>
    <xf numFmtId="0" fontId="43" fillId="0" borderId="0">
      <alignment horizontal="left" wrapText="1" indent="8"/>
    </xf>
    <xf numFmtId="0" fontId="44" fillId="0" borderId="0">
      <alignment horizontal="left" wrapText="1" indent="2"/>
    </xf>
    <xf numFmtId="0" fontId="16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47" fillId="0" borderId="0"/>
    <xf numFmtId="0" fontId="39" fillId="0" borderId="0"/>
    <xf numFmtId="0" fontId="2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0" fontId="48" fillId="0" borderId="0"/>
    <xf numFmtId="0" fontId="1" fillId="0" borderId="0"/>
    <xf numFmtId="0" fontId="49" fillId="0" borderId="0"/>
    <xf numFmtId="9" fontId="39" fillId="0" borderId="0" applyFont="0" applyFill="0" applyBorder="0" applyAlignment="0" applyProtection="0"/>
  </cellStyleXfs>
  <cellXfs count="383">
    <xf numFmtId="0" fontId="0" fillId="0" borderId="0" xfId="0"/>
    <xf numFmtId="0" fontId="1" fillId="0" borderId="0" xfId="63"/>
    <xf numFmtId="0" fontId="2" fillId="0" borderId="0" xfId="63" applyNumberFormat="1" applyFont="1" applyAlignment="1" applyProtection="1"/>
    <xf numFmtId="0" fontId="2" fillId="0" borderId="0" xfId="63" applyNumberFormat="1" applyFont="1" applyBorder="1" applyAlignment="1" applyProtection="1"/>
    <xf numFmtId="0" fontId="13" fillId="0" borderId="0" xfId="63" applyNumberFormat="1" applyFont="1" applyAlignment="1" applyProtection="1"/>
    <xf numFmtId="0" fontId="13" fillId="0" borderId="0" xfId="63" applyNumberFormat="1" applyFont="1" applyAlignment="1" applyProtection="1">
      <alignment horizontal="center"/>
    </xf>
    <xf numFmtId="0" fontId="13" fillId="0" borderId="13" xfId="63" applyNumberFormat="1" applyFont="1" applyFill="1" applyBorder="1" applyAlignment="1" applyProtection="1">
      <alignment horizontal="center"/>
    </xf>
    <xf numFmtId="0" fontId="11" fillId="0" borderId="0" xfId="63" applyNumberFormat="1" applyFont="1" applyAlignment="1" applyProtection="1">
      <protection locked="0"/>
    </xf>
    <xf numFmtId="0" fontId="19" fillId="0" borderId="0" xfId="63" applyNumberFormat="1" applyFont="1" applyAlignment="1" applyProtection="1">
      <protection locked="0"/>
    </xf>
    <xf numFmtId="0" fontId="1" fillId="0" borderId="0" xfId="63" applyAlignment="1">
      <alignment horizontal="left"/>
    </xf>
    <xf numFmtId="0" fontId="11" fillId="0" borderId="0" xfId="63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63" applyFill="1" applyProtection="1">
      <protection locked="0"/>
    </xf>
    <xf numFmtId="0" fontId="1" fillId="0" borderId="0" xfId="63" applyProtection="1">
      <protection locked="0"/>
    </xf>
    <xf numFmtId="0" fontId="16" fillId="0" borderId="0" xfId="63" applyNumberFormat="1" applyFont="1" applyFill="1" applyAlignment="1" applyProtection="1"/>
    <xf numFmtId="0" fontId="16" fillId="0" borderId="0" xfId="63" applyNumberFormat="1" applyFont="1" applyFill="1" applyBorder="1" applyAlignment="1" applyProtection="1"/>
    <xf numFmtId="0" fontId="13" fillId="24" borderId="11" xfId="63" applyNumberFormat="1" applyFont="1" applyFill="1" applyBorder="1" applyAlignment="1" applyProtection="1">
      <alignment horizontal="center"/>
    </xf>
    <xf numFmtId="0" fontId="13" fillId="0" borderId="0" xfId="63" applyNumberFormat="1" applyFont="1" applyFill="1" applyBorder="1" applyAlignment="1"/>
    <xf numFmtId="0" fontId="13" fillId="0" borderId="0" xfId="63" applyNumberFormat="1" applyFont="1" applyAlignment="1"/>
    <xf numFmtId="0" fontId="2" fillId="0" borderId="0" xfId="63" applyNumberFormat="1" applyFont="1" applyAlignment="1"/>
    <xf numFmtId="0" fontId="14" fillId="0" borderId="0" xfId="63" applyNumberFormat="1" applyFont="1" applyAlignment="1"/>
    <xf numFmtId="0" fontId="42" fillId="0" borderId="0" xfId="63" applyNumberFormat="1" applyFont="1" applyAlignment="1"/>
    <xf numFmtId="0" fontId="13" fillId="0" borderId="0" xfId="63" applyNumberFormat="1" applyFont="1" applyBorder="1" applyAlignment="1"/>
    <xf numFmtId="0" fontId="12" fillId="0" borderId="0" xfId="63" applyNumberFormat="1" applyFont="1" applyAlignment="1"/>
    <xf numFmtId="0" fontId="13" fillId="0" borderId="0" xfId="63" applyNumberFormat="1" applyFont="1" applyBorder="1" applyAlignment="1">
      <alignment horizontal="left"/>
    </xf>
    <xf numFmtId="169" fontId="2" fillId="0" borderId="0" xfId="63" applyNumberFormat="1" applyFont="1" applyAlignment="1"/>
    <xf numFmtId="164" fontId="16" fillId="24" borderId="16" xfId="40" applyNumberFormat="1" applyFont="1" applyFill="1" applyBorder="1" applyAlignment="1" applyProtection="1"/>
    <xf numFmtId="0" fontId="11" fillId="0" borderId="0" xfId="63" applyNumberFormat="1" applyFont="1" applyAlignment="1" applyProtection="1"/>
    <xf numFmtId="0" fontId="1" fillId="0" borderId="0" xfId="63" applyProtection="1">
      <protection locked="0"/>
    </xf>
    <xf numFmtId="44" fontId="1" fillId="0" borderId="0" xfId="63" applyNumberFormat="1" applyProtection="1">
      <protection locked="0"/>
    </xf>
    <xf numFmtId="0" fontId="1" fillId="0" borderId="0" xfId="63" applyProtection="1">
      <protection locked="0"/>
    </xf>
    <xf numFmtId="164" fontId="16" fillId="24" borderId="15" xfId="40" applyNumberFormat="1" applyFont="1" applyFill="1" applyBorder="1" applyAlignment="1" applyProtection="1"/>
    <xf numFmtId="44" fontId="0" fillId="0" borderId="0" xfId="0" applyNumberFormat="1"/>
    <xf numFmtId="0" fontId="12" fillId="24" borderId="15" xfId="63" applyNumberFormat="1" applyFont="1" applyFill="1" applyBorder="1" applyAlignment="1" applyProtection="1">
      <alignment horizontal="center" vertical="center"/>
    </xf>
    <xf numFmtId="0" fontId="44" fillId="24" borderId="10" xfId="63" applyNumberFormat="1" applyFont="1" applyFill="1" applyBorder="1" applyAlignment="1" applyProtection="1">
      <alignment horizontal="center" vertical="center"/>
    </xf>
    <xf numFmtId="0" fontId="0" fillId="0" borderId="0" xfId="0"/>
    <xf numFmtId="43" fontId="11" fillId="24" borderId="15" xfId="39" applyFont="1" applyFill="1" applyBorder="1" applyAlignment="1" applyProtection="1">
      <alignment horizontal="center" vertical="top" wrapText="1"/>
    </xf>
    <xf numFmtId="172" fontId="11" fillId="24" borderId="15" xfId="39" applyNumberFormat="1" applyFont="1" applyFill="1" applyBorder="1" applyAlignment="1" applyProtection="1">
      <alignment horizontal="center" vertical="top" wrapText="1"/>
    </xf>
    <xf numFmtId="0" fontId="14" fillId="0" borderId="0" xfId="63" applyNumberFormat="1" applyFont="1" applyAlignment="1" applyProtection="1"/>
    <xf numFmtId="0" fontId="12" fillId="0" borderId="0" xfId="63" applyNumberFormat="1" applyFont="1" applyAlignment="1" applyProtection="1"/>
    <xf numFmtId="0" fontId="2" fillId="0" borderId="0" xfId="63" applyNumberFormat="1" applyFont="1" applyAlignment="1" applyProtection="1"/>
    <xf numFmtId="0" fontId="13" fillId="0" borderId="0" xfId="63" applyNumberFormat="1" applyFont="1" applyAlignment="1" applyProtection="1"/>
    <xf numFmtId="0" fontId="16" fillId="0" borderId="0" xfId="63" applyNumberFormat="1" applyFont="1" applyFill="1" applyAlignment="1" applyProtection="1"/>
    <xf numFmtId="0" fontId="18" fillId="0" borderId="0" xfId="63" applyNumberFormat="1" applyFont="1" applyAlignment="1" applyProtection="1">
      <alignment vertical="top"/>
    </xf>
    <xf numFmtId="0" fontId="42" fillId="0" borderId="0" xfId="63" applyNumberFormat="1" applyFont="1" applyAlignment="1" applyProtection="1"/>
    <xf numFmtId="0" fontId="43" fillId="0" borderId="0" xfId="63" applyNumberFormat="1" applyFont="1" applyAlignment="1" applyProtection="1"/>
    <xf numFmtId="0" fontId="12" fillId="24" borderId="15" xfId="63" applyNumberFormat="1" applyFont="1" applyFill="1" applyBorder="1" applyAlignment="1" applyProtection="1">
      <alignment horizontal="centerContinuous"/>
    </xf>
    <xf numFmtId="0" fontId="13" fillId="0" borderId="0" xfId="63" applyNumberFormat="1" applyFont="1" applyFill="1" applyAlignment="1" applyProtection="1"/>
    <xf numFmtId="0" fontId="12" fillId="24" borderId="20" xfId="63" applyNumberFormat="1" applyFont="1" applyFill="1" applyBorder="1" applyAlignment="1" applyProtection="1">
      <alignment horizontal="center"/>
    </xf>
    <xf numFmtId="164" fontId="13" fillId="0" borderId="0" xfId="40" applyNumberFormat="1" applyFont="1" applyBorder="1" applyAlignment="1" applyProtection="1"/>
    <xf numFmtId="43" fontId="0" fillId="0" borderId="0" xfId="0" applyNumberFormat="1"/>
    <xf numFmtId="43" fontId="1" fillId="0" borderId="0" xfId="114" applyFont="1" applyProtection="1">
      <protection locked="0"/>
    </xf>
    <xf numFmtId="0" fontId="0" fillId="0" borderId="0" xfId="0" applyAlignment="1">
      <alignment horizontal="center" vertical="center"/>
    </xf>
    <xf numFmtId="0" fontId="44" fillId="0" borderId="0" xfId="63" applyNumberFormat="1" applyFont="1" applyAlignment="1" applyProtection="1">
      <alignment horizontal="center" vertical="center"/>
    </xf>
    <xf numFmtId="0" fontId="44" fillId="0" borderId="0" xfId="63" applyNumberFormat="1" applyFont="1" applyBorder="1" applyAlignment="1" applyProtection="1">
      <alignment horizontal="center" vertical="center"/>
    </xf>
    <xf numFmtId="0" fontId="43" fillId="0" borderId="0" xfId="63" applyNumberFormat="1" applyFont="1" applyAlignment="1" applyProtection="1">
      <alignment horizontal="center" vertical="center"/>
    </xf>
    <xf numFmtId="0" fontId="0" fillId="0" borderId="0" xfId="0"/>
    <xf numFmtId="0" fontId="12" fillId="24" borderId="15" xfId="63" applyNumberFormat="1" applyFont="1" applyFill="1" applyBorder="1" applyAlignment="1" applyProtection="1">
      <alignment horizontal="center"/>
    </xf>
    <xf numFmtId="0" fontId="12" fillId="24" borderId="20" xfId="63" applyNumberFormat="1" applyFont="1" applyFill="1" applyBorder="1" applyAlignment="1" applyProtection="1">
      <alignment horizontal="center"/>
    </xf>
    <xf numFmtId="43" fontId="11" fillId="24" borderId="15" xfId="39" applyFont="1" applyFill="1" applyBorder="1" applyAlignment="1" applyProtection="1">
      <alignment horizontal="center" vertical="top" wrapText="1"/>
    </xf>
    <xf numFmtId="169" fontId="11" fillId="24" borderId="15" xfId="114" applyNumberFormat="1" applyFont="1" applyFill="1" applyBorder="1" applyAlignment="1" applyProtection="1"/>
    <xf numFmtId="0" fontId="46" fillId="0" borderId="0" xfId="0" applyFont="1"/>
    <xf numFmtId="43" fontId="11" fillId="24" borderId="15" xfId="39" applyFont="1" applyFill="1" applyBorder="1" applyAlignment="1" applyProtection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43" fontId="11" fillId="24" borderId="20" xfId="39" applyFont="1" applyFill="1" applyBorder="1" applyAlignment="1" applyProtection="1">
      <alignment horizontal="center" vertical="top" wrapText="1"/>
    </xf>
    <xf numFmtId="43" fontId="11" fillId="24" borderId="22" xfId="39" applyFont="1" applyFill="1" applyBorder="1" applyAlignment="1" applyProtection="1">
      <alignment horizontal="center" vertical="top" wrapText="1"/>
    </xf>
    <xf numFmtId="43" fontId="11" fillId="24" borderId="14" xfId="39" applyFont="1" applyFill="1" applyBorder="1" applyAlignment="1" applyProtection="1">
      <alignment horizontal="center" vertical="top" wrapText="1"/>
    </xf>
    <xf numFmtId="44" fontId="11" fillId="24" borderId="15" xfId="115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22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43" fontId="11" fillId="24" borderId="15" xfId="39" applyFont="1" applyFill="1" applyBorder="1" applyAlignment="1" applyProtection="1">
      <alignment horizontal="center" vertical="top" wrapText="1"/>
    </xf>
    <xf numFmtId="0" fontId="1" fillId="0" borderId="0" xfId="63" applyFill="1" applyProtection="1"/>
    <xf numFmtId="0" fontId="16" fillId="0" borderId="0" xfId="63" applyFont="1" applyProtection="1"/>
    <xf numFmtId="0" fontId="15" fillId="0" borderId="0" xfId="63" applyFont="1" applyProtection="1"/>
    <xf numFmtId="0" fontId="1" fillId="0" borderId="0" xfId="63" applyProtection="1"/>
    <xf numFmtId="0" fontId="12" fillId="0" borderId="13" xfId="63" applyNumberFormat="1" applyFont="1" applyFill="1" applyBorder="1" applyAlignment="1" applyProtection="1">
      <alignment horizontal="center" wrapText="1"/>
    </xf>
    <xf numFmtId="164" fontId="11" fillId="0" borderId="13" xfId="40" applyNumberFormat="1" applyFont="1" applyFill="1" applyBorder="1" applyAlignment="1" applyProtection="1">
      <alignment vertical="top"/>
    </xf>
    <xf numFmtId="44" fontId="14" fillId="24" borderId="15" xfId="40" applyNumberFormat="1" applyFont="1" applyFill="1" applyBorder="1" applyAlignment="1" applyProtection="1"/>
    <xf numFmtId="0" fontId="50" fillId="0" borderId="0" xfId="63" applyFont="1" applyFill="1" applyProtection="1"/>
    <xf numFmtId="43" fontId="12" fillId="24" borderId="15" xfId="39" applyFont="1" applyFill="1" applyBorder="1" applyAlignment="1" applyProtection="1">
      <alignment horizontal="center" vertical="top" wrapText="1"/>
    </xf>
    <xf numFmtId="44" fontId="12" fillId="24" borderId="15" xfId="115" applyFont="1" applyFill="1" applyBorder="1" applyAlignment="1" applyProtection="1">
      <alignment horizontal="center" vertical="top" wrapText="1"/>
    </xf>
    <xf numFmtId="0" fontId="12" fillId="0" borderId="0" xfId="63" applyNumberFormat="1" applyFont="1" applyAlignment="1" applyProtection="1">
      <alignment vertical="center"/>
    </xf>
    <xf numFmtId="0" fontId="13" fillId="24" borderId="10" xfId="63" applyNumberFormat="1" applyFont="1" applyFill="1" applyBorder="1" applyAlignment="1" applyProtection="1">
      <alignment horizontal="center" vertical="center"/>
    </xf>
    <xf numFmtId="43" fontId="11" fillId="24" borderId="15" xfId="39" applyFont="1" applyFill="1" applyBorder="1" applyAlignment="1" applyProtection="1">
      <alignment horizontal="center" vertical="center" wrapText="1"/>
    </xf>
    <xf numFmtId="43" fontId="11" fillId="24" borderId="15" xfId="63" applyNumberFormat="1" applyFont="1" applyFill="1" applyBorder="1" applyAlignment="1" applyProtection="1">
      <alignment horizontal="center" vertical="center"/>
    </xf>
    <xf numFmtId="172" fontId="11" fillId="24" borderId="15" xfId="39" applyNumberFormat="1" applyFont="1" applyFill="1" applyBorder="1" applyAlignment="1" applyProtection="1">
      <alignment horizontal="center" vertical="center" wrapText="1"/>
    </xf>
    <xf numFmtId="0" fontId="18" fillId="0" borderId="0" xfId="63" applyNumberFormat="1" applyFont="1" applyAlignment="1" applyProtection="1">
      <alignment horizontal="center" vertical="center"/>
    </xf>
    <xf numFmtId="0" fontId="42" fillId="0" borderId="0" xfId="63" applyNumberFormat="1" applyFont="1" applyAlignment="1" applyProtection="1">
      <alignment horizontal="center" vertical="center"/>
    </xf>
    <xf numFmtId="0" fontId="43" fillId="0" borderId="0" xfId="63" applyNumberFormat="1" applyFont="1" applyBorder="1" applyAlignment="1" applyProtection="1">
      <alignment horizontal="center" vertical="center"/>
    </xf>
    <xf numFmtId="0" fontId="14" fillId="0" borderId="0" xfId="63" applyNumberFormat="1" applyFont="1" applyAlignment="1" applyProtection="1">
      <alignment horizontal="center" vertical="center"/>
    </xf>
    <xf numFmtId="0" fontId="13" fillId="0" borderId="0" xfId="63" applyNumberFormat="1" applyFont="1" applyAlignment="1" applyProtection="1">
      <alignment horizontal="center" vertical="center"/>
    </xf>
    <xf numFmtId="0" fontId="2" fillId="0" borderId="0" xfId="63" applyNumberFormat="1" applyFont="1" applyAlignment="1" applyProtection="1">
      <alignment horizontal="center" vertical="center"/>
    </xf>
    <xf numFmtId="0" fontId="13" fillId="24" borderId="11" xfId="63" applyNumberFormat="1" applyFont="1" applyFill="1" applyBorder="1" applyAlignment="1" applyProtection="1">
      <alignment horizontal="center" vertical="center"/>
    </xf>
    <xf numFmtId="0" fontId="13" fillId="24" borderId="21" xfId="63" applyNumberFormat="1" applyFont="1" applyFill="1" applyBorder="1" applyAlignment="1" applyProtection="1">
      <alignment horizontal="center" vertical="center"/>
    </xf>
    <xf numFmtId="0" fontId="11" fillId="24" borderId="15" xfId="63" applyNumberFormat="1" applyFont="1" applyFill="1" applyBorder="1" applyAlignment="1" applyProtection="1">
      <alignment horizontal="center" vertical="center"/>
    </xf>
    <xf numFmtId="0" fontId="11" fillId="24" borderId="14" xfId="63" applyNumberFormat="1" applyFont="1" applyFill="1" applyBorder="1" applyAlignment="1" applyProtection="1">
      <alignment horizontal="center" vertical="center"/>
    </xf>
    <xf numFmtId="43" fontId="42" fillId="0" borderId="0" xfId="63" applyNumberFormat="1" applyFont="1" applyAlignment="1" applyProtection="1">
      <alignment horizontal="center" vertical="center"/>
    </xf>
    <xf numFmtId="169" fontId="43" fillId="0" borderId="0" xfId="63" applyNumberFormat="1" applyFont="1" applyAlignment="1" applyProtection="1">
      <alignment horizontal="center" vertical="center"/>
    </xf>
    <xf numFmtId="43" fontId="44" fillId="0" borderId="0" xfId="63" applyNumberFormat="1" applyFont="1" applyAlignment="1" applyProtection="1">
      <alignment horizontal="center" vertical="center"/>
    </xf>
    <xf numFmtId="43" fontId="43" fillId="0" borderId="0" xfId="63" applyNumberFormat="1" applyFont="1" applyAlignment="1" applyProtection="1">
      <alignment horizontal="center" vertical="center"/>
    </xf>
    <xf numFmtId="0" fontId="44" fillId="24" borderId="11" xfId="63" applyNumberFormat="1" applyFont="1" applyFill="1" applyBorder="1" applyAlignment="1" applyProtection="1">
      <alignment horizontal="center" vertical="center"/>
    </xf>
    <xf numFmtId="0" fontId="44" fillId="24" borderId="21" xfId="63" applyNumberFormat="1" applyFont="1" applyFill="1" applyBorder="1" applyAlignment="1" applyProtection="1">
      <alignment horizontal="center" vertical="center"/>
    </xf>
    <xf numFmtId="43" fontId="44" fillId="24" borderId="21" xfId="63" applyNumberFormat="1" applyFont="1" applyFill="1" applyBorder="1" applyAlignment="1" applyProtection="1">
      <alignment horizontal="center" vertical="center"/>
    </xf>
    <xf numFmtId="43" fontId="11" fillId="24" borderId="14" xfId="63" applyNumberFormat="1" applyFont="1" applyFill="1" applyBorder="1" applyAlignment="1" applyProtection="1">
      <alignment horizontal="center" vertical="center"/>
    </xf>
    <xf numFmtId="43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4" fontId="11" fillId="24" borderId="15" xfId="40" applyFont="1" applyFill="1" applyBorder="1" applyAlignment="1" applyProtection="1">
      <alignment vertical="center"/>
    </xf>
    <xf numFmtId="44" fontId="11" fillId="24" borderId="20" xfId="40" applyFont="1" applyFill="1" applyBorder="1" applyAlignment="1" applyProtection="1">
      <alignment vertical="center"/>
    </xf>
    <xf numFmtId="0" fontId="18" fillId="0" borderId="0" xfId="63" applyNumberFormat="1" applyFont="1" applyAlignment="1" applyProtection="1">
      <alignment horizontal="left" vertical="center"/>
    </xf>
    <xf numFmtId="0" fontId="14" fillId="0" borderId="0" xfId="63" applyNumberFormat="1" applyFont="1" applyAlignment="1" applyProtection="1">
      <alignment horizontal="left" vertical="center"/>
    </xf>
    <xf numFmtId="0" fontId="12" fillId="0" borderId="0" xfId="63" applyNumberFormat="1" applyFont="1" applyAlignment="1" applyProtection="1">
      <alignment horizontal="left" vertical="center"/>
    </xf>
    <xf numFmtId="0" fontId="41" fillId="26" borderId="19" xfId="63" applyFont="1" applyFill="1" applyBorder="1" applyAlignment="1" applyProtection="1">
      <alignment horizontal="left"/>
    </xf>
    <xf numFmtId="0" fontId="41" fillId="26" borderId="19" xfId="63" applyFont="1" applyFill="1" applyBorder="1" applyAlignment="1" applyProtection="1">
      <alignment horizontal="center"/>
    </xf>
    <xf numFmtId="169" fontId="0" fillId="26" borderId="0" xfId="114" applyNumberFormat="1" applyFont="1" applyFill="1"/>
    <xf numFmtId="49" fontId="1" fillId="0" borderId="21" xfId="184" applyNumberFormat="1" applyFont="1" applyBorder="1" applyAlignment="1" applyProtection="1">
      <alignment horizontal="left"/>
      <protection locked="0"/>
    </xf>
    <xf numFmtId="49" fontId="1" fillId="0" borderId="13" xfId="184" applyNumberFormat="1" applyFont="1" applyBorder="1" applyAlignment="1" applyProtection="1">
      <alignment horizontal="left"/>
      <protection locked="0"/>
    </xf>
    <xf numFmtId="49" fontId="48" fillId="0" borderId="13" xfId="184" applyNumberFormat="1" applyBorder="1" applyAlignment="1" applyProtection="1">
      <alignment horizontal="left"/>
      <protection locked="0"/>
    </xf>
    <xf numFmtId="49" fontId="48" fillId="0" borderId="13" xfId="184" applyNumberFormat="1" applyFill="1" applyBorder="1" applyAlignment="1" applyProtection="1">
      <alignment horizontal="left"/>
      <protection locked="0"/>
    </xf>
    <xf numFmtId="49" fontId="48" fillId="0" borderId="24" xfId="184" applyNumberFormat="1" applyBorder="1" applyAlignment="1" applyProtection="1">
      <alignment horizontal="left"/>
      <protection locked="0"/>
    </xf>
    <xf numFmtId="0" fontId="0" fillId="0" borderId="0" xfId="0" applyProtection="1"/>
    <xf numFmtId="49" fontId="48" fillId="0" borderId="0" xfId="184" applyNumberFormat="1" applyAlignment="1" applyProtection="1">
      <alignment horizontal="left"/>
    </xf>
    <xf numFmtId="170" fontId="48" fillId="0" borderId="0" xfId="184" applyNumberFormat="1" applyProtection="1"/>
    <xf numFmtId="0" fontId="12" fillId="0" borderId="0" xfId="63" applyNumberFormat="1" applyFont="1" applyFill="1" applyBorder="1" applyAlignment="1" applyProtection="1"/>
    <xf numFmtId="0" fontId="14" fillId="0" borderId="0" xfId="63" applyNumberFormat="1" applyFont="1" applyFill="1" applyBorder="1" applyAlignment="1" applyProtection="1"/>
    <xf numFmtId="0" fontId="18" fillId="0" borderId="0" xfId="63" applyNumberFormat="1" applyFont="1" applyFill="1" applyBorder="1" applyAlignment="1" applyProtection="1">
      <alignment vertical="center"/>
    </xf>
    <xf numFmtId="0" fontId="18" fillId="0" borderId="0" xfId="63" applyNumberFormat="1" applyFont="1" applyFill="1" applyBorder="1" applyAlignment="1">
      <alignment vertical="top"/>
    </xf>
    <xf numFmtId="0" fontId="42" fillId="0" borderId="0" xfId="63" applyNumberFormat="1" applyFont="1" applyFill="1" applyBorder="1" applyAlignment="1"/>
    <xf numFmtId="0" fontId="2" fillId="0" borderId="40" xfId="63" applyNumberFormat="1" applyFont="1" applyBorder="1" applyAlignment="1"/>
    <xf numFmtId="0" fontId="13" fillId="0" borderId="41" xfId="63" applyNumberFormat="1" applyFont="1" applyBorder="1" applyAlignment="1">
      <alignment horizontal="center"/>
    </xf>
    <xf numFmtId="0" fontId="13" fillId="0" borderId="41" xfId="63" applyNumberFormat="1" applyFont="1" applyFill="1" applyBorder="1" applyAlignment="1" applyProtection="1">
      <alignment horizontal="center"/>
      <protection locked="0"/>
    </xf>
    <xf numFmtId="0" fontId="13" fillId="0" borderId="41" xfId="63" applyNumberFormat="1" applyFont="1" applyFill="1" applyBorder="1" applyAlignment="1">
      <alignment horizontal="center"/>
    </xf>
    <xf numFmtId="0" fontId="13" fillId="0" borderId="43" xfId="63" applyNumberFormat="1" applyFont="1" applyFill="1" applyBorder="1" applyAlignment="1">
      <alignment horizontal="center"/>
    </xf>
    <xf numFmtId="0" fontId="16" fillId="0" borderId="0" xfId="63" applyNumberFormat="1" applyFont="1" applyFill="1" applyBorder="1" applyAlignment="1" applyProtection="1">
      <alignment vertical="top"/>
    </xf>
    <xf numFmtId="0" fontId="12" fillId="0" borderId="0" xfId="63" applyNumberFormat="1" applyFont="1" applyFill="1" applyBorder="1" applyAlignment="1" applyProtection="1">
      <alignment horizontal="center"/>
    </xf>
    <xf numFmtId="164" fontId="11" fillId="0" borderId="15" xfId="115" applyNumberFormat="1" applyFont="1" applyFill="1" applyBorder="1" applyAlignment="1" applyProtection="1">
      <alignment horizontal="center" vertical="top" wrapText="1"/>
      <protection locked="0"/>
    </xf>
    <xf numFmtId="169" fontId="11" fillId="24" borderId="15" xfId="114" applyNumberFormat="1" applyFont="1" applyFill="1" applyBorder="1" applyAlignment="1" applyProtection="1">
      <alignment horizontal="center" vertical="top" wrapText="1"/>
    </xf>
    <xf numFmtId="169" fontId="11" fillId="24" borderId="14" xfId="114" applyNumberFormat="1" applyFont="1" applyFill="1" applyBorder="1" applyAlignment="1" applyProtection="1">
      <alignment horizontal="center" vertical="top" wrapText="1"/>
    </xf>
    <xf numFmtId="169" fontId="12" fillId="24" borderId="15" xfId="114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9" fontId="16" fillId="26" borderId="0" xfId="114" applyNumberFormat="1" applyFont="1" applyFill="1" applyBorder="1" applyProtection="1"/>
    <xf numFmtId="164" fontId="1" fillId="26" borderId="19" xfId="115" applyNumberFormat="1" applyFont="1" applyFill="1" applyBorder="1" applyProtection="1"/>
    <xf numFmtId="164" fontId="16" fillId="26" borderId="23" xfId="115" applyNumberFormat="1" applyFont="1" applyFill="1" applyBorder="1" applyProtection="1"/>
    <xf numFmtId="164" fontId="48" fillId="0" borderId="15" xfId="115" applyNumberFormat="1" applyFont="1" applyBorder="1" applyProtection="1">
      <protection locked="0"/>
    </xf>
    <xf numFmtId="164" fontId="16" fillId="26" borderId="23" xfId="63" applyNumberFormat="1" applyFont="1" applyFill="1" applyBorder="1" applyProtection="1"/>
    <xf numFmtId="0" fontId="11" fillId="24" borderId="15" xfId="177" applyNumberFormat="1" applyFont="1" applyFill="1" applyBorder="1" applyAlignment="1" applyProtection="1">
      <alignment horizontal="center" vertical="center"/>
    </xf>
    <xf numFmtId="0" fontId="11" fillId="24" borderId="14" xfId="177" applyNumberFormat="1" applyFont="1" applyFill="1" applyBorder="1" applyAlignment="1" applyProtection="1">
      <alignment horizontal="center" vertical="center"/>
    </xf>
    <xf numFmtId="0" fontId="11" fillId="24" borderId="0" xfId="63" applyNumberFormat="1" applyFont="1" applyFill="1" applyBorder="1" applyAlignment="1" applyProtection="1">
      <alignment horizontal="center" vertical="center"/>
    </xf>
    <xf numFmtId="0" fontId="11" fillId="24" borderId="10" xfId="63" applyNumberFormat="1" applyFont="1" applyFill="1" applyBorder="1" applyAlignment="1" applyProtection="1">
      <alignment horizontal="center" vertical="center"/>
    </xf>
    <xf numFmtId="0" fontId="11" fillId="24" borderId="10" xfId="177" applyNumberFormat="1" applyFont="1" applyFill="1" applyBorder="1" applyAlignment="1" applyProtection="1">
      <alignment horizontal="center" vertical="center"/>
    </xf>
    <xf numFmtId="43" fontId="11" fillId="24" borderId="14" xfId="39" applyFont="1" applyFill="1" applyBorder="1" applyAlignment="1" applyProtection="1">
      <alignment horizontal="center" vertical="center" wrapText="1"/>
    </xf>
    <xf numFmtId="0" fontId="11" fillId="24" borderId="21" xfId="63" applyNumberFormat="1" applyFont="1" applyFill="1" applyBorder="1" applyAlignment="1" applyProtection="1">
      <alignment horizontal="center" vertical="center"/>
    </xf>
    <xf numFmtId="1" fontId="11" fillId="24" borderId="15" xfId="63" applyNumberFormat="1" applyFont="1" applyFill="1" applyBorder="1" applyAlignment="1" applyProtection="1">
      <alignment horizontal="center" vertical="center"/>
    </xf>
    <xf numFmtId="1" fontId="11" fillId="24" borderId="15" xfId="39" applyNumberFormat="1" applyFont="1" applyFill="1" applyBorder="1" applyAlignment="1" applyProtection="1">
      <alignment horizontal="center" vertical="center" wrapText="1"/>
    </xf>
    <xf numFmtId="1" fontId="11" fillId="24" borderId="15" xfId="177" applyNumberFormat="1" applyFont="1" applyFill="1" applyBorder="1" applyAlignment="1" applyProtection="1">
      <alignment horizontal="center" vertical="center"/>
    </xf>
    <xf numFmtId="1" fontId="11" fillId="24" borderId="14" xfId="177" applyNumberFormat="1" applyFont="1" applyFill="1" applyBorder="1" applyAlignment="1" applyProtection="1">
      <alignment horizontal="center" vertical="center"/>
    </xf>
    <xf numFmtId="1" fontId="11" fillId="24" borderId="14" xfId="63" applyNumberFormat="1" applyFont="1" applyFill="1" applyBorder="1" applyAlignment="1" applyProtection="1">
      <alignment horizontal="center" vertical="center"/>
    </xf>
    <xf numFmtId="1" fontId="11" fillId="24" borderId="14" xfId="39" applyNumberFormat="1" applyFont="1" applyFill="1" applyBorder="1" applyAlignment="1" applyProtection="1">
      <alignment horizontal="center" vertical="center" wrapText="1"/>
    </xf>
    <xf numFmtId="1" fontId="11" fillId="24" borderId="21" xfId="63" applyNumberFormat="1" applyFont="1" applyFill="1" applyBorder="1" applyAlignment="1" applyProtection="1">
      <alignment horizontal="center" vertical="center"/>
    </xf>
    <xf numFmtId="0" fontId="1" fillId="0" borderId="0" xfId="63" applyFont="1" applyProtection="1"/>
    <xf numFmtId="164" fontId="48" fillId="0" borderId="39" xfId="115" applyNumberFormat="1" applyFont="1" applyBorder="1" applyProtection="1">
      <protection locked="0"/>
    </xf>
    <xf numFmtId="164" fontId="48" fillId="0" borderId="37" xfId="115" applyNumberFormat="1" applyFont="1" applyBorder="1" applyProtection="1">
      <protection locked="0"/>
    </xf>
    <xf numFmtId="164" fontId="48" fillId="0" borderId="17" xfId="115" applyNumberFormat="1" applyFont="1" applyBorder="1" applyProtection="1">
      <protection locked="0"/>
    </xf>
    <xf numFmtId="164" fontId="12" fillId="24" borderId="15" xfId="115" applyNumberFormat="1" applyFont="1" applyFill="1" applyBorder="1" applyAlignment="1" applyProtection="1">
      <alignment horizontal="center" vertical="top" wrapText="1"/>
    </xf>
    <xf numFmtId="169" fontId="11" fillId="0" borderId="15" xfId="114" applyNumberFormat="1" applyFont="1" applyFill="1" applyBorder="1" applyAlignment="1" applyProtection="1">
      <alignment horizontal="center" vertical="top" wrapText="1"/>
      <protection locked="0"/>
    </xf>
    <xf numFmtId="169" fontId="11" fillId="25" borderId="15" xfId="114" applyNumberFormat="1" applyFont="1" applyFill="1" applyBorder="1" applyAlignment="1" applyProtection="1">
      <alignment horizontal="center" vertical="center" wrapText="1"/>
    </xf>
    <xf numFmtId="0" fontId="13" fillId="0" borderId="42" xfId="63" applyNumberFormat="1" applyFont="1" applyFill="1" applyBorder="1" applyAlignment="1" applyProtection="1">
      <alignment horizontal="center"/>
    </xf>
    <xf numFmtId="0" fontId="16" fillId="0" borderId="0" xfId="63" applyFont="1" applyFill="1" applyProtection="1"/>
    <xf numFmtId="164" fontId="1" fillId="26" borderId="15" xfId="115" applyNumberFormat="1" applyFont="1" applyFill="1" applyBorder="1" applyProtection="1">
      <protection locked="0"/>
    </xf>
    <xf numFmtId="0" fontId="17" fillId="0" borderId="0" xfId="63" applyFont="1" applyProtection="1"/>
    <xf numFmtId="0" fontId="14" fillId="0" borderId="0" xfId="63" applyNumberFormat="1" applyFont="1" applyFill="1" applyBorder="1" applyAlignment="1" applyProtection="1">
      <alignment vertical="center"/>
      <protection locked="0"/>
    </xf>
    <xf numFmtId="0" fontId="16" fillId="0" borderId="0" xfId="63" applyNumberFormat="1" applyFont="1" applyFill="1" applyBorder="1" applyAlignment="1" applyProtection="1">
      <alignment wrapText="1"/>
    </xf>
    <xf numFmtId="0" fontId="51" fillId="0" borderId="0" xfId="0" applyFont="1"/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1" fillId="0" borderId="19" xfId="0" applyFont="1" applyBorder="1" applyProtection="1">
      <protection locked="0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2" fillId="0" borderId="0" xfId="63" applyNumberFormat="1" applyFont="1" applyFill="1" applyBorder="1" applyAlignment="1" applyProtection="1">
      <alignment vertical="center"/>
    </xf>
    <xf numFmtId="0" fontId="14" fillId="0" borderId="0" xfId="63" applyNumberFormat="1" applyFont="1" applyFill="1" applyBorder="1" applyAlignment="1" applyProtection="1">
      <alignment vertical="center"/>
    </xf>
    <xf numFmtId="0" fontId="54" fillId="0" borderId="0" xfId="0" applyFont="1" applyProtection="1"/>
    <xf numFmtId="0" fontId="14" fillId="0" borderId="0" xfId="63" applyNumberFormat="1" applyFont="1" applyFill="1" applyBorder="1" applyAlignment="1" applyProtection="1">
      <protection locked="0"/>
    </xf>
    <xf numFmtId="173" fontId="11" fillId="24" borderId="15" xfId="114" applyNumberFormat="1" applyFont="1" applyFill="1" applyBorder="1" applyAlignment="1" applyProtection="1">
      <alignment horizontal="center" vertical="center"/>
    </xf>
    <xf numFmtId="0" fontId="12" fillId="0" borderId="0" xfId="63" applyNumberFormat="1" applyFont="1" applyFill="1" applyBorder="1" applyAlignment="1" applyProtection="1">
      <alignment horizontal="center"/>
    </xf>
    <xf numFmtId="43" fontId="42" fillId="0" borderId="0" xfId="114" applyFont="1" applyAlignment="1" applyProtection="1">
      <alignment horizontal="center" vertical="center"/>
    </xf>
    <xf numFmtId="43" fontId="44" fillId="0" borderId="0" xfId="114" applyFont="1" applyAlignment="1" applyProtection="1">
      <alignment horizontal="center" vertical="center"/>
    </xf>
    <xf numFmtId="43" fontId="43" fillId="0" borderId="0" xfId="114" applyFont="1" applyAlignment="1" applyProtection="1">
      <alignment horizontal="center" vertical="center"/>
    </xf>
    <xf numFmtId="43" fontId="44" fillId="24" borderId="21" xfId="114" applyFont="1" applyFill="1" applyBorder="1" applyAlignment="1" applyProtection="1">
      <alignment horizontal="center" vertical="center"/>
    </xf>
    <xf numFmtId="43" fontId="11" fillId="24" borderId="15" xfId="114" applyFont="1" applyFill="1" applyBorder="1" applyAlignment="1" applyProtection="1">
      <alignment horizontal="center" vertical="center"/>
    </xf>
    <xf numFmtId="43" fontId="11" fillId="24" borderId="14" xfId="114" applyFont="1" applyFill="1" applyBorder="1" applyAlignment="1" applyProtection="1">
      <alignment horizontal="center" vertical="center"/>
    </xf>
    <xf numFmtId="43" fontId="0" fillId="0" borderId="0" xfId="114" applyFont="1" applyAlignment="1">
      <alignment horizontal="center" vertical="center"/>
    </xf>
    <xf numFmtId="0" fontId="16" fillId="26" borderId="19" xfId="63" applyFont="1" applyFill="1" applyBorder="1" applyAlignment="1" applyProtection="1">
      <alignment horizontal="left"/>
    </xf>
    <xf numFmtId="0" fontId="16" fillId="26" borderId="19" xfId="63" applyFont="1" applyFill="1" applyBorder="1" applyAlignment="1" applyProtection="1">
      <alignment horizontal="center"/>
    </xf>
    <xf numFmtId="0" fontId="1" fillId="0" borderId="0" xfId="63" applyFont="1" applyAlignment="1">
      <alignment horizontal="left"/>
    </xf>
    <xf numFmtId="0" fontId="16" fillId="0" borderId="0" xfId="63" applyNumberFormat="1" applyFont="1" applyAlignment="1" applyProtection="1"/>
    <xf numFmtId="0" fontId="1" fillId="0" borderId="0" xfId="63" applyFont="1"/>
    <xf numFmtId="0" fontId="16" fillId="0" borderId="15" xfId="63" applyNumberFormat="1" applyFont="1" applyFill="1" applyBorder="1" applyAlignment="1" applyProtection="1">
      <alignment horizontal="center" vertical="center" wrapText="1"/>
    </xf>
    <xf numFmtId="0" fontId="56" fillId="0" borderId="0" xfId="63" applyNumberFormat="1" applyFont="1" applyFill="1" applyBorder="1" applyAlignment="1" applyProtection="1">
      <alignment horizontal="center" vertical="center" wrapText="1"/>
    </xf>
    <xf numFmtId="0" fontId="57" fillId="0" borderId="0" xfId="63" applyNumberFormat="1" applyFont="1" applyFill="1" applyAlignment="1" applyProtection="1"/>
    <xf numFmtId="0" fontId="1" fillId="0" borderId="0" xfId="63" applyNumberFormat="1" applyFont="1" applyFill="1" applyAlignment="1" applyProtection="1"/>
    <xf numFmtId="0" fontId="58" fillId="0" borderId="0" xfId="0" applyFont="1"/>
    <xf numFmtId="0" fontId="16" fillId="0" borderId="11" xfId="63" applyNumberFormat="1" applyFont="1" applyBorder="1" applyAlignment="1" applyProtection="1">
      <alignment horizontal="left"/>
    </xf>
    <xf numFmtId="0" fontId="16" fillId="0" borderId="10" xfId="63" applyNumberFormat="1" applyFont="1" applyBorder="1" applyAlignment="1" applyProtection="1">
      <alignment horizontal="centerContinuous"/>
    </xf>
    <xf numFmtId="0" fontId="16" fillId="0" borderId="12" xfId="63" applyNumberFormat="1" applyFont="1" applyBorder="1" applyAlignment="1" applyProtection="1">
      <alignment horizontal="center"/>
    </xf>
    <xf numFmtId="0" fontId="16" fillId="0" borderId="15" xfId="63" applyNumberFormat="1" applyFont="1" applyBorder="1" applyAlignment="1" applyProtection="1">
      <alignment horizontal="center"/>
    </xf>
    <xf numFmtId="0" fontId="16" fillId="0" borderId="15" xfId="63" applyNumberFormat="1" applyFont="1" applyBorder="1" applyAlignment="1" applyProtection="1">
      <alignment horizontal="left"/>
    </xf>
    <xf numFmtId="0" fontId="16" fillId="0" borderId="15" xfId="63" applyNumberFormat="1" applyFont="1" applyBorder="1" applyAlignment="1" applyProtection="1">
      <alignment horizontal="center" vertical="center" wrapText="1"/>
    </xf>
    <xf numFmtId="0" fontId="16" fillId="0" borderId="14" xfId="63" applyNumberFormat="1" applyFont="1" applyBorder="1" applyAlignment="1" applyProtection="1">
      <alignment horizontal="center" vertical="center" wrapText="1"/>
    </xf>
    <xf numFmtId="0" fontId="16" fillId="0" borderId="20" xfId="63" applyNumberFormat="1" applyFont="1" applyFill="1" applyBorder="1" applyAlignment="1" applyProtection="1">
      <alignment horizontal="center" vertical="center" wrapText="1"/>
    </xf>
    <xf numFmtId="0" fontId="1" fillId="0" borderId="16" xfId="63" applyNumberFormat="1" applyFont="1" applyFill="1" applyBorder="1" applyAlignment="1" applyProtection="1"/>
    <xf numFmtId="0" fontId="16" fillId="0" borderId="15" xfId="63" applyNumberFormat="1" applyFont="1" applyFill="1" applyBorder="1" applyAlignment="1" applyProtection="1">
      <alignment horizontal="left" indent="1"/>
    </xf>
    <xf numFmtId="0" fontId="1" fillId="0" borderId="15" xfId="63" applyNumberFormat="1" applyFont="1" applyFill="1" applyBorder="1" applyAlignment="1" applyProtection="1">
      <alignment horizontal="left" indent="2"/>
    </xf>
    <xf numFmtId="164" fontId="58" fillId="0" borderId="0" xfId="0" applyNumberFormat="1" applyFont="1"/>
    <xf numFmtId="0" fontId="1" fillId="0" borderId="18" xfId="63" applyNumberFormat="1" applyFont="1" applyFill="1" applyBorder="1" applyAlignment="1" applyProtection="1">
      <alignment horizontal="left" indent="2"/>
    </xf>
    <xf numFmtId="0" fontId="16" fillId="0" borderId="15" xfId="63" applyNumberFormat="1" applyFont="1" applyBorder="1" applyAlignment="1" applyProtection="1">
      <alignment horizontal="left" indent="3"/>
    </xf>
    <xf numFmtId="0" fontId="16" fillId="0" borderId="15" xfId="63" applyNumberFormat="1" applyFont="1" applyBorder="1" applyAlignment="1" applyProtection="1">
      <alignment horizontal="left" indent="4"/>
    </xf>
    <xf numFmtId="0" fontId="1" fillId="0" borderId="0" xfId="63" applyNumberFormat="1" applyFont="1" applyAlignment="1" applyProtection="1"/>
    <xf numFmtId="0" fontId="16" fillId="0" borderId="15" xfId="63" applyNumberFormat="1" applyFont="1" applyBorder="1" applyAlignment="1" applyProtection="1">
      <alignment horizontal="left" indent="5"/>
    </xf>
    <xf numFmtId="0" fontId="1" fillId="0" borderId="0" xfId="63" applyNumberFormat="1" applyFont="1" applyAlignment="1" applyProtection="1">
      <alignment horizontal="left"/>
    </xf>
    <xf numFmtId="0" fontId="16" fillId="0" borderId="15" xfId="63" applyNumberFormat="1" applyFont="1" applyFill="1" applyBorder="1" applyAlignment="1" applyProtection="1"/>
    <xf numFmtId="0" fontId="1" fillId="0" borderId="0" xfId="184" applyNumberFormat="1" applyFont="1" applyFill="1" applyBorder="1" applyAlignment="1" applyProtection="1">
      <protection locked="0"/>
    </xf>
    <xf numFmtId="0" fontId="1" fillId="0" borderId="0" xfId="184" applyNumberFormat="1" applyFont="1" applyFill="1" applyBorder="1" applyAlignment="1" applyProtection="1">
      <alignment horizontal="right"/>
      <protection locked="0"/>
    </xf>
    <xf numFmtId="44" fontId="1" fillId="0" borderId="0" xfId="115" applyFont="1" applyFill="1" applyBorder="1" applyAlignment="1" applyProtection="1">
      <protection locked="0"/>
    </xf>
    <xf numFmtId="44" fontId="1" fillId="0" borderId="0" xfId="63" applyNumberFormat="1" applyFont="1" applyFill="1" applyAlignment="1" applyProtection="1"/>
    <xf numFmtId="0" fontId="16" fillId="0" borderId="0" xfId="63" applyNumberFormat="1" applyFont="1" applyAlignment="1" applyProtection="1">
      <alignment horizontal="left"/>
    </xf>
    <xf numFmtId="44" fontId="1" fillId="0" borderId="0" xfId="63" applyNumberFormat="1" applyFont="1" applyAlignment="1" applyProtection="1"/>
    <xf numFmtId="0" fontId="1" fillId="0" borderId="15" xfId="63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Alignment="1" applyProtection="1">
      <alignment horizontal="left"/>
      <protection locked="0"/>
    </xf>
    <xf numFmtId="0" fontId="1" fillId="0" borderId="15" xfId="63" applyNumberFormat="1" applyFont="1" applyFill="1" applyBorder="1" applyAlignment="1" applyProtection="1">
      <alignment horizontal="left"/>
      <protection locked="0"/>
    </xf>
    <xf numFmtId="0" fontId="1" fillId="0" borderId="0" xfId="63" applyNumberFormat="1" applyFont="1" applyAlignment="1" applyProtection="1">
      <protection locked="0"/>
    </xf>
    <xf numFmtId="0" fontId="1" fillId="0" borderId="30" xfId="63" applyNumberFormat="1" applyFont="1" applyBorder="1" applyAlignment="1"/>
    <xf numFmtId="0" fontId="1" fillId="0" borderId="24" xfId="63" applyNumberFormat="1" applyFont="1" applyBorder="1" applyAlignment="1" applyProtection="1">
      <alignment horizontal="left" wrapText="1"/>
      <protection locked="0"/>
    </xf>
    <xf numFmtId="44" fontId="1" fillId="0" borderId="45" xfId="40" applyFont="1" applyFill="1" applyBorder="1" applyAlignment="1" applyProtection="1">
      <alignment horizontal="center"/>
      <protection locked="0"/>
    </xf>
    <xf numFmtId="9" fontId="1" fillId="24" borderId="46" xfId="94" applyFont="1" applyFill="1" applyBorder="1" applyAlignment="1" applyProtection="1"/>
    <xf numFmtId="0" fontId="1" fillId="0" borderId="15" xfId="63" applyNumberFormat="1" applyFont="1" applyBorder="1" applyAlignment="1" applyProtection="1">
      <alignment horizontal="left" wrapText="1"/>
      <protection locked="0"/>
    </xf>
    <xf numFmtId="44" fontId="1" fillId="0" borderId="15" xfId="40" applyFont="1" applyFill="1" applyBorder="1" applyAlignment="1" applyProtection="1">
      <alignment horizontal="center"/>
      <protection locked="0"/>
    </xf>
    <xf numFmtId="9" fontId="1" fillId="24" borderId="44" xfId="94" applyFont="1" applyFill="1" applyBorder="1" applyAlignment="1" applyProtection="1"/>
    <xf numFmtId="44" fontId="16" fillId="25" borderId="31" xfId="115" applyFont="1" applyFill="1" applyBorder="1" applyAlignment="1" applyProtection="1"/>
    <xf numFmtId="9" fontId="1" fillId="24" borderId="15" xfId="94" applyFont="1" applyFill="1" applyBorder="1" applyAlignment="1" applyProtection="1"/>
    <xf numFmtId="0" fontId="1" fillId="25" borderId="30" xfId="63" applyNumberFormat="1" applyFont="1" applyFill="1" applyBorder="1" applyAlignment="1"/>
    <xf numFmtId="0" fontId="16" fillId="25" borderId="12" xfId="63" applyNumberFormat="1" applyFont="1" applyFill="1" applyBorder="1" applyAlignment="1" applyProtection="1">
      <alignment horizontal="left" wrapText="1"/>
      <protection locked="0"/>
    </xf>
    <xf numFmtId="44" fontId="16" fillId="25" borderId="12" xfId="40" applyFont="1" applyFill="1" applyBorder="1" applyAlignment="1" applyProtection="1">
      <alignment horizontal="left"/>
      <protection locked="0"/>
    </xf>
    <xf numFmtId="44" fontId="16" fillId="25" borderId="12" xfId="40" applyFont="1" applyFill="1" applyBorder="1" applyAlignment="1" applyProtection="1">
      <alignment horizontal="center"/>
      <protection locked="0"/>
    </xf>
    <xf numFmtId="9" fontId="16" fillId="25" borderId="38" xfId="94" applyFont="1" applyFill="1" applyBorder="1" applyAlignment="1" applyProtection="1"/>
    <xf numFmtId="164" fontId="16" fillId="25" borderId="12" xfId="114" applyNumberFormat="1" applyFont="1" applyFill="1" applyBorder="1" applyAlignment="1" applyProtection="1"/>
    <xf numFmtId="0" fontId="1" fillId="0" borderId="10" xfId="63" applyNumberFormat="1" applyFont="1" applyBorder="1" applyAlignment="1" applyProtection="1">
      <alignment horizontal="left" wrapText="1"/>
      <protection locked="0"/>
    </xf>
    <xf numFmtId="44" fontId="1" fillId="0" borderId="11" xfId="40" applyFont="1" applyFill="1" applyBorder="1" applyAlignment="1" applyProtection="1">
      <alignment horizontal="center"/>
      <protection locked="0"/>
    </xf>
    <xf numFmtId="9" fontId="1" fillId="24" borderId="25" xfId="94" applyFont="1" applyFill="1" applyBorder="1" applyAlignment="1" applyProtection="1"/>
    <xf numFmtId="0" fontId="16" fillId="25" borderId="11" xfId="63" applyNumberFormat="1" applyFont="1" applyFill="1" applyBorder="1" applyAlignment="1" applyProtection="1">
      <alignment horizontal="left" wrapText="1"/>
      <protection locked="0"/>
    </xf>
    <xf numFmtId="44" fontId="16" fillId="25" borderId="11" xfId="40" applyFont="1" applyFill="1" applyBorder="1" applyAlignment="1" applyProtection="1">
      <alignment horizontal="left"/>
      <protection locked="0"/>
    </xf>
    <xf numFmtId="44" fontId="16" fillId="25" borderId="11" xfId="40" applyFont="1" applyFill="1" applyBorder="1" applyAlignment="1" applyProtection="1">
      <alignment horizontal="center"/>
      <protection locked="0"/>
    </xf>
    <xf numFmtId="9" fontId="16" fillId="25" borderId="25" xfId="94" applyFont="1" applyFill="1" applyBorder="1" applyAlignment="1" applyProtection="1"/>
    <xf numFmtId="164" fontId="16" fillId="25" borderId="11" xfId="114" applyNumberFormat="1" applyFont="1" applyFill="1" applyBorder="1" applyAlignment="1" applyProtection="1"/>
    <xf numFmtId="0" fontId="1" fillId="25" borderId="11" xfId="185" applyNumberFormat="1" applyFont="1" applyFill="1" applyBorder="1" applyAlignment="1" applyProtection="1"/>
    <xf numFmtId="44" fontId="1" fillId="25" borderId="11" xfId="40" applyFont="1" applyFill="1" applyBorder="1" applyAlignment="1" applyProtection="1">
      <alignment horizontal="center"/>
    </xf>
    <xf numFmtId="0" fontId="16" fillId="25" borderId="10" xfId="63" applyNumberFormat="1" applyFont="1" applyFill="1" applyBorder="1" applyAlignment="1" applyProtection="1">
      <alignment horizontal="left" wrapText="1"/>
      <protection locked="0"/>
    </xf>
    <xf numFmtId="164" fontId="16" fillId="25" borderId="11" xfId="40" applyNumberFormat="1" applyFont="1" applyFill="1" applyBorder="1" applyAlignment="1" applyProtection="1"/>
    <xf numFmtId="0" fontId="1" fillId="0" borderId="10" xfId="184" applyNumberFormat="1" applyFont="1" applyBorder="1" applyAlignment="1" applyProtection="1">
      <protection locked="0"/>
    </xf>
    <xf numFmtId="44" fontId="1" fillId="0" borderId="11" xfId="40" applyFont="1" applyFill="1" applyBorder="1" applyAlignment="1" applyProtection="1">
      <alignment horizontal="left"/>
      <protection locked="0"/>
    </xf>
    <xf numFmtId="0" fontId="1" fillId="0" borderId="10" xfId="63" applyNumberFormat="1" applyFont="1" applyBorder="1" applyAlignment="1" applyProtection="1">
      <protection locked="0"/>
    </xf>
    <xf numFmtId="0" fontId="1" fillId="25" borderId="10" xfId="63" applyNumberFormat="1" applyFont="1" applyFill="1" applyBorder="1" applyAlignment="1" applyProtection="1">
      <protection locked="0"/>
    </xf>
    <xf numFmtId="164" fontId="16" fillId="25" borderId="27" xfId="40" applyNumberFormat="1" applyFont="1" applyFill="1" applyBorder="1" applyAlignment="1" applyProtection="1"/>
    <xf numFmtId="0" fontId="1" fillId="26" borderId="35" xfId="63" applyNumberFormat="1" applyFont="1" applyFill="1" applyBorder="1" applyAlignment="1"/>
    <xf numFmtId="0" fontId="1" fillId="26" borderId="32" xfId="63" applyNumberFormat="1" applyFont="1" applyFill="1" applyBorder="1" applyAlignment="1" applyProtection="1">
      <protection locked="0"/>
    </xf>
    <xf numFmtId="0" fontId="16" fillId="26" borderId="50" xfId="63" applyNumberFormat="1" applyFont="1" applyFill="1" applyBorder="1" applyAlignment="1" applyProtection="1">
      <protection locked="0"/>
    </xf>
    <xf numFmtId="0" fontId="1" fillId="26" borderId="50" xfId="63" applyNumberFormat="1" applyFont="1" applyFill="1" applyBorder="1" applyAlignment="1" applyProtection="1">
      <protection locked="0"/>
    </xf>
    <xf numFmtId="9" fontId="1" fillId="26" borderId="33" xfId="94" applyFont="1" applyFill="1" applyBorder="1" applyAlignment="1" applyProtection="1"/>
    <xf numFmtId="164" fontId="1" fillId="26" borderId="34" xfId="40" applyNumberFormat="1" applyFont="1" applyFill="1" applyBorder="1" applyAlignment="1" applyProtection="1"/>
    <xf numFmtId="44" fontId="16" fillId="26" borderId="36" xfId="115" applyFont="1" applyFill="1" applyBorder="1" applyAlignment="1" applyProtection="1"/>
    <xf numFmtId="0" fontId="55" fillId="0" borderId="0" xfId="63" applyFont="1" applyFill="1" applyProtection="1"/>
    <xf numFmtId="0" fontId="55" fillId="0" borderId="0" xfId="63" applyNumberFormat="1" applyFont="1" applyAlignment="1"/>
    <xf numFmtId="0" fontId="1" fillId="0" borderId="47" xfId="63" applyNumberFormat="1" applyFont="1" applyBorder="1" applyAlignment="1"/>
    <xf numFmtId="0" fontId="16" fillId="0" borderId="48" xfId="63" applyNumberFormat="1" applyFont="1" applyBorder="1" applyAlignment="1">
      <alignment horizontal="center" vertical="center"/>
    </xf>
    <xf numFmtId="0" fontId="16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48" xfId="63" applyNumberFormat="1" applyFont="1" applyFill="1" applyBorder="1" applyAlignment="1">
      <alignment horizontal="center" vertical="center" wrapText="1"/>
    </xf>
    <xf numFmtId="0" fontId="16" fillId="0" borderId="49" xfId="63" applyNumberFormat="1" applyFont="1" applyBorder="1" applyAlignment="1">
      <alignment horizontal="center" vertical="center"/>
    </xf>
    <xf numFmtId="0" fontId="16" fillId="0" borderId="49" xfId="63" applyNumberFormat="1" applyFont="1" applyFill="1" applyBorder="1" applyAlignment="1" applyProtection="1">
      <alignment horizontal="center" vertical="center"/>
    </xf>
    <xf numFmtId="0" fontId="16" fillId="0" borderId="36" xfId="63" applyNumberFormat="1" applyFont="1" applyFill="1" applyBorder="1" applyAlignment="1">
      <alignment horizontal="center" vertical="center" wrapText="1"/>
    </xf>
    <xf numFmtId="0" fontId="16" fillId="0" borderId="20" xfId="63" applyNumberFormat="1" applyFont="1" applyBorder="1" applyAlignment="1" applyProtection="1">
      <alignment horizontal="center" vertical="center" wrapText="1"/>
    </xf>
    <xf numFmtId="174" fontId="1" fillId="0" borderId="16" xfId="114" applyNumberFormat="1" applyFont="1" applyFill="1" applyBorder="1" applyAlignment="1" applyProtection="1">
      <protection locked="0"/>
    </xf>
    <xf numFmtId="174" fontId="16" fillId="0" borderId="15" xfId="115" applyNumberFormat="1" applyFont="1" applyFill="1" applyBorder="1" applyAlignment="1" applyProtection="1">
      <protection locked="0"/>
    </xf>
    <xf numFmtId="174" fontId="1" fillId="0" borderId="15" xfId="114" applyNumberFormat="1" applyFont="1" applyBorder="1" applyAlignment="1" applyProtection="1">
      <protection locked="0"/>
    </xf>
    <xf numFmtId="174" fontId="1" fillId="0" borderId="15" xfId="114" applyNumberFormat="1" applyFont="1" applyFill="1" applyBorder="1" applyAlignment="1" applyProtection="1">
      <protection locked="0"/>
    </xf>
    <xf numFmtId="174" fontId="1" fillId="25" borderId="15" xfId="114" applyNumberFormat="1" applyFont="1" applyFill="1" applyBorder="1" applyAlignment="1" applyProtection="1"/>
    <xf numFmtId="174" fontId="1" fillId="25" borderId="20" xfId="114" applyNumberFormat="1" applyFont="1" applyFill="1" applyBorder="1" applyAlignment="1" applyProtection="1"/>
    <xf numFmtId="174" fontId="1" fillId="0" borderId="20" xfId="114" applyNumberFormat="1" applyFont="1" applyFill="1" applyBorder="1" applyAlignment="1" applyProtection="1">
      <protection locked="0"/>
    </xf>
    <xf numFmtId="174" fontId="1" fillId="25" borderId="15" xfId="115" applyNumberFormat="1" applyFont="1" applyFill="1" applyBorder="1" applyAlignment="1" applyProtection="1"/>
    <xf numFmtId="174" fontId="16" fillId="24" borderId="15" xfId="40" applyNumberFormat="1" applyFont="1" applyFill="1" applyBorder="1" applyAlignment="1" applyProtection="1"/>
    <xf numFmtId="174" fontId="1" fillId="0" borderId="15" xfId="40" applyNumberFormat="1" applyFont="1" applyFill="1" applyBorder="1" applyAlignment="1" applyProtection="1">
      <protection locked="0"/>
    </xf>
    <xf numFmtId="174" fontId="1" fillId="0" borderId="45" xfId="40" applyNumberFormat="1" applyFont="1" applyBorder="1" applyAlignment="1" applyProtection="1">
      <protection locked="0"/>
    </xf>
    <xf numFmtId="174" fontId="1" fillId="0" borderId="15" xfId="40" applyNumberFormat="1" applyFont="1" applyBorder="1" applyAlignment="1" applyProtection="1">
      <protection locked="0"/>
    </xf>
    <xf numFmtId="174" fontId="1" fillId="0" borderId="11" xfId="40" applyNumberFormat="1" applyFont="1" applyBorder="1" applyAlignment="1" applyProtection="1">
      <protection locked="0"/>
    </xf>
    <xf numFmtId="174" fontId="1" fillId="0" borderId="10" xfId="40" applyNumberFormat="1" applyFont="1" applyBorder="1" applyAlignment="1" applyProtection="1"/>
    <xf numFmtId="174" fontId="1" fillId="0" borderId="27" xfId="40" applyNumberFormat="1" applyFont="1" applyBorder="1" applyAlignment="1" applyProtection="1">
      <protection locked="0"/>
    </xf>
    <xf numFmtId="174" fontId="1" fillId="0" borderId="11" xfId="114" applyNumberFormat="1" applyFont="1" applyBorder="1" applyAlignment="1" applyProtection="1">
      <protection locked="0"/>
    </xf>
    <xf numFmtId="174" fontId="1" fillId="0" borderId="45" xfId="114" applyNumberFormat="1" applyFont="1" applyBorder="1" applyAlignment="1" applyProtection="1">
      <protection locked="0"/>
    </xf>
    <xf numFmtId="174" fontId="16" fillId="25" borderId="12" xfId="114" applyNumberFormat="1" applyFont="1" applyFill="1" applyBorder="1" applyAlignment="1" applyProtection="1"/>
    <xf numFmtId="174" fontId="16" fillId="25" borderId="11" xfId="114" applyNumberFormat="1" applyFont="1" applyFill="1" applyBorder="1" applyAlignment="1" applyProtection="1"/>
    <xf numFmtId="174" fontId="16" fillId="25" borderId="11" xfId="114" applyNumberFormat="1" applyFont="1" applyFill="1" applyBorder="1" applyAlignment="1" applyProtection="1">
      <protection locked="0"/>
    </xf>
    <xf numFmtId="174" fontId="4" fillId="27" borderId="11" xfId="114" applyNumberFormat="1" applyFont="1" applyFill="1" applyBorder="1" applyAlignment="1" applyProtection="1">
      <protection locked="0"/>
    </xf>
    <xf numFmtId="174" fontId="1" fillId="26" borderId="34" xfId="114" applyNumberFormat="1" applyFont="1" applyFill="1" applyBorder="1" applyAlignment="1" applyProtection="1"/>
    <xf numFmtId="0" fontId="16" fillId="24" borderId="15" xfId="63" applyNumberFormat="1" applyFont="1" applyFill="1" applyBorder="1" applyAlignment="1" applyProtection="1">
      <alignment horizontal="center" vertical="center"/>
    </xf>
    <xf numFmtId="0" fontId="16" fillId="24" borderId="20" xfId="63" applyNumberFormat="1" applyFont="1" applyFill="1" applyBorder="1" applyAlignment="1" applyProtection="1">
      <alignment horizontal="center" vertical="center"/>
    </xf>
    <xf numFmtId="0" fontId="16" fillId="24" borderId="14" xfId="63" applyNumberFormat="1" applyFont="1" applyFill="1" applyBorder="1" applyAlignment="1" applyProtection="1">
      <alignment horizontal="center" vertical="center"/>
    </xf>
    <xf numFmtId="0" fontId="1" fillId="24" borderId="26" xfId="63" applyNumberFormat="1" applyFont="1" applyFill="1" applyBorder="1" applyAlignment="1" applyProtection="1">
      <alignment horizontal="center" vertical="center" wrapText="1"/>
    </xf>
    <xf numFmtId="43" fontId="16" fillId="24" borderId="15" xfId="114" applyFont="1" applyFill="1" applyBorder="1" applyAlignment="1" applyProtection="1">
      <alignment horizontal="center" vertical="center" wrapText="1"/>
    </xf>
    <xf numFmtId="169" fontId="16" fillId="24" borderId="15" xfId="63" applyNumberFormat="1" applyFont="1" applyFill="1" applyBorder="1" applyAlignment="1" applyProtection="1">
      <alignment horizontal="center" vertical="center" wrapText="1"/>
    </xf>
    <xf numFmtId="43" fontId="16" fillId="24" borderId="15" xfId="63" applyNumberFormat="1" applyFont="1" applyFill="1" applyBorder="1" applyAlignment="1" applyProtection="1">
      <alignment horizontal="center" vertical="center" wrapText="1"/>
    </xf>
    <xf numFmtId="169" fontId="16" fillId="0" borderId="15" xfId="63" applyNumberFormat="1" applyFont="1" applyBorder="1" applyAlignment="1" applyProtection="1">
      <alignment horizontal="center" vertical="center" wrapText="1"/>
    </xf>
    <xf numFmtId="0" fontId="1" fillId="24" borderId="15" xfId="63" applyNumberFormat="1" applyFont="1" applyFill="1" applyBorder="1" applyAlignment="1" applyProtection="1">
      <alignment horizontal="center" vertical="center" wrapText="1"/>
    </xf>
    <xf numFmtId="0" fontId="16" fillId="24" borderId="15" xfId="63" applyNumberFormat="1" applyFont="1" applyFill="1" applyBorder="1" applyAlignment="1" applyProtection="1">
      <alignment horizontal="center" vertical="center" wrapText="1"/>
    </xf>
    <xf numFmtId="0" fontId="1" fillId="24" borderId="51" xfId="63" applyNumberFormat="1" applyFont="1" applyFill="1" applyBorder="1" applyAlignment="1" applyProtection="1">
      <alignment horizontal="center" vertical="center" wrapText="1"/>
    </xf>
    <xf numFmtId="0" fontId="13" fillId="0" borderId="15" xfId="63" applyNumberFormat="1" applyFont="1" applyBorder="1" applyAlignment="1" applyProtection="1">
      <alignment horizontal="center" vertical="center"/>
    </xf>
    <xf numFmtId="0" fontId="13" fillId="25" borderId="15" xfId="63" applyNumberFormat="1" applyFont="1" applyFill="1" applyBorder="1" applyAlignment="1" applyProtection="1">
      <alignment horizontal="center" vertical="center"/>
    </xf>
    <xf numFmtId="44" fontId="11" fillId="0" borderId="0" xfId="40" applyNumberFormat="1" applyFont="1" applyFill="1" applyBorder="1" applyAlignment="1" applyProtection="1"/>
    <xf numFmtId="169" fontId="11" fillId="0" borderId="0" xfId="114" applyNumberFormat="1" applyFont="1" applyFill="1" applyBorder="1" applyAlignment="1" applyProtection="1"/>
    <xf numFmtId="44" fontId="14" fillId="0" borderId="52" xfId="40" applyNumberFormat="1" applyFont="1" applyFill="1" applyBorder="1" applyAlignment="1" applyProtection="1"/>
    <xf numFmtId="164" fontId="11" fillId="24" borderId="15" xfId="40" applyNumberFormat="1" applyFont="1" applyFill="1" applyBorder="1" applyAlignment="1" applyProtection="1"/>
    <xf numFmtId="169" fontId="1" fillId="0" borderId="16" xfId="114" applyNumberFormat="1" applyFont="1" applyFill="1" applyBorder="1" applyAlignment="1" applyProtection="1">
      <alignment horizontal="center" vertical="center"/>
      <protection locked="0"/>
    </xf>
    <xf numFmtId="169" fontId="1" fillId="24" borderId="16" xfId="114" applyNumberFormat="1" applyFont="1" applyFill="1" applyBorder="1" applyAlignment="1" applyProtection="1">
      <alignment horizontal="center" vertical="center"/>
    </xf>
    <xf numFmtId="169" fontId="16" fillId="0" borderId="16" xfId="114" applyNumberFormat="1" applyFont="1" applyFill="1" applyBorder="1" applyAlignment="1" applyProtection="1">
      <alignment horizontal="center" vertical="center"/>
    </xf>
    <xf numFmtId="169" fontId="16" fillId="24" borderId="16" xfId="114" applyNumberFormat="1" applyFont="1" applyFill="1" applyBorder="1" applyAlignment="1" applyProtection="1">
      <alignment horizontal="center" vertical="center"/>
    </xf>
    <xf numFmtId="0" fontId="16" fillId="0" borderId="48" xfId="63" applyNumberFormat="1" applyFont="1" applyBorder="1" applyAlignment="1">
      <alignment horizontal="center" vertical="center" wrapText="1"/>
    </xf>
    <xf numFmtId="164" fontId="16" fillId="25" borderId="53" xfId="40" applyNumberFormat="1" applyFont="1" applyFill="1" applyBorder="1" applyAlignment="1" applyProtection="1"/>
    <xf numFmtId="164" fontId="16" fillId="25" borderId="53" xfId="114" applyNumberFormat="1" applyFont="1" applyFill="1" applyBorder="1" applyAlignment="1" applyProtection="1"/>
    <xf numFmtId="174" fontId="1" fillId="25" borderId="45" xfId="40" applyNumberFormat="1" applyFont="1" applyFill="1" applyBorder="1" applyAlignment="1" applyProtection="1"/>
    <xf numFmtId="174" fontId="1" fillId="25" borderId="12" xfId="40" applyNumberFormat="1" applyFont="1" applyFill="1" applyBorder="1" applyAlignment="1" applyProtection="1"/>
    <xf numFmtId="43" fontId="43" fillId="0" borderId="0" xfId="114" applyFont="1" applyBorder="1" applyAlignment="1" applyProtection="1">
      <alignment horizontal="center" vertical="center"/>
    </xf>
    <xf numFmtId="43" fontId="44" fillId="0" borderId="0" xfId="114" applyFont="1" applyBorder="1" applyAlignment="1" applyProtection="1">
      <alignment horizontal="center" vertical="center"/>
    </xf>
    <xf numFmtId="43" fontId="13" fillId="0" borderId="0" xfId="114" applyFont="1" applyAlignment="1" applyProtection="1">
      <alignment horizontal="center" vertical="center"/>
    </xf>
    <xf numFmtId="43" fontId="2" fillId="0" borderId="0" xfId="114" applyFont="1" applyAlignment="1" applyProtection="1">
      <alignment horizontal="center" vertical="center"/>
    </xf>
    <xf numFmtId="43" fontId="2" fillId="24" borderId="15" xfId="114" applyFont="1" applyFill="1" applyBorder="1" applyAlignment="1" applyProtection="1">
      <alignment horizontal="center" vertical="center"/>
    </xf>
    <xf numFmtId="175" fontId="1" fillId="0" borderId="15" xfId="187" applyNumberFormat="1" applyFont="1" applyBorder="1" applyAlignment="1" applyProtection="1">
      <alignment horizontal="center"/>
    </xf>
    <xf numFmtId="0" fontId="52" fillId="0" borderId="0" xfId="0" applyFont="1" applyAlignment="1" applyProtection="1">
      <alignment horizontal="left" vertical="center"/>
      <protection locked="0"/>
    </xf>
    <xf numFmtId="14" fontId="52" fillId="0" borderId="0" xfId="0" applyNumberFormat="1" applyFont="1" applyAlignment="1" applyProtection="1">
      <alignment horizontal="left" vertical="center"/>
      <protection locked="0"/>
    </xf>
    <xf numFmtId="0" fontId="2" fillId="0" borderId="0" xfId="63" applyNumberFormat="1" applyFont="1" applyAlignment="1">
      <alignment horizontal="center"/>
    </xf>
    <xf numFmtId="44" fontId="16" fillId="25" borderId="31" xfId="115" applyFont="1" applyFill="1" applyBorder="1" applyAlignment="1" applyProtection="1">
      <alignment horizontal="center"/>
    </xf>
    <xf numFmtId="44" fontId="16" fillId="25" borderId="31" xfId="115" applyFont="1" applyFill="1" applyBorder="1" applyAlignment="1" applyProtection="1">
      <alignment horizontal="center" wrapText="1"/>
    </xf>
    <xf numFmtId="44" fontId="16" fillId="26" borderId="36" xfId="115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63" applyFont="1" applyFill="1" applyAlignment="1" applyProtection="1">
      <alignment horizontal="right"/>
    </xf>
    <xf numFmtId="169" fontId="16" fillId="0" borderId="0" xfId="114" applyNumberFormat="1" applyFont="1" applyFill="1" applyBorder="1" applyProtection="1"/>
    <xf numFmtId="174" fontId="1" fillId="0" borderId="11" xfId="114" applyNumberFormat="1" applyFont="1" applyFill="1" applyBorder="1" applyAlignment="1" applyProtection="1">
      <protection locked="0"/>
    </xf>
    <xf numFmtId="0" fontId="59" fillId="0" borderId="0" xfId="0" applyFont="1" applyAlignment="1">
      <alignment horizontal="center"/>
    </xf>
    <xf numFmtId="174" fontId="1" fillId="0" borderId="45" xfId="94" applyNumberFormat="1" applyFont="1" applyFill="1" applyBorder="1" applyAlignment="1" applyProtection="1"/>
    <xf numFmtId="174" fontId="1" fillId="0" borderId="11" xfId="94" applyNumberFormat="1" applyFont="1" applyFill="1" applyBorder="1" applyAlignment="1" applyProtection="1"/>
    <xf numFmtId="174" fontId="1" fillId="0" borderId="10" xfId="94" applyNumberFormat="1" applyFont="1" applyFill="1" applyBorder="1" applyAlignment="1" applyProtection="1"/>
    <xf numFmtId="174" fontId="1" fillId="0" borderId="54" xfId="94" applyNumberFormat="1" applyFont="1" applyFill="1" applyBorder="1" applyAlignment="1" applyProtection="1"/>
    <xf numFmtId="0" fontId="1" fillId="25" borderId="44" xfId="185" applyNumberFormat="1" applyFont="1" applyFill="1" applyBorder="1" applyAlignment="1" applyProtection="1"/>
    <xf numFmtId="174" fontId="1" fillId="25" borderId="11" xfId="94" applyNumberFormat="1" applyFont="1" applyFill="1" applyBorder="1" applyAlignment="1" applyProtection="1"/>
    <xf numFmtId="0" fontId="16" fillId="0" borderId="0" xfId="63" applyNumberFormat="1" applyFont="1" applyAlignment="1" applyProtection="1">
      <alignment horizontal="center"/>
    </xf>
    <xf numFmtId="164" fontId="1" fillId="0" borderId="0" xfId="63" applyNumberFormat="1" applyFont="1" applyFill="1" applyAlignment="1" applyProtection="1">
      <alignment horizontal="right"/>
    </xf>
    <xf numFmtId="0" fontId="1" fillId="0" borderId="12" xfId="63" applyNumberFormat="1" applyFont="1" applyFill="1" applyBorder="1" applyAlignment="1" applyProtection="1">
      <alignment horizontal="center"/>
    </xf>
    <xf numFmtId="0" fontId="1" fillId="0" borderId="11" xfId="63" applyNumberFormat="1" applyFont="1" applyFill="1" applyBorder="1" applyAlignment="1" applyProtection="1">
      <alignment horizontal="center"/>
    </xf>
    <xf numFmtId="0" fontId="1" fillId="0" borderId="0" xfId="63" applyNumberFormat="1" applyFont="1" applyAlignment="1" applyProtection="1">
      <alignment horizontal="center"/>
    </xf>
    <xf numFmtId="0" fontId="1" fillId="0" borderId="15" xfId="63" applyNumberFormat="1" applyFont="1" applyFill="1" applyBorder="1" applyAlignment="1" applyProtection="1">
      <alignment horizontal="center"/>
    </xf>
    <xf numFmtId="0" fontId="1" fillId="0" borderId="15" xfId="63" applyNumberFormat="1" applyFont="1" applyBorder="1" applyAlignment="1" applyProtection="1">
      <alignment horizont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 applyProtection="1">
      <alignment horizontal="center" vertical="top" wrapText="1"/>
      <protection locked="0"/>
    </xf>
    <xf numFmtId="0" fontId="16" fillId="0" borderId="20" xfId="63" applyNumberFormat="1" applyFont="1" applyFill="1" applyBorder="1" applyAlignment="1" applyProtection="1">
      <alignment horizontal="center" vertical="center"/>
    </xf>
    <xf numFmtId="0" fontId="16" fillId="0" borderId="22" xfId="63" applyNumberFormat="1" applyFont="1" applyFill="1" applyBorder="1" applyAlignment="1" applyProtection="1">
      <alignment horizontal="center" vertical="center"/>
    </xf>
    <xf numFmtId="0" fontId="16" fillId="0" borderId="14" xfId="63" applyNumberFormat="1" applyFont="1" applyFill="1" applyBorder="1" applyAlignment="1" applyProtection="1">
      <alignment horizontal="center" vertical="center"/>
    </xf>
    <xf numFmtId="0" fontId="16" fillId="0" borderId="0" xfId="63" applyNumberFormat="1" applyFont="1" applyFill="1" applyAlignment="1" applyProtection="1">
      <alignment horizontal="left" wrapText="1"/>
    </xf>
    <xf numFmtId="43" fontId="12" fillId="26" borderId="15" xfId="39" applyFont="1" applyFill="1" applyBorder="1" applyAlignment="1" applyProtection="1">
      <alignment horizontal="center" vertical="center" wrapText="1"/>
    </xf>
    <xf numFmtId="43" fontId="12" fillId="24" borderId="20" xfId="39" applyFont="1" applyFill="1" applyBorder="1" applyAlignment="1" applyProtection="1">
      <alignment horizontal="center" vertical="center" wrapText="1"/>
    </xf>
    <xf numFmtId="43" fontId="12" fillId="24" borderId="22" xfId="39" applyFont="1" applyFill="1" applyBorder="1" applyAlignment="1" applyProtection="1">
      <alignment horizontal="center" vertical="center" wrapText="1"/>
    </xf>
    <xf numFmtId="43" fontId="12" fillId="24" borderId="14" xfId="39" applyFont="1" applyFill="1" applyBorder="1" applyAlignment="1" applyProtection="1">
      <alignment horizontal="center" vertical="center" wrapText="1"/>
    </xf>
  </cellXfs>
  <cellStyles count="18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mount" xfId="117" xr:uid="{00000000-0005-0000-0000-000018000000}"/>
    <cellStyle name="Amount - $" xfId="118" xr:uid="{00000000-0005-0000-0000-000019000000}"/>
    <cellStyle name="Amount - $ Double Underline" xfId="119" xr:uid="{00000000-0005-0000-0000-00001A000000}"/>
    <cellStyle name="Amount - $ Single Underline" xfId="120" xr:uid="{00000000-0005-0000-0000-00001B000000}"/>
    <cellStyle name="Amount - %" xfId="121" xr:uid="{00000000-0005-0000-0000-00001C000000}"/>
    <cellStyle name="Amount - % Double Underline" xfId="122" xr:uid="{00000000-0005-0000-0000-00001D000000}"/>
    <cellStyle name="Amount - % Single Underline" xfId="123" xr:uid="{00000000-0005-0000-0000-00001E000000}"/>
    <cellStyle name="Amount - Single Underline" xfId="124" xr:uid="{00000000-0005-0000-0000-00001F000000}"/>
    <cellStyle name="Bad 2" xfId="25" xr:uid="{00000000-0005-0000-0000-000020000000}"/>
    <cellStyle name="Bad 3" xfId="26" xr:uid="{00000000-0005-0000-0000-000021000000}"/>
    <cellStyle name="Calculation 2" xfId="27" xr:uid="{00000000-0005-0000-0000-000022000000}"/>
    <cellStyle name="Check Cell 2" xfId="28" xr:uid="{00000000-0005-0000-0000-000023000000}"/>
    <cellStyle name="Comma" xfId="114" builtinId="3"/>
    <cellStyle name="Comma 10" xfId="125" xr:uid="{00000000-0005-0000-0000-000025000000}"/>
    <cellStyle name="Comma 10 2" xfId="126" xr:uid="{00000000-0005-0000-0000-000026000000}"/>
    <cellStyle name="Comma 11" xfId="127" xr:uid="{00000000-0005-0000-0000-000027000000}"/>
    <cellStyle name="Comma 12" xfId="128" xr:uid="{00000000-0005-0000-0000-000028000000}"/>
    <cellStyle name="Comma 13" xfId="129" xr:uid="{00000000-0005-0000-0000-000029000000}"/>
    <cellStyle name="Comma 13 2" xfId="130" xr:uid="{00000000-0005-0000-0000-00002A000000}"/>
    <cellStyle name="Comma 14" xfId="131" xr:uid="{00000000-0005-0000-0000-00002B000000}"/>
    <cellStyle name="Comma 15" xfId="180" xr:uid="{00000000-0005-0000-0000-00002C000000}"/>
    <cellStyle name="Comma 2" xfId="29" xr:uid="{00000000-0005-0000-0000-00002D000000}"/>
    <cellStyle name="Comma 2 2" xfId="132" xr:uid="{00000000-0005-0000-0000-00002E000000}"/>
    <cellStyle name="Comma 2 2 2" xfId="133" xr:uid="{00000000-0005-0000-0000-00002F000000}"/>
    <cellStyle name="Comma 3" xfId="30" xr:uid="{00000000-0005-0000-0000-000030000000}"/>
    <cellStyle name="Comma 3 2" xfId="31" xr:uid="{00000000-0005-0000-0000-000031000000}"/>
    <cellStyle name="Comma 3 2 2" xfId="32" xr:uid="{00000000-0005-0000-0000-000032000000}"/>
    <cellStyle name="Comma 3 3" xfId="33" xr:uid="{00000000-0005-0000-0000-000033000000}"/>
    <cellStyle name="Comma 4" xfId="34" xr:uid="{00000000-0005-0000-0000-000034000000}"/>
    <cellStyle name="Comma 4 2" xfId="35" xr:uid="{00000000-0005-0000-0000-000035000000}"/>
    <cellStyle name="Comma 4 2 2" xfId="36" xr:uid="{00000000-0005-0000-0000-000036000000}"/>
    <cellStyle name="Comma 4 3" xfId="37" xr:uid="{00000000-0005-0000-0000-000037000000}"/>
    <cellStyle name="Comma 5" xfId="38" xr:uid="{00000000-0005-0000-0000-000038000000}"/>
    <cellStyle name="Comma 6" xfId="39" xr:uid="{00000000-0005-0000-0000-000039000000}"/>
    <cellStyle name="Comma 7" xfId="134" xr:uid="{00000000-0005-0000-0000-00003A000000}"/>
    <cellStyle name="Comma 8" xfId="135" xr:uid="{00000000-0005-0000-0000-00003B000000}"/>
    <cellStyle name="Comma 9" xfId="136" xr:uid="{00000000-0005-0000-0000-00003C000000}"/>
    <cellStyle name="Currency" xfId="115" builtinId="4"/>
    <cellStyle name="Currency 2" xfId="40" xr:uid="{00000000-0005-0000-0000-00003E000000}"/>
    <cellStyle name="Currency 2 2" xfId="41" xr:uid="{00000000-0005-0000-0000-00003F000000}"/>
    <cellStyle name="Currency 2 2 2" xfId="42" xr:uid="{00000000-0005-0000-0000-000040000000}"/>
    <cellStyle name="Currency 2 3" xfId="43" xr:uid="{00000000-0005-0000-0000-000041000000}"/>
    <cellStyle name="Currency 3" xfId="44" xr:uid="{00000000-0005-0000-0000-000042000000}"/>
    <cellStyle name="Currency 4" xfId="45" xr:uid="{00000000-0005-0000-0000-000043000000}"/>
    <cellStyle name="Currency 5" xfId="181" xr:uid="{00000000-0005-0000-0000-000044000000}"/>
    <cellStyle name="Currency0" xfId="137" xr:uid="{00000000-0005-0000-0000-000045000000}"/>
    <cellStyle name="Currency0 2" xfId="175" xr:uid="{00000000-0005-0000-0000-000046000000}"/>
    <cellStyle name="Explanatory Text 2" xfId="46" xr:uid="{00000000-0005-0000-0000-000047000000}"/>
    <cellStyle name="FRxAmtStyle" xfId="47" xr:uid="{00000000-0005-0000-0000-000048000000}"/>
    <cellStyle name="FRxCurrStyle" xfId="48" xr:uid="{00000000-0005-0000-0000-000049000000}"/>
    <cellStyle name="FRxPcntStyle" xfId="49" xr:uid="{00000000-0005-0000-0000-00004A000000}"/>
    <cellStyle name="Good 2" xfId="50" xr:uid="{00000000-0005-0000-0000-00004B000000}"/>
    <cellStyle name="Good 3" xfId="51" xr:uid="{00000000-0005-0000-0000-00004C000000}"/>
    <cellStyle name="Heading 1 2" xfId="52" xr:uid="{00000000-0005-0000-0000-00004D000000}"/>
    <cellStyle name="Heading 2 2" xfId="53" xr:uid="{00000000-0005-0000-0000-00004E000000}"/>
    <cellStyle name="Heading 3 2" xfId="54" xr:uid="{00000000-0005-0000-0000-00004F000000}"/>
    <cellStyle name="Heading 4 2" xfId="55" xr:uid="{00000000-0005-0000-0000-000050000000}"/>
    <cellStyle name="Input 2" xfId="56" xr:uid="{00000000-0005-0000-0000-000051000000}"/>
    <cellStyle name="Input 3" xfId="57" xr:uid="{00000000-0005-0000-0000-000052000000}"/>
    <cellStyle name="Linked Cell 2" xfId="58" xr:uid="{00000000-0005-0000-0000-000053000000}"/>
    <cellStyle name="Neutral 2" xfId="59" xr:uid="{00000000-0005-0000-0000-000054000000}"/>
    <cellStyle name="Neutral 3" xfId="60" xr:uid="{00000000-0005-0000-0000-000055000000}"/>
    <cellStyle name="Normal" xfId="0" builtinId="0"/>
    <cellStyle name="Normal 10" xfId="61" xr:uid="{00000000-0005-0000-0000-000057000000}"/>
    <cellStyle name="Normal 11" xfId="62" xr:uid="{00000000-0005-0000-0000-000058000000}"/>
    <cellStyle name="Normal 11 2" xfId="179" xr:uid="{00000000-0005-0000-0000-000059000000}"/>
    <cellStyle name="Normal 12" xfId="63" xr:uid="{00000000-0005-0000-0000-00005A000000}"/>
    <cellStyle name="Normal 12 2" xfId="116" xr:uid="{00000000-0005-0000-0000-00005B000000}"/>
    <cellStyle name="Normal 12 3" xfId="174" xr:uid="{00000000-0005-0000-0000-00005C000000}"/>
    <cellStyle name="Normal 12 4" xfId="176" xr:uid="{00000000-0005-0000-0000-00005D000000}"/>
    <cellStyle name="Normal 13" xfId="178" xr:uid="{00000000-0005-0000-0000-00005E000000}"/>
    <cellStyle name="Normal 14" xfId="177" xr:uid="{00000000-0005-0000-0000-00005F000000}"/>
    <cellStyle name="Normal 14 2" xfId="183" xr:uid="{00000000-0005-0000-0000-000060000000}"/>
    <cellStyle name="Normal 15" xfId="184" xr:uid="{00000000-0005-0000-0000-000061000000}"/>
    <cellStyle name="Normal 15 2" xfId="185" xr:uid="{00000000-0005-0000-0000-000062000000}"/>
    <cellStyle name="Normal 16" xfId="186" xr:uid="{00000000-0005-0000-0000-000063000000}"/>
    <cellStyle name="Normal 2" xfId="64" xr:uid="{00000000-0005-0000-0000-000064000000}"/>
    <cellStyle name="Normal 2 2" xfId="65" xr:uid="{00000000-0005-0000-0000-000065000000}"/>
    <cellStyle name="Normal 2 2 2" xfId="66" xr:uid="{00000000-0005-0000-0000-000066000000}"/>
    <cellStyle name="Normal 2 2 2 2" xfId="67" xr:uid="{00000000-0005-0000-0000-000067000000}"/>
    <cellStyle name="Normal 2 2 3" xfId="68" xr:uid="{00000000-0005-0000-0000-000068000000}"/>
    <cellStyle name="Normal 2 2_Final FY 08 Unit Cost Summary" xfId="138" xr:uid="{00000000-0005-0000-0000-000069000000}"/>
    <cellStyle name="Normal 2 3" xfId="69" xr:uid="{00000000-0005-0000-0000-00006A000000}"/>
    <cellStyle name="Normal 2 3 2" xfId="70" xr:uid="{00000000-0005-0000-0000-00006B000000}"/>
    <cellStyle name="Normal 2 4" xfId="71" xr:uid="{00000000-0005-0000-0000-00006C000000}"/>
    <cellStyle name="Normal 2_09 AuMHC NG Unit Cost Worksheet TJ" xfId="139" xr:uid="{00000000-0005-0000-0000-00006D000000}"/>
    <cellStyle name="Normal 3" xfId="72" xr:uid="{00000000-0005-0000-0000-00006E000000}"/>
    <cellStyle name="Normal 3 2" xfId="73" xr:uid="{00000000-0005-0000-0000-00006F000000}"/>
    <cellStyle name="Normal 3 2 2" xfId="74" xr:uid="{00000000-0005-0000-0000-000070000000}"/>
    <cellStyle name="Normal 3 3" xfId="75" xr:uid="{00000000-0005-0000-0000-000071000000}"/>
    <cellStyle name="Normal 4" xfId="76" xr:uid="{00000000-0005-0000-0000-000072000000}"/>
    <cellStyle name="Normal 4 2" xfId="77" xr:uid="{00000000-0005-0000-0000-000073000000}"/>
    <cellStyle name="Normal 4 2 2" xfId="78" xr:uid="{00000000-0005-0000-0000-000074000000}"/>
    <cellStyle name="Normal 4 3" xfId="79" xr:uid="{00000000-0005-0000-0000-000075000000}"/>
    <cellStyle name="Normal 5" xfId="80" xr:uid="{00000000-0005-0000-0000-000076000000}"/>
    <cellStyle name="Normal 6" xfId="81" xr:uid="{00000000-0005-0000-0000-000077000000}"/>
    <cellStyle name="Normal 6 2" xfId="82" xr:uid="{00000000-0005-0000-0000-000078000000}"/>
    <cellStyle name="Normal 6 2 2" xfId="83" xr:uid="{00000000-0005-0000-0000-000079000000}"/>
    <cellStyle name="Normal 6 3" xfId="84" xr:uid="{00000000-0005-0000-0000-00007A000000}"/>
    <cellStyle name="Normal 7" xfId="85" xr:uid="{00000000-0005-0000-0000-00007B000000}"/>
    <cellStyle name="Normal 8" xfId="86" xr:uid="{00000000-0005-0000-0000-00007C000000}"/>
    <cellStyle name="Normal 8 2" xfId="87" xr:uid="{00000000-0005-0000-0000-00007D000000}"/>
    <cellStyle name="Normal 8 2 2" xfId="88" xr:uid="{00000000-0005-0000-0000-00007E000000}"/>
    <cellStyle name="Normal 8 3" xfId="89" xr:uid="{00000000-0005-0000-0000-00007F000000}"/>
    <cellStyle name="Normal 9" xfId="90" xr:uid="{00000000-0005-0000-0000-000080000000}"/>
    <cellStyle name="Note 2" xfId="91" xr:uid="{00000000-0005-0000-0000-000081000000}"/>
    <cellStyle name="Note 3" xfId="92" xr:uid="{00000000-0005-0000-0000-000082000000}"/>
    <cellStyle name="Notes - Amount" xfId="140" xr:uid="{00000000-0005-0000-0000-000083000000}"/>
    <cellStyle name="Notes - Amount - $ Double Underline" xfId="141" xr:uid="{00000000-0005-0000-0000-000084000000}"/>
    <cellStyle name="Notes - Amount - $ Single Underline" xfId="142" xr:uid="{00000000-0005-0000-0000-000085000000}"/>
    <cellStyle name="Notes - Amount - %" xfId="143" xr:uid="{00000000-0005-0000-0000-000086000000}"/>
    <cellStyle name="Notes - Amount - % Double Underline" xfId="144" xr:uid="{00000000-0005-0000-0000-000087000000}"/>
    <cellStyle name="Notes - Amount - % Single Underline" xfId="145" xr:uid="{00000000-0005-0000-0000-000088000000}"/>
    <cellStyle name="Notes - Amount - Single Underline" xfId="146" xr:uid="{00000000-0005-0000-0000-000089000000}"/>
    <cellStyle name="Notes - Amount $" xfId="147" xr:uid="{00000000-0005-0000-0000-00008A000000}"/>
    <cellStyle name="Notes - Column Header" xfId="148" xr:uid="{00000000-0005-0000-0000-00008B000000}"/>
    <cellStyle name="Notes - Column Header (10)" xfId="149" xr:uid="{00000000-0005-0000-0000-00008C000000}"/>
    <cellStyle name="Notes - Line Item 1" xfId="150" xr:uid="{00000000-0005-0000-0000-00008D000000}"/>
    <cellStyle name="Notes - Line Item 1 (10)" xfId="151" xr:uid="{00000000-0005-0000-0000-00008E000000}"/>
    <cellStyle name="Notes - Line Item 2" xfId="152" xr:uid="{00000000-0005-0000-0000-00008F000000}"/>
    <cellStyle name="Notes - Line Item 2 (10)" xfId="153" xr:uid="{00000000-0005-0000-0000-000090000000}"/>
    <cellStyle name="Notes - Line Item 3" xfId="154" xr:uid="{00000000-0005-0000-0000-000091000000}"/>
    <cellStyle name="Notes - Line Item 3 (10)" xfId="155" xr:uid="{00000000-0005-0000-0000-000092000000}"/>
    <cellStyle name="Notes - Line Item 3_Sheet1" xfId="156" xr:uid="{00000000-0005-0000-0000-000093000000}"/>
    <cellStyle name="Notes - Line Item 4" xfId="157" xr:uid="{00000000-0005-0000-0000-000094000000}"/>
    <cellStyle name="Notes - Line Item 4 (10)" xfId="158" xr:uid="{00000000-0005-0000-0000-000095000000}"/>
    <cellStyle name="Notes - Line Item 4_Sheet1" xfId="159" xr:uid="{00000000-0005-0000-0000-000096000000}"/>
    <cellStyle name="Output 2" xfId="93" xr:uid="{00000000-0005-0000-0000-000097000000}"/>
    <cellStyle name="Percent" xfId="187" builtinId="5"/>
    <cellStyle name="Percent 10" xfId="160" xr:uid="{00000000-0005-0000-0000-000099000000}"/>
    <cellStyle name="Percent 11" xfId="161" xr:uid="{00000000-0005-0000-0000-00009A000000}"/>
    <cellStyle name="Percent 12" xfId="162" xr:uid="{00000000-0005-0000-0000-00009B000000}"/>
    <cellStyle name="Percent 13" xfId="182" xr:uid="{00000000-0005-0000-0000-00009C000000}"/>
    <cellStyle name="Percent 2" xfId="94" xr:uid="{00000000-0005-0000-0000-00009D000000}"/>
    <cellStyle name="Percent 2 2" xfId="163" xr:uid="{00000000-0005-0000-0000-00009E000000}"/>
    <cellStyle name="Percent 3" xfId="95" xr:uid="{00000000-0005-0000-0000-00009F000000}"/>
    <cellStyle name="Percent 3 2" xfId="96" xr:uid="{00000000-0005-0000-0000-0000A0000000}"/>
    <cellStyle name="Percent 3 2 2" xfId="97" xr:uid="{00000000-0005-0000-0000-0000A1000000}"/>
    <cellStyle name="Percent 3 3" xfId="98" xr:uid="{00000000-0005-0000-0000-0000A2000000}"/>
    <cellStyle name="Percent 4" xfId="99" xr:uid="{00000000-0005-0000-0000-0000A3000000}"/>
    <cellStyle name="Percent 5" xfId="100" xr:uid="{00000000-0005-0000-0000-0000A4000000}"/>
    <cellStyle name="Percent 6" xfId="164" xr:uid="{00000000-0005-0000-0000-0000A5000000}"/>
    <cellStyle name="Percent 7" xfId="165" xr:uid="{00000000-0005-0000-0000-0000A6000000}"/>
    <cellStyle name="Percent 8" xfId="166" xr:uid="{00000000-0005-0000-0000-0000A7000000}"/>
    <cellStyle name="Percent 9" xfId="167" xr:uid="{00000000-0005-0000-0000-0000A8000000}"/>
    <cellStyle name="Statements - Column Header" xfId="168" xr:uid="{00000000-0005-0000-0000-0000A9000000}"/>
    <cellStyle name="Statements - Line Item 1" xfId="169" xr:uid="{00000000-0005-0000-0000-0000AA000000}"/>
    <cellStyle name="Statements - Line Item 2" xfId="170" xr:uid="{00000000-0005-0000-0000-0000AB000000}"/>
    <cellStyle name="Statements - Line Item 3" xfId="171" xr:uid="{00000000-0005-0000-0000-0000AC000000}"/>
    <cellStyle name="Statements - Major Caption" xfId="172" xr:uid="{00000000-0005-0000-0000-0000AD000000}"/>
    <cellStyle name="Statements - Subhead One" xfId="173" xr:uid="{00000000-0005-0000-0000-0000AE000000}"/>
    <cellStyle name="STYLE1" xfId="101" xr:uid="{00000000-0005-0000-0000-0000AF000000}"/>
    <cellStyle name="STYLE1 2" xfId="102" xr:uid="{00000000-0005-0000-0000-0000B0000000}"/>
    <cellStyle name="STYLE1_cbhc3rdQtr2011Composite" xfId="103" xr:uid="{00000000-0005-0000-0000-0000B1000000}"/>
    <cellStyle name="STYLE2" xfId="104" xr:uid="{00000000-0005-0000-0000-0000B2000000}"/>
    <cellStyle name="STYLE2 2" xfId="105" xr:uid="{00000000-0005-0000-0000-0000B3000000}"/>
    <cellStyle name="STYLE2_cbhc3rdQtr2011Composite" xfId="106" xr:uid="{00000000-0005-0000-0000-0000B4000000}"/>
    <cellStyle name="STYLE3" xfId="107" xr:uid="{00000000-0005-0000-0000-0000B5000000}"/>
    <cellStyle name="STYLE3 2" xfId="108" xr:uid="{00000000-0005-0000-0000-0000B6000000}"/>
    <cellStyle name="STYLE4" xfId="109" xr:uid="{00000000-0005-0000-0000-0000B7000000}"/>
    <cellStyle name="STYLE5" xfId="110" xr:uid="{00000000-0005-0000-0000-0000B8000000}"/>
    <cellStyle name="Title 2" xfId="111" xr:uid="{00000000-0005-0000-0000-0000B9000000}"/>
    <cellStyle name="Total 2" xfId="112" xr:uid="{00000000-0005-0000-0000-0000BA000000}"/>
    <cellStyle name="Warning Text 2" xfId="113" xr:uid="{00000000-0005-0000-0000-0000BB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s%2007\Contract%20Waiver%20Package\FINAL%20WAIVER%205-8-06\CONTRACTEXHIBIT%20LIST%205-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06 contRev. Amd#2 3-22-06"/>
      <sheetName val="Sheet1"/>
      <sheetName val="Sheet2"/>
      <sheetName val="Sheet3"/>
    </sheetNames>
    <sheetDataSet>
      <sheetData sheetId="0">
        <row r="7">
          <cell r="A7" t="str">
            <v>CLINIC</v>
          </cell>
          <cell r="B7" t="str">
            <v>TION GF</v>
          </cell>
          <cell r="C7" t="str">
            <v>2% COLA</v>
          </cell>
          <cell r="D7" t="str">
            <v>GF</v>
          </cell>
          <cell r="E7" t="str">
            <v>CBHC</v>
          </cell>
          <cell r="F7" t="str">
            <v>Only GF</v>
          </cell>
          <cell r="G7" t="str">
            <v xml:space="preserve"> GF</v>
          </cell>
          <cell r="H7" t="str">
            <v>2% COLA</v>
          </cell>
          <cell r="I7" t="str">
            <v>COLA Adjustment</v>
          </cell>
          <cell r="J7" t="str">
            <v>Amend #1/Orig.K GF</v>
          </cell>
          <cell r="K7" t="str">
            <v>FUND</v>
          </cell>
          <cell r="M7" t="str">
            <v>FUND</v>
          </cell>
          <cell r="N7" t="str">
            <v>2% COLA</v>
          </cell>
          <cell r="O7" t="str">
            <v>Per CBHC</v>
          </cell>
          <cell r="P7" t="str">
            <v>Amend #2 GF</v>
          </cell>
          <cell r="Q7" t="str">
            <v>GF</v>
          </cell>
          <cell r="R7" t="str">
            <v>COLA GF</v>
          </cell>
          <cell r="S7" t="str">
            <v>2% COLA</v>
          </cell>
          <cell r="T7" t="str">
            <v>GF</v>
          </cell>
          <cell r="U7" t="str">
            <v>Incl New</v>
          </cell>
          <cell r="V7" t="str">
            <v>Thru Addittional Block Allocation 2% Cola</v>
          </cell>
          <cell r="W7" t="str">
            <v>Block</v>
          </cell>
          <cell r="X7" t="str">
            <v>004B1Cocmhs</v>
          </cell>
          <cell r="Y7" t="str">
            <v>005B1Cocmhs thru 12-08-06</v>
          </cell>
          <cell r="Z7" t="str">
            <v>006B1Cocmhs</v>
          </cell>
          <cell r="AA7" t="str">
            <v>Ft Logan CCI</v>
          </cell>
          <cell r="AB7" t="str">
            <v>2% COLA</v>
          </cell>
          <cell r="AC7" t="str">
            <v>FY 07 Alloc. For 1st Qtr</v>
          </cell>
          <cell r="AD7" t="str">
            <v>GF</v>
          </cell>
          <cell r="AE7" t="str">
            <v>GF</v>
          </cell>
          <cell r="AF7" t="str">
            <v>GF</v>
          </cell>
          <cell r="AG7" t="str">
            <v>Ft Logan</v>
          </cell>
          <cell r="AH7" t="str">
            <v>2% COLA</v>
          </cell>
          <cell r="AI7" t="str">
            <v>GF</v>
          </cell>
          <cell r="AJ7" t="str">
            <v>Pueblo</v>
          </cell>
          <cell r="AK7" t="str">
            <v>2% COLA</v>
          </cell>
          <cell r="AL7" t="str">
            <v>Pueblo</v>
          </cell>
          <cell r="AM7" t="str">
            <v>Incentive</v>
          </cell>
          <cell r="AN7" t="str">
            <v>to Hosp</v>
          </cell>
          <cell r="AO7" t="str">
            <v>2% COLA</v>
          </cell>
          <cell r="AP7" t="str">
            <v>GF</v>
          </cell>
          <cell r="AQ7" t="str">
            <v>Pilot 1034</v>
          </cell>
          <cell r="AR7" t="str">
            <v>2% COLA</v>
          </cell>
          <cell r="AS7" t="str">
            <v>GF</v>
          </cell>
        </row>
        <row r="8">
          <cell r="A8" t="str">
            <v>ADAMS</v>
          </cell>
          <cell r="B8">
            <v>110143</v>
          </cell>
          <cell r="C8">
            <v>2203</v>
          </cell>
          <cell r="D8">
            <v>112346</v>
          </cell>
          <cell r="E8">
            <v>64395</v>
          </cell>
          <cell r="F8">
            <v>700604.90956000006</v>
          </cell>
          <cell r="G8">
            <v>765000</v>
          </cell>
          <cell r="H8">
            <v>15300</v>
          </cell>
          <cell r="J8">
            <v>780300</v>
          </cell>
          <cell r="N8">
            <v>0</v>
          </cell>
          <cell r="O8">
            <v>96351</v>
          </cell>
          <cell r="P8">
            <v>876651</v>
          </cell>
          <cell r="Q8">
            <v>0</v>
          </cell>
          <cell r="S8">
            <v>0</v>
          </cell>
          <cell r="T8">
            <v>0</v>
          </cell>
          <cell r="U8">
            <v>287153</v>
          </cell>
          <cell r="V8">
            <v>5618</v>
          </cell>
          <cell r="W8">
            <v>292771</v>
          </cell>
          <cell r="AA8">
            <v>91958</v>
          </cell>
          <cell r="AB8">
            <v>1839</v>
          </cell>
          <cell r="AC8">
            <v>73192.75</v>
          </cell>
          <cell r="AD8">
            <v>93797</v>
          </cell>
          <cell r="AF8">
            <v>93797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O8">
            <v>0</v>
          </cell>
          <cell r="AP8">
            <v>0</v>
          </cell>
          <cell r="AR8">
            <v>0</v>
          </cell>
          <cell r="AS8">
            <v>0</v>
          </cell>
        </row>
        <row r="9">
          <cell r="A9" t="str">
            <v>ARAPAHOE</v>
          </cell>
          <cell r="B9">
            <v>95045</v>
          </cell>
          <cell r="C9">
            <v>1901</v>
          </cell>
          <cell r="D9">
            <v>96946</v>
          </cell>
          <cell r="E9">
            <v>47045</v>
          </cell>
          <cell r="F9">
            <v>503287.14234000002</v>
          </cell>
          <cell r="G9">
            <v>550332</v>
          </cell>
          <cell r="H9">
            <v>11007</v>
          </cell>
          <cell r="J9">
            <v>561339</v>
          </cell>
          <cell r="N9">
            <v>0</v>
          </cell>
          <cell r="O9">
            <v>72483</v>
          </cell>
          <cell r="P9">
            <v>633822</v>
          </cell>
          <cell r="Q9">
            <v>0</v>
          </cell>
          <cell r="S9">
            <v>0</v>
          </cell>
          <cell r="T9">
            <v>0</v>
          </cell>
          <cell r="U9">
            <v>156039</v>
          </cell>
          <cell r="V9">
            <v>3053</v>
          </cell>
          <cell r="W9">
            <v>159092</v>
          </cell>
          <cell r="AB9">
            <v>0</v>
          </cell>
          <cell r="AC9">
            <v>39773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J9">
            <v>54205</v>
          </cell>
          <cell r="AK9">
            <v>1084</v>
          </cell>
          <cell r="AL9">
            <v>55289</v>
          </cell>
          <cell r="AO9">
            <v>0</v>
          </cell>
          <cell r="AP9">
            <v>0</v>
          </cell>
          <cell r="AR9">
            <v>0</v>
          </cell>
          <cell r="AS9">
            <v>0</v>
          </cell>
        </row>
        <row r="10">
          <cell r="A10" t="str">
            <v>ASIAN PACIFIC</v>
          </cell>
          <cell r="B10">
            <v>0</v>
          </cell>
          <cell r="C10">
            <v>0</v>
          </cell>
          <cell r="D10">
            <v>0</v>
          </cell>
          <cell r="E10">
            <v>2123</v>
          </cell>
          <cell r="F10">
            <v>17544</v>
          </cell>
          <cell r="G10">
            <v>19667</v>
          </cell>
          <cell r="H10">
            <v>393</v>
          </cell>
          <cell r="J10">
            <v>20060</v>
          </cell>
          <cell r="N10">
            <v>0</v>
          </cell>
          <cell r="O10">
            <v>2646</v>
          </cell>
          <cell r="P10">
            <v>22706</v>
          </cell>
          <cell r="Q10">
            <v>0</v>
          </cell>
          <cell r="S10">
            <v>0</v>
          </cell>
          <cell r="T10">
            <v>0</v>
          </cell>
          <cell r="U10">
            <v>35000</v>
          </cell>
          <cell r="V10">
            <v>685</v>
          </cell>
          <cell r="W10">
            <v>35685</v>
          </cell>
          <cell r="AB10">
            <v>0</v>
          </cell>
          <cell r="AC10">
            <v>8921.25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</row>
        <row r="11">
          <cell r="A11" t="str">
            <v>AURORA</v>
          </cell>
          <cell r="B11">
            <v>87194</v>
          </cell>
          <cell r="C11">
            <v>1744</v>
          </cell>
          <cell r="D11">
            <v>88938</v>
          </cell>
          <cell r="E11">
            <v>44153</v>
          </cell>
          <cell r="F11">
            <v>505663.05275999999</v>
          </cell>
          <cell r="G11">
            <v>549816</v>
          </cell>
          <cell r="H11">
            <v>10996</v>
          </cell>
          <cell r="J11">
            <v>560812</v>
          </cell>
          <cell r="N11">
            <v>0</v>
          </cell>
          <cell r="O11">
            <v>68584</v>
          </cell>
          <cell r="P11">
            <v>629396</v>
          </cell>
          <cell r="Q11">
            <v>0</v>
          </cell>
          <cell r="S11">
            <v>0</v>
          </cell>
          <cell r="T11">
            <v>0</v>
          </cell>
          <cell r="U11">
            <v>131979</v>
          </cell>
          <cell r="V11">
            <v>2582</v>
          </cell>
          <cell r="W11">
            <v>134561</v>
          </cell>
          <cell r="AB11">
            <v>0</v>
          </cell>
          <cell r="AC11">
            <v>33640.25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</row>
        <row r="12">
          <cell r="A12" t="str">
            <v>BOULDER</v>
          </cell>
          <cell r="B12">
            <v>53683</v>
          </cell>
          <cell r="C12">
            <v>1074</v>
          </cell>
          <cell r="D12">
            <v>54757</v>
          </cell>
          <cell r="E12">
            <v>4641</v>
          </cell>
          <cell r="F12">
            <v>0.11239999998360872</v>
          </cell>
          <cell r="G12">
            <v>4641</v>
          </cell>
          <cell r="H12">
            <v>93</v>
          </cell>
          <cell r="I12">
            <v>-93</v>
          </cell>
          <cell r="J12">
            <v>4641</v>
          </cell>
          <cell r="N12">
            <v>0</v>
          </cell>
          <cell r="O12">
            <v>83617</v>
          </cell>
          <cell r="P12">
            <v>88258</v>
          </cell>
          <cell r="Q12">
            <v>0</v>
          </cell>
          <cell r="R12">
            <v>202274</v>
          </cell>
          <cell r="S12">
            <v>4045</v>
          </cell>
          <cell r="T12">
            <v>206319</v>
          </cell>
          <cell r="U12">
            <v>33729</v>
          </cell>
          <cell r="V12">
            <v>660</v>
          </cell>
          <cell r="W12">
            <v>34389</v>
          </cell>
          <cell r="AB12">
            <v>0</v>
          </cell>
          <cell r="AC12">
            <v>8597.25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</row>
        <row r="13">
          <cell r="A13" t="str">
            <v>CENTENNIAL</v>
          </cell>
          <cell r="B13">
            <v>50511</v>
          </cell>
          <cell r="C13">
            <v>1010</v>
          </cell>
          <cell r="D13">
            <v>51521</v>
          </cell>
          <cell r="E13">
            <v>50061</v>
          </cell>
          <cell r="F13">
            <v>567159.49034999998</v>
          </cell>
          <cell r="G13">
            <v>617220</v>
          </cell>
          <cell r="H13">
            <v>12344</v>
          </cell>
          <cell r="J13">
            <v>629564</v>
          </cell>
          <cell r="N13">
            <v>0</v>
          </cell>
          <cell r="O13">
            <v>62800</v>
          </cell>
          <cell r="P13">
            <v>692364</v>
          </cell>
          <cell r="Q13">
            <v>0</v>
          </cell>
          <cell r="S13">
            <v>0</v>
          </cell>
          <cell r="T13">
            <v>0</v>
          </cell>
          <cell r="U13">
            <v>184034</v>
          </cell>
          <cell r="V13">
            <v>3600</v>
          </cell>
          <cell r="W13">
            <v>187634</v>
          </cell>
          <cell r="AB13">
            <v>0</v>
          </cell>
          <cell r="AC13">
            <v>46908.5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N13">
            <v>123141</v>
          </cell>
          <cell r="AO13">
            <v>2463</v>
          </cell>
          <cell r="AP13">
            <v>125604</v>
          </cell>
          <cell r="AQ13">
            <v>80000</v>
          </cell>
          <cell r="AR13">
            <v>1600</v>
          </cell>
          <cell r="AS13">
            <v>0</v>
          </cell>
        </row>
        <row r="14">
          <cell r="A14" t="str">
            <v>CHILDREN'S</v>
          </cell>
          <cell r="B14">
            <v>0</v>
          </cell>
          <cell r="C14">
            <v>0</v>
          </cell>
          <cell r="D14">
            <v>0</v>
          </cell>
          <cell r="E14">
            <v>3060</v>
          </cell>
          <cell r="F14">
            <v>39734</v>
          </cell>
          <cell r="G14">
            <v>42794</v>
          </cell>
          <cell r="H14">
            <v>856</v>
          </cell>
          <cell r="J14">
            <v>43650</v>
          </cell>
          <cell r="N14">
            <v>0</v>
          </cell>
          <cell r="O14">
            <v>3814</v>
          </cell>
          <cell r="P14">
            <v>47464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A15" t="str">
            <v>COLORADO  WEST</v>
          </cell>
          <cell r="B15">
            <v>92736</v>
          </cell>
          <cell r="C15">
            <v>1855</v>
          </cell>
          <cell r="D15">
            <v>94591</v>
          </cell>
          <cell r="E15">
            <v>66874</v>
          </cell>
          <cell r="F15">
            <v>809199.91998999997</v>
          </cell>
          <cell r="G15">
            <v>876074</v>
          </cell>
          <cell r="H15">
            <v>17521</v>
          </cell>
          <cell r="J15">
            <v>893595</v>
          </cell>
          <cell r="N15">
            <v>0</v>
          </cell>
          <cell r="O15">
            <v>92212</v>
          </cell>
          <cell r="P15">
            <v>985807</v>
          </cell>
          <cell r="Q15">
            <v>0</v>
          </cell>
          <cell r="S15">
            <v>0</v>
          </cell>
          <cell r="T15">
            <v>0</v>
          </cell>
          <cell r="U15">
            <v>232082</v>
          </cell>
          <cell r="V15">
            <v>4540</v>
          </cell>
          <cell r="W15">
            <v>236622</v>
          </cell>
          <cell r="AB15">
            <v>0</v>
          </cell>
          <cell r="AC15">
            <v>59155.5</v>
          </cell>
          <cell r="AD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321220</v>
          </cell>
          <cell r="AK15">
            <v>6424</v>
          </cell>
          <cell r="AL15">
            <v>327643</v>
          </cell>
          <cell r="AN15">
            <v>123141</v>
          </cell>
          <cell r="AO15">
            <v>2463</v>
          </cell>
          <cell r="AP15">
            <v>125604</v>
          </cell>
          <cell r="AR15">
            <v>0</v>
          </cell>
          <cell r="AS15">
            <v>0</v>
          </cell>
        </row>
        <row r="16">
          <cell r="A16" t="str">
            <v>MHCD</v>
          </cell>
          <cell r="B16">
            <v>263556</v>
          </cell>
          <cell r="C16">
            <v>5271</v>
          </cell>
          <cell r="D16">
            <v>268827</v>
          </cell>
          <cell r="E16">
            <v>176538</v>
          </cell>
          <cell r="F16">
            <v>2992484</v>
          </cell>
          <cell r="G16">
            <v>3169022</v>
          </cell>
          <cell r="H16">
            <v>63380</v>
          </cell>
          <cell r="J16">
            <v>3232402</v>
          </cell>
          <cell r="K16">
            <v>6081721</v>
          </cell>
          <cell r="M16">
            <v>6081721</v>
          </cell>
          <cell r="N16">
            <v>120043</v>
          </cell>
          <cell r="O16">
            <v>220057</v>
          </cell>
          <cell r="P16">
            <v>3452459</v>
          </cell>
          <cell r="Q16">
            <v>6201764</v>
          </cell>
          <cell r="R16">
            <v>276750</v>
          </cell>
          <cell r="S16">
            <v>5535</v>
          </cell>
          <cell r="T16">
            <v>282285</v>
          </cell>
          <cell r="U16">
            <v>925673</v>
          </cell>
          <cell r="V16">
            <v>18110</v>
          </cell>
          <cell r="W16">
            <v>943783</v>
          </cell>
          <cell r="X16">
            <v>107028.54</v>
          </cell>
          <cell r="AA16">
            <v>303732</v>
          </cell>
          <cell r="AB16">
            <v>6075</v>
          </cell>
          <cell r="AC16">
            <v>235945.75</v>
          </cell>
          <cell r="AD16">
            <v>309807</v>
          </cell>
          <cell r="AF16">
            <v>309807</v>
          </cell>
          <cell r="AG16">
            <v>97924</v>
          </cell>
          <cell r="AH16">
            <v>1958</v>
          </cell>
          <cell r="AI16">
            <v>99882</v>
          </cell>
          <cell r="AK16">
            <v>0</v>
          </cell>
          <cell r="AL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A17" t="str">
            <v>JEFFERSON</v>
          </cell>
          <cell r="B17">
            <v>200753</v>
          </cell>
          <cell r="C17">
            <v>4015</v>
          </cell>
          <cell r="D17">
            <v>204768</v>
          </cell>
          <cell r="E17">
            <v>111683</v>
          </cell>
          <cell r="F17">
            <v>1138810.2510899999</v>
          </cell>
          <cell r="G17">
            <v>1250493</v>
          </cell>
          <cell r="H17">
            <v>25010</v>
          </cell>
          <cell r="J17">
            <v>1275503</v>
          </cell>
          <cell r="N17">
            <v>0</v>
          </cell>
          <cell r="O17">
            <v>148032</v>
          </cell>
          <cell r="P17">
            <v>1423535</v>
          </cell>
          <cell r="Q17">
            <v>0</v>
          </cell>
          <cell r="S17">
            <v>0</v>
          </cell>
          <cell r="T17">
            <v>0</v>
          </cell>
          <cell r="U17">
            <v>521702</v>
          </cell>
          <cell r="V17">
            <v>10206</v>
          </cell>
          <cell r="W17">
            <v>531908</v>
          </cell>
          <cell r="AA17">
            <v>187791</v>
          </cell>
          <cell r="AB17">
            <v>3756</v>
          </cell>
          <cell r="AC17">
            <v>132977</v>
          </cell>
          <cell r="AD17">
            <v>191547</v>
          </cell>
          <cell r="AF17">
            <v>191547</v>
          </cell>
          <cell r="AG17">
            <v>80842</v>
          </cell>
          <cell r="AH17">
            <v>1617</v>
          </cell>
          <cell r="AI17">
            <v>82459</v>
          </cell>
          <cell r="AK17">
            <v>0</v>
          </cell>
          <cell r="AL17">
            <v>0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A18" t="str">
            <v>LARIMER</v>
          </cell>
          <cell r="B18">
            <v>134326</v>
          </cell>
          <cell r="C18">
            <v>2687</v>
          </cell>
          <cell r="D18">
            <v>137013</v>
          </cell>
          <cell r="E18">
            <v>58050</v>
          </cell>
          <cell r="F18">
            <v>641789.92998999998</v>
          </cell>
          <cell r="G18">
            <v>699840</v>
          </cell>
          <cell r="H18">
            <v>13997</v>
          </cell>
          <cell r="J18">
            <v>713837</v>
          </cell>
          <cell r="N18">
            <v>0</v>
          </cell>
          <cell r="O18">
            <v>82393</v>
          </cell>
          <cell r="P18">
            <v>796230</v>
          </cell>
          <cell r="Q18">
            <v>0</v>
          </cell>
          <cell r="S18">
            <v>0</v>
          </cell>
          <cell r="T18">
            <v>0</v>
          </cell>
          <cell r="U18">
            <v>268359</v>
          </cell>
          <cell r="V18">
            <v>5250</v>
          </cell>
          <cell r="W18">
            <v>273609</v>
          </cell>
          <cell r="AB18">
            <v>0</v>
          </cell>
          <cell r="AC18">
            <v>68402.25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A19" t="str">
            <v>MIDWESTERN</v>
          </cell>
          <cell r="B19">
            <v>23861</v>
          </cell>
          <cell r="C19">
            <v>477</v>
          </cell>
          <cell r="D19">
            <v>24338</v>
          </cell>
          <cell r="E19">
            <v>28463</v>
          </cell>
          <cell r="F19">
            <v>325962.07624999998</v>
          </cell>
          <cell r="G19">
            <v>354425</v>
          </cell>
          <cell r="H19">
            <v>7089</v>
          </cell>
          <cell r="J19">
            <v>361514</v>
          </cell>
          <cell r="N19">
            <v>0</v>
          </cell>
          <cell r="O19">
            <v>39206</v>
          </cell>
          <cell r="P19">
            <v>400720</v>
          </cell>
          <cell r="Q19">
            <v>0</v>
          </cell>
          <cell r="S19">
            <v>0</v>
          </cell>
          <cell r="T19">
            <v>0</v>
          </cell>
          <cell r="U19">
            <v>137251</v>
          </cell>
          <cell r="V19">
            <v>2685</v>
          </cell>
          <cell r="W19">
            <v>139936</v>
          </cell>
          <cell r="AB19">
            <v>0</v>
          </cell>
          <cell r="AC19">
            <v>34984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</row>
        <row r="20">
          <cell r="A20" t="str">
            <v>NRBH</v>
          </cell>
          <cell r="B20">
            <v>48621</v>
          </cell>
          <cell r="C20">
            <v>972</v>
          </cell>
          <cell r="D20">
            <v>49593</v>
          </cell>
          <cell r="E20">
            <v>87486</v>
          </cell>
          <cell r="F20">
            <v>1082816.1688699999</v>
          </cell>
          <cell r="G20">
            <v>1170302</v>
          </cell>
          <cell r="H20">
            <v>23406</v>
          </cell>
          <cell r="J20">
            <v>1193708</v>
          </cell>
          <cell r="N20">
            <v>0</v>
          </cell>
          <cell r="O20">
            <v>112246</v>
          </cell>
          <cell r="P20">
            <v>1305954</v>
          </cell>
          <cell r="Q20">
            <v>0</v>
          </cell>
          <cell r="S20">
            <v>0</v>
          </cell>
          <cell r="T20">
            <v>0</v>
          </cell>
          <cell r="U20">
            <v>257117</v>
          </cell>
          <cell r="V20">
            <v>5030</v>
          </cell>
          <cell r="W20">
            <v>262147</v>
          </cell>
          <cell r="AB20">
            <v>0</v>
          </cell>
          <cell r="AC20">
            <v>65536.75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68176</v>
          </cell>
          <cell r="AK20">
            <v>1364</v>
          </cell>
          <cell r="AL20">
            <v>69540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</row>
        <row r="21">
          <cell r="A21" t="str">
            <v>PIKES  PEAK</v>
          </cell>
          <cell r="B21">
            <v>195921</v>
          </cell>
          <cell r="C21">
            <v>3918</v>
          </cell>
          <cell r="D21">
            <v>199839</v>
          </cell>
          <cell r="E21">
            <v>84252</v>
          </cell>
          <cell r="F21">
            <v>931816.15480000013</v>
          </cell>
          <cell r="G21">
            <v>1016068</v>
          </cell>
          <cell r="H21">
            <v>20321</v>
          </cell>
          <cell r="J21">
            <v>1036389</v>
          </cell>
          <cell r="N21">
            <v>0</v>
          </cell>
          <cell r="O21">
            <v>134260</v>
          </cell>
          <cell r="P21">
            <v>1170649</v>
          </cell>
          <cell r="Q21">
            <v>0</v>
          </cell>
          <cell r="S21">
            <v>0</v>
          </cell>
          <cell r="T21">
            <v>0</v>
          </cell>
          <cell r="U21">
            <v>445283</v>
          </cell>
          <cell r="V21">
            <v>8711</v>
          </cell>
          <cell r="W21">
            <v>453994</v>
          </cell>
          <cell r="AB21">
            <v>0</v>
          </cell>
          <cell r="AC21">
            <v>113498.5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220899</v>
          </cell>
          <cell r="AK21">
            <v>4418</v>
          </cell>
          <cell r="AL21">
            <v>225317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A22" t="str">
            <v>SAN  LUIS</v>
          </cell>
          <cell r="B22">
            <v>22284</v>
          </cell>
          <cell r="C22">
            <v>446</v>
          </cell>
          <cell r="D22">
            <v>22730</v>
          </cell>
          <cell r="E22">
            <v>30719</v>
          </cell>
          <cell r="F22">
            <v>362016.29664000002</v>
          </cell>
          <cell r="G22">
            <v>392735</v>
          </cell>
          <cell r="H22">
            <v>7855</v>
          </cell>
          <cell r="J22">
            <v>400590</v>
          </cell>
          <cell r="N22">
            <v>0</v>
          </cell>
          <cell r="O22">
            <v>38292</v>
          </cell>
          <cell r="P22">
            <v>438882</v>
          </cell>
          <cell r="Q22">
            <v>0</v>
          </cell>
          <cell r="R22">
            <v>127776</v>
          </cell>
          <cell r="S22">
            <v>2556</v>
          </cell>
          <cell r="T22">
            <v>130332</v>
          </cell>
          <cell r="U22">
            <v>136818</v>
          </cell>
          <cell r="V22">
            <v>2677</v>
          </cell>
          <cell r="W22">
            <v>139495</v>
          </cell>
          <cell r="AB22">
            <v>0</v>
          </cell>
          <cell r="AC22">
            <v>34873.75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15746</v>
          </cell>
          <cell r="AK22">
            <v>315</v>
          </cell>
          <cell r="AL22">
            <v>16061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A23" t="str">
            <v>SERVICIOS</v>
          </cell>
          <cell r="B23">
            <v>0</v>
          </cell>
          <cell r="C23">
            <v>0</v>
          </cell>
          <cell r="D23">
            <v>0</v>
          </cell>
          <cell r="E23">
            <v>3441</v>
          </cell>
          <cell r="F23">
            <v>94092</v>
          </cell>
          <cell r="G23">
            <v>97533</v>
          </cell>
          <cell r="H23">
            <v>1951</v>
          </cell>
          <cell r="J23">
            <v>99484</v>
          </cell>
          <cell r="N23">
            <v>0</v>
          </cell>
          <cell r="O23">
            <v>4290</v>
          </cell>
          <cell r="P23">
            <v>103774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</row>
        <row r="24">
          <cell r="A24" t="str">
            <v>SE COLORADO</v>
          </cell>
          <cell r="B24">
            <v>17173</v>
          </cell>
          <cell r="C24">
            <v>343</v>
          </cell>
          <cell r="D24">
            <v>17516</v>
          </cell>
          <cell r="E24">
            <v>27029</v>
          </cell>
          <cell r="F24">
            <v>326800.53336</v>
          </cell>
          <cell r="G24">
            <v>353830</v>
          </cell>
          <cell r="H24">
            <v>7077</v>
          </cell>
          <cell r="J24">
            <v>360907</v>
          </cell>
          <cell r="N24">
            <v>0</v>
          </cell>
          <cell r="O24">
            <v>36014</v>
          </cell>
          <cell r="P24">
            <v>396921</v>
          </cell>
          <cell r="Q24">
            <v>0</v>
          </cell>
          <cell r="S24">
            <v>0</v>
          </cell>
          <cell r="T24">
            <v>0</v>
          </cell>
          <cell r="U24">
            <v>108686</v>
          </cell>
          <cell r="V24">
            <v>2126</v>
          </cell>
          <cell r="W24">
            <v>110812</v>
          </cell>
          <cell r="AB24">
            <v>0</v>
          </cell>
          <cell r="AC24">
            <v>27703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A25" t="str">
            <v>SW COLORADO</v>
          </cell>
          <cell r="B25">
            <v>74716</v>
          </cell>
          <cell r="C25">
            <v>1494</v>
          </cell>
          <cell r="D25">
            <v>76210</v>
          </cell>
          <cell r="E25">
            <v>36521</v>
          </cell>
          <cell r="F25">
            <v>362784.11616999999</v>
          </cell>
          <cell r="G25">
            <v>399305</v>
          </cell>
          <cell r="H25">
            <v>7986</v>
          </cell>
          <cell r="J25">
            <v>407291</v>
          </cell>
          <cell r="N25">
            <v>0</v>
          </cell>
          <cell r="O25">
            <v>45523</v>
          </cell>
          <cell r="P25">
            <v>452814</v>
          </cell>
          <cell r="Q25">
            <v>0</v>
          </cell>
          <cell r="S25">
            <v>0</v>
          </cell>
          <cell r="T25">
            <v>0</v>
          </cell>
          <cell r="U25">
            <v>328782</v>
          </cell>
          <cell r="V25">
            <v>6432</v>
          </cell>
          <cell r="W25">
            <v>335214</v>
          </cell>
          <cell r="AB25">
            <v>0</v>
          </cell>
          <cell r="AC25">
            <v>83803.5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</row>
        <row r="26">
          <cell r="A26" t="str">
            <v>SPANISH  PEAKS</v>
          </cell>
          <cell r="B26">
            <v>56942</v>
          </cell>
          <cell r="C26">
            <v>1139</v>
          </cell>
          <cell r="D26">
            <v>58081</v>
          </cell>
          <cell r="E26">
            <v>47575</v>
          </cell>
          <cell r="F26">
            <v>514073.97164</v>
          </cell>
          <cell r="G26">
            <v>561649</v>
          </cell>
          <cell r="H26">
            <v>11233</v>
          </cell>
          <cell r="J26">
            <v>572882</v>
          </cell>
          <cell r="N26">
            <v>0</v>
          </cell>
          <cell r="O26">
            <v>67500</v>
          </cell>
          <cell r="P26">
            <v>640382</v>
          </cell>
          <cell r="Q26">
            <v>0</v>
          </cell>
          <cell r="S26">
            <v>0</v>
          </cell>
          <cell r="T26">
            <v>0</v>
          </cell>
          <cell r="U26">
            <v>329385</v>
          </cell>
          <cell r="V26">
            <v>6444</v>
          </cell>
          <cell r="W26">
            <v>370829</v>
          </cell>
          <cell r="AB26">
            <v>0</v>
          </cell>
          <cell r="AC26">
            <v>118957.25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214625</v>
          </cell>
          <cell r="AK26">
            <v>4293</v>
          </cell>
          <cell r="AL26">
            <v>218918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A27" t="str">
            <v>WEST  CENTRAL</v>
          </cell>
          <cell r="B27">
            <v>52280</v>
          </cell>
          <cell r="C27">
            <v>1046</v>
          </cell>
          <cell r="D27">
            <v>53326</v>
          </cell>
          <cell r="E27">
            <v>25891</v>
          </cell>
          <cell r="F27">
            <v>281924.31615999999</v>
          </cell>
          <cell r="G27">
            <v>307815</v>
          </cell>
          <cell r="H27">
            <v>6156</v>
          </cell>
          <cell r="J27">
            <v>313971</v>
          </cell>
          <cell r="N27">
            <v>0</v>
          </cell>
          <cell r="O27">
            <v>39680</v>
          </cell>
          <cell r="P27">
            <v>353651</v>
          </cell>
          <cell r="Q27">
            <v>0</v>
          </cell>
          <cell r="S27">
            <v>0</v>
          </cell>
          <cell r="T27">
            <v>0</v>
          </cell>
          <cell r="U27">
            <v>90706</v>
          </cell>
          <cell r="V27">
            <v>1775</v>
          </cell>
          <cell r="W27">
            <v>203615</v>
          </cell>
          <cell r="AB27">
            <v>0</v>
          </cell>
          <cell r="AC27">
            <v>223120.25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17.33203125" style="187" customWidth="1"/>
    <col min="2" max="2" width="36.5546875" style="187" customWidth="1"/>
    <col min="3" max="4" width="9.109375" style="187"/>
    <col min="5" max="5" width="38.44140625" style="187" customWidth="1"/>
    <col min="6" max="16384" width="9.109375" style="187"/>
  </cols>
  <sheetData>
    <row r="1" spans="1:5" ht="21" x14ac:dyDescent="0.25">
      <c r="A1" s="194" t="str">
        <f>'Schedule 1'!A1</f>
        <v>COLORADO UNIT COST REPORT:  FY 2021</v>
      </c>
    </row>
    <row r="2" spans="1:5" ht="17.399999999999999" x14ac:dyDescent="0.3">
      <c r="A2" s="193" t="s">
        <v>359</v>
      </c>
      <c r="B2" s="195"/>
      <c r="C2" s="195"/>
      <c r="D2" s="195"/>
      <c r="E2" s="193" t="str">
        <f>'Schedule 1'!D2</f>
        <v>[input center name on Sched. 1]</v>
      </c>
    </row>
    <row r="3" spans="1:5" ht="15" x14ac:dyDescent="0.25">
      <c r="A3" s="188"/>
    </row>
    <row r="4" spans="1:5" ht="15.6" x14ac:dyDescent="0.25">
      <c r="A4" s="372" t="s">
        <v>360</v>
      </c>
      <c r="B4" s="372"/>
      <c r="C4" s="372"/>
      <c r="D4" s="372"/>
      <c r="E4" s="372"/>
    </row>
    <row r="5" spans="1:5" ht="15.6" x14ac:dyDescent="0.25">
      <c r="A5" s="191"/>
      <c r="B5" s="191"/>
      <c r="C5" s="191"/>
      <c r="D5" s="191"/>
      <c r="E5" s="191"/>
    </row>
    <row r="6" spans="1:5" ht="25.5" customHeight="1" x14ac:dyDescent="0.25">
      <c r="A6" s="373" t="str">
        <f>"I hereby certify that I have reviewed the attached unit cost report prepared by "&amp;E2&amp;" for the period beginning July 1, 2020 and ending June 30, 2021 and that, to the best of my knowledge and belief, it is a true, correct and complete statement prepared from the books and records of "&amp;E2&amp;" in accordance with applicable State and Federal rules/instructions except as noted below:"</f>
        <v>I hereby certify that I have reviewed the attached unit cost report prepared by [input center name on Sched. 1] for the period beginning July 1, 2020 and ending June 30, 2021 and that, to the best of my knowledge and belief, it is a true, correct and complete statement prepared from the books and records of [input center name on Sched. 1] in accordance with applicable State and Federal rules/instructions except as noted below:</v>
      </c>
      <c r="B6" s="373"/>
      <c r="C6" s="373"/>
      <c r="D6" s="373"/>
      <c r="E6" s="373"/>
    </row>
    <row r="7" spans="1:5" ht="25.5" customHeight="1" x14ac:dyDescent="0.25">
      <c r="A7" s="373"/>
      <c r="B7" s="373"/>
      <c r="C7" s="373"/>
      <c r="D7" s="373"/>
      <c r="E7" s="373"/>
    </row>
    <row r="8" spans="1:5" ht="20.25" customHeight="1" x14ac:dyDescent="0.25">
      <c r="A8" s="373"/>
      <c r="B8" s="373"/>
      <c r="C8" s="373"/>
      <c r="D8" s="373"/>
      <c r="E8" s="373"/>
    </row>
    <row r="9" spans="1:5" ht="35.25" customHeight="1" x14ac:dyDescent="0.25">
      <c r="A9" s="374"/>
      <c r="B9" s="374"/>
      <c r="C9" s="374"/>
      <c r="D9" s="374"/>
      <c r="E9" s="374"/>
    </row>
    <row r="10" spans="1:5" ht="25.5" customHeight="1" x14ac:dyDescent="0.25">
      <c r="A10" s="189" t="s">
        <v>363</v>
      </c>
      <c r="B10" s="190"/>
      <c r="D10" s="189" t="s">
        <v>363</v>
      </c>
      <c r="E10" s="190"/>
    </row>
    <row r="11" spans="1:5" ht="25.5" customHeight="1" x14ac:dyDescent="0.25">
      <c r="A11" s="189" t="s">
        <v>364</v>
      </c>
      <c r="B11" s="348"/>
      <c r="D11" s="189" t="s">
        <v>364</v>
      </c>
      <c r="E11" s="348"/>
    </row>
    <row r="12" spans="1:5" ht="25.5" customHeight="1" x14ac:dyDescent="0.25">
      <c r="A12" s="189" t="s">
        <v>365</v>
      </c>
      <c r="B12" s="192" t="s">
        <v>361</v>
      </c>
      <c r="D12" s="189" t="s">
        <v>365</v>
      </c>
      <c r="E12" s="192" t="s">
        <v>362</v>
      </c>
    </row>
    <row r="13" spans="1:5" ht="25.5" customHeight="1" x14ac:dyDescent="0.25">
      <c r="A13" s="189" t="s">
        <v>366</v>
      </c>
      <c r="B13" s="349"/>
      <c r="D13" s="189" t="s">
        <v>366</v>
      </c>
      <c r="E13" s="349"/>
    </row>
  </sheetData>
  <sheetProtection algorithmName="SHA-512" hashValue="9civymPdyx+tPy6d0PNyOaG1J5vXNVcE8oqb2D7iGsrOSc/gdvqLa1QjXeLGjtEdwd4cwmhVz5Am210VTpQCug==" saltValue="f5dXplB1/xvDag48hu1DPg==" spinCount="100000" sheet="1" objects="1" scenarios="1"/>
  <mergeCells count="3">
    <mergeCell ref="A4:E4"/>
    <mergeCell ref="A6:E8"/>
    <mergeCell ref="A9:E9"/>
  </mergeCells>
  <pageMargins left="0.34" right="0.3" top="0.75" bottom="0.7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3"/>
  <sheetViews>
    <sheetView zoomScale="90" zoomScaleNormal="90" zoomScaleSheetLayoutView="90" workbookViewId="0">
      <pane xSplit="2" ySplit="6" topLeftCell="C7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4.4" x14ac:dyDescent="0.3"/>
  <cols>
    <col min="2" max="2" width="42" customWidth="1"/>
    <col min="3" max="3" width="22.6640625" customWidth="1"/>
    <col min="4" max="4" width="16.109375" customWidth="1"/>
    <col min="5" max="6" width="19.44140625" bestFit="1" customWidth="1"/>
    <col min="7" max="7" width="21.33203125" bestFit="1" customWidth="1"/>
    <col min="8" max="8" width="21.33203125" style="64" customWidth="1"/>
    <col min="9" max="9" width="22.44140625" style="354" bestFit="1" customWidth="1"/>
    <col min="10" max="10" width="23.21875" customWidth="1"/>
    <col min="11" max="11" width="12.44140625" bestFit="1" customWidth="1"/>
    <col min="12" max="12" width="19.109375" customWidth="1"/>
    <col min="13" max="13" width="14.33203125" customWidth="1"/>
  </cols>
  <sheetData>
    <row r="1" spans="1:14" ht="22.8" x14ac:dyDescent="0.3">
      <c r="A1" s="141" t="str">
        <f>'Schedule 1'!A1</f>
        <v>COLORADO UNIT COST REPORT:  FY 2021</v>
      </c>
      <c r="B1" s="142"/>
      <c r="C1" s="17"/>
      <c r="D1" s="17"/>
      <c r="E1" s="18"/>
      <c r="F1" s="19"/>
      <c r="G1" s="18"/>
      <c r="H1" s="18"/>
      <c r="I1" s="350"/>
    </row>
    <row r="2" spans="1:14" ht="21" x14ac:dyDescent="0.4">
      <c r="A2" s="20" t="str">
        <f>'Schedule 1'!A2:B2</f>
        <v xml:space="preserve">Community Mental Health Center/SUD Provider:  </v>
      </c>
      <c r="B2" s="21"/>
      <c r="C2" s="22"/>
      <c r="D2" s="125" t="str">
        <f>'Schedule 1'!D2</f>
        <v>[input center name on Sched. 1]</v>
      </c>
      <c r="E2" s="125"/>
      <c r="F2" s="22"/>
      <c r="G2" s="22"/>
      <c r="H2" s="22"/>
      <c r="I2" s="350"/>
    </row>
    <row r="3" spans="1:14" ht="17.399999999999999" x14ac:dyDescent="0.3">
      <c r="A3" s="23" t="s">
        <v>81</v>
      </c>
      <c r="B3" s="18"/>
      <c r="C3" s="24"/>
      <c r="D3" s="24"/>
      <c r="E3" s="24"/>
      <c r="F3" s="24"/>
      <c r="G3" s="22"/>
      <c r="H3" s="22"/>
      <c r="I3" s="350"/>
    </row>
    <row r="4" spans="1:14" ht="15" thickBot="1" x14ac:dyDescent="0.35">
      <c r="A4" s="18"/>
      <c r="B4" s="18"/>
      <c r="C4" s="18"/>
      <c r="D4" s="18"/>
      <c r="E4" s="22"/>
      <c r="F4" s="18"/>
      <c r="G4" s="18"/>
      <c r="H4" s="18"/>
      <c r="I4" s="350"/>
    </row>
    <row r="5" spans="1:14" x14ac:dyDescent="0.3">
      <c r="A5" s="143"/>
      <c r="B5" s="144">
        <v>1</v>
      </c>
      <c r="C5" s="145">
        <f>B5+1</f>
        <v>2</v>
      </c>
      <c r="D5" s="146">
        <v>3</v>
      </c>
      <c r="E5" s="144">
        <v>4</v>
      </c>
      <c r="F5" s="144">
        <v>5</v>
      </c>
      <c r="G5" s="181">
        <v>6</v>
      </c>
      <c r="H5" s="144">
        <v>7</v>
      </c>
      <c r="I5" s="147">
        <v>8</v>
      </c>
      <c r="J5" s="144">
        <v>9</v>
      </c>
      <c r="K5" s="147">
        <v>10</v>
      </c>
      <c r="L5" s="144">
        <v>11</v>
      </c>
      <c r="M5" s="147">
        <v>12</v>
      </c>
    </row>
    <row r="6" spans="1:14" ht="78.599999999999994" thickBot="1" x14ac:dyDescent="0.35">
      <c r="A6" s="286"/>
      <c r="B6" s="287" t="s">
        <v>82</v>
      </c>
      <c r="C6" s="288" t="s">
        <v>404</v>
      </c>
      <c r="D6" s="289" t="s">
        <v>350</v>
      </c>
      <c r="E6" s="287" t="s">
        <v>83</v>
      </c>
      <c r="F6" s="290" t="s">
        <v>84</v>
      </c>
      <c r="G6" s="291" t="s">
        <v>85</v>
      </c>
      <c r="H6" s="337" t="s">
        <v>471</v>
      </c>
      <c r="I6" s="292" t="s">
        <v>441</v>
      </c>
      <c r="J6" s="337" t="s">
        <v>119</v>
      </c>
      <c r="K6" s="292" t="s">
        <v>442</v>
      </c>
      <c r="L6" s="337" t="s">
        <v>439</v>
      </c>
      <c r="M6" s="292" t="s">
        <v>443</v>
      </c>
    </row>
    <row r="7" spans="1:14" s="64" customFormat="1" ht="15.6" x14ac:dyDescent="0.3">
      <c r="A7" s="245">
        <v>1</v>
      </c>
      <c r="B7" s="246"/>
      <c r="C7" s="247"/>
      <c r="D7" s="247"/>
      <c r="E7" s="310"/>
      <c r="F7" s="310"/>
      <c r="G7" s="248" t="str">
        <f>IF(F7&gt;0,F7/(E7*365),"")</f>
        <v/>
      </c>
      <c r="H7" s="359"/>
      <c r="I7" s="351" t="str">
        <f t="shared" ref="I7:I12" si="0">IFERROR(H7/$F7,"")</f>
        <v/>
      </c>
      <c r="J7" s="304"/>
      <c r="K7" s="252" t="str">
        <f t="shared" ref="K7:K12" si="1">IFERROR(J7/$F7,"")</f>
        <v/>
      </c>
      <c r="L7" s="340">
        <f t="shared" ref="L7:L12" si="2">H7-J7</f>
        <v>0</v>
      </c>
      <c r="M7" s="252" t="str">
        <f t="shared" ref="M7:M12" si="3">IFERROR(L7/$F7,"")</f>
        <v/>
      </c>
    </row>
    <row r="8" spans="1:14" s="64" customFormat="1" ht="15.6" x14ac:dyDescent="0.3">
      <c r="A8" s="245">
        <v>2</v>
      </c>
      <c r="B8" s="249"/>
      <c r="C8" s="250"/>
      <c r="D8" s="250"/>
      <c r="E8" s="296"/>
      <c r="F8" s="296"/>
      <c r="G8" s="251" t="str">
        <f t="shared" ref="G8:G52" si="4">IF(F8&gt;0,F8/(E8*365),"")</f>
        <v/>
      </c>
      <c r="H8" s="359"/>
      <c r="I8" s="351" t="str">
        <f t="shared" si="0"/>
        <v/>
      </c>
      <c r="J8" s="305"/>
      <c r="K8" s="252" t="str">
        <f t="shared" si="1"/>
        <v/>
      </c>
      <c r="L8" s="340">
        <f t="shared" si="2"/>
        <v>0</v>
      </c>
      <c r="M8" s="252" t="str">
        <f t="shared" si="3"/>
        <v/>
      </c>
    </row>
    <row r="9" spans="1:14" s="64" customFormat="1" ht="15.6" x14ac:dyDescent="0.3">
      <c r="A9" s="245">
        <f>A8+1</f>
        <v>3</v>
      </c>
      <c r="B9" s="249"/>
      <c r="C9" s="250"/>
      <c r="D9" s="250"/>
      <c r="E9" s="309"/>
      <c r="F9" s="309"/>
      <c r="G9" s="251" t="str">
        <f t="shared" si="4"/>
        <v/>
      </c>
      <c r="H9" s="359"/>
      <c r="I9" s="351" t="str">
        <f t="shared" si="0"/>
        <v/>
      </c>
      <c r="J9" s="305"/>
      <c r="K9" s="252" t="str">
        <f t="shared" si="1"/>
        <v/>
      </c>
      <c r="L9" s="340">
        <f t="shared" si="2"/>
        <v>0</v>
      </c>
      <c r="M9" s="252" t="str">
        <f t="shared" si="3"/>
        <v/>
      </c>
    </row>
    <row r="10" spans="1:14" s="64" customFormat="1" ht="15.6" x14ac:dyDescent="0.3">
      <c r="A10" s="245">
        <f t="shared" ref="A10:A51" si="5">A9+1</f>
        <v>4</v>
      </c>
      <c r="B10" s="249"/>
      <c r="C10" s="250"/>
      <c r="D10" s="250"/>
      <c r="E10" s="296"/>
      <c r="F10" s="296"/>
      <c r="G10" s="251" t="str">
        <f t="shared" si="4"/>
        <v/>
      </c>
      <c r="H10" s="359"/>
      <c r="I10" s="351" t="str">
        <f t="shared" si="0"/>
        <v/>
      </c>
      <c r="J10" s="305"/>
      <c r="K10" s="252" t="str">
        <f t="shared" si="1"/>
        <v/>
      </c>
      <c r="L10" s="340">
        <f t="shared" si="2"/>
        <v>0</v>
      </c>
      <c r="M10" s="252" t="str">
        <f t="shared" si="3"/>
        <v/>
      </c>
    </row>
    <row r="11" spans="1:14" s="64" customFormat="1" ht="15.6" x14ac:dyDescent="0.3">
      <c r="A11" s="245">
        <f t="shared" si="5"/>
        <v>5</v>
      </c>
      <c r="B11" s="249"/>
      <c r="C11" s="250"/>
      <c r="D11" s="250"/>
      <c r="E11" s="296"/>
      <c r="F11" s="296"/>
      <c r="G11" s="251" t="str">
        <f t="shared" si="4"/>
        <v/>
      </c>
      <c r="H11" s="359"/>
      <c r="I11" s="351" t="str">
        <f t="shared" si="0"/>
        <v/>
      </c>
      <c r="J11" s="305"/>
      <c r="K11" s="252" t="str">
        <f t="shared" si="1"/>
        <v/>
      </c>
      <c r="L11" s="340">
        <f t="shared" si="2"/>
        <v>0</v>
      </c>
      <c r="M11" s="252" t="str">
        <f t="shared" si="3"/>
        <v/>
      </c>
    </row>
    <row r="12" spans="1:14" ht="15.6" x14ac:dyDescent="0.3">
      <c r="A12" s="245">
        <f t="shared" si="5"/>
        <v>6</v>
      </c>
      <c r="B12" s="249"/>
      <c r="C12" s="250"/>
      <c r="D12" s="250"/>
      <c r="E12" s="296"/>
      <c r="F12" s="296"/>
      <c r="G12" s="253" t="str">
        <f t="shared" si="4"/>
        <v/>
      </c>
      <c r="H12" s="359"/>
      <c r="I12" s="351" t="str">
        <f t="shared" si="0"/>
        <v/>
      </c>
      <c r="J12" s="305"/>
      <c r="K12" s="252" t="str">
        <f t="shared" si="1"/>
        <v/>
      </c>
      <c r="L12" s="341">
        <f t="shared" si="2"/>
        <v>0</v>
      </c>
      <c r="M12" s="252" t="str">
        <f t="shared" si="3"/>
        <v/>
      </c>
    </row>
    <row r="13" spans="1:14" s="64" customFormat="1" ht="15.6" x14ac:dyDescent="0.3">
      <c r="A13" s="254">
        <f t="shared" si="5"/>
        <v>7</v>
      </c>
      <c r="B13" s="255"/>
      <c r="C13" s="256" t="s">
        <v>86</v>
      </c>
      <c r="D13" s="257" t="s">
        <v>310</v>
      </c>
      <c r="E13" s="311">
        <f>SUM(E7:E12)</f>
        <v>0</v>
      </c>
      <c r="F13" s="311">
        <f>SUM(F7:F12)</f>
        <v>0</v>
      </c>
      <c r="G13" s="258" t="str">
        <f t="shared" si="4"/>
        <v/>
      </c>
      <c r="H13" s="259">
        <f t="shared" ref="H13" si="6">SUM(H7:H12)</f>
        <v>0</v>
      </c>
      <c r="I13" s="352" t="str">
        <f>IF(AND(H13&gt;0,F13=0),"Input census days &amp; bed capacity",IFERROR(H13/$F13,""))</f>
        <v/>
      </c>
      <c r="J13" s="259">
        <f>SUM(J7:J12)</f>
        <v>0</v>
      </c>
      <c r="K13" s="252" t="str">
        <f>IFERROR(J13/$F13,"")</f>
        <v/>
      </c>
      <c r="L13" s="339">
        <f>SUM(L7:L12)</f>
        <v>0</v>
      </c>
      <c r="M13" s="252" t="str">
        <f>IFERROR(L13/$F13,"")</f>
        <v/>
      </c>
      <c r="N13" s="32"/>
    </row>
    <row r="14" spans="1:14" s="64" customFormat="1" ht="15.6" x14ac:dyDescent="0.3">
      <c r="A14" s="245">
        <f t="shared" si="5"/>
        <v>8</v>
      </c>
      <c r="B14" s="260"/>
      <c r="C14" s="261"/>
      <c r="D14" s="261"/>
      <c r="E14" s="309"/>
      <c r="F14" s="309"/>
      <c r="G14" s="262" t="str">
        <f t="shared" si="4"/>
        <v/>
      </c>
      <c r="H14" s="360"/>
      <c r="I14" s="351" t="str">
        <f t="shared" ref="I14:I19" si="7">IFERROR(H14/$F14,"")</f>
        <v/>
      </c>
      <c r="J14" s="306"/>
      <c r="K14" s="252" t="str">
        <f t="shared" ref="K14:K19" si="8">IFERROR(J14/$F14,"")</f>
        <v/>
      </c>
      <c r="L14" s="340">
        <f t="shared" ref="L14:L19" si="9">H14-J14</f>
        <v>0</v>
      </c>
      <c r="M14" s="252" t="str">
        <f t="shared" ref="M14:M51" si="10">IFERROR(L14/$F14,"")</f>
        <v/>
      </c>
    </row>
    <row r="15" spans="1:14" s="64" customFormat="1" ht="15.6" x14ac:dyDescent="0.3">
      <c r="A15" s="245">
        <f t="shared" si="5"/>
        <v>9</v>
      </c>
      <c r="B15" s="260"/>
      <c r="C15" s="261"/>
      <c r="D15" s="261"/>
      <c r="E15" s="309"/>
      <c r="F15" s="309"/>
      <c r="G15" s="262" t="str">
        <f t="shared" si="4"/>
        <v/>
      </c>
      <c r="H15" s="360"/>
      <c r="I15" s="351" t="str">
        <f t="shared" si="7"/>
        <v/>
      </c>
      <c r="J15" s="306"/>
      <c r="K15" s="252" t="str">
        <f t="shared" si="8"/>
        <v/>
      </c>
      <c r="L15" s="340">
        <f t="shared" si="9"/>
        <v>0</v>
      </c>
      <c r="M15" s="252" t="str">
        <f t="shared" si="10"/>
        <v/>
      </c>
    </row>
    <row r="16" spans="1:14" s="64" customFormat="1" ht="15.6" x14ac:dyDescent="0.3">
      <c r="A16" s="245">
        <f t="shared" si="5"/>
        <v>10</v>
      </c>
      <c r="B16" s="260"/>
      <c r="C16" s="261"/>
      <c r="D16" s="261"/>
      <c r="E16" s="309"/>
      <c r="F16" s="309"/>
      <c r="G16" s="262" t="str">
        <f t="shared" si="4"/>
        <v/>
      </c>
      <c r="H16" s="360"/>
      <c r="I16" s="351" t="str">
        <f t="shared" si="7"/>
        <v/>
      </c>
      <c r="J16" s="306"/>
      <c r="K16" s="252" t="str">
        <f t="shared" si="8"/>
        <v/>
      </c>
      <c r="L16" s="340">
        <f t="shared" si="9"/>
        <v>0</v>
      </c>
      <c r="M16" s="252" t="str">
        <f t="shared" si="10"/>
        <v/>
      </c>
    </row>
    <row r="17" spans="1:14" s="64" customFormat="1" ht="15.6" x14ac:dyDescent="0.3">
      <c r="A17" s="245">
        <f t="shared" si="5"/>
        <v>11</v>
      </c>
      <c r="B17" s="260"/>
      <c r="C17" s="261"/>
      <c r="D17" s="261"/>
      <c r="E17" s="309"/>
      <c r="F17" s="309"/>
      <c r="G17" s="262" t="str">
        <f t="shared" si="4"/>
        <v/>
      </c>
      <c r="H17" s="360"/>
      <c r="I17" s="351" t="str">
        <f t="shared" si="7"/>
        <v/>
      </c>
      <c r="J17" s="306"/>
      <c r="K17" s="252" t="str">
        <f t="shared" si="8"/>
        <v/>
      </c>
      <c r="L17" s="340">
        <f t="shared" si="9"/>
        <v>0</v>
      </c>
      <c r="M17" s="252" t="str">
        <f t="shared" si="10"/>
        <v/>
      </c>
    </row>
    <row r="18" spans="1:14" s="64" customFormat="1" ht="15.6" x14ac:dyDescent="0.3">
      <c r="A18" s="245">
        <f t="shared" si="5"/>
        <v>12</v>
      </c>
      <c r="B18" s="260"/>
      <c r="C18" s="261"/>
      <c r="D18" s="261"/>
      <c r="E18" s="309"/>
      <c r="F18" s="309"/>
      <c r="G18" s="262" t="str">
        <f t="shared" si="4"/>
        <v/>
      </c>
      <c r="H18" s="360"/>
      <c r="I18" s="351" t="str">
        <f t="shared" si="7"/>
        <v/>
      </c>
      <c r="J18" s="306"/>
      <c r="K18" s="252" t="str">
        <f t="shared" si="8"/>
        <v/>
      </c>
      <c r="L18" s="340">
        <f t="shared" si="9"/>
        <v>0</v>
      </c>
      <c r="M18" s="252" t="str">
        <f t="shared" si="10"/>
        <v/>
      </c>
    </row>
    <row r="19" spans="1:14" ht="15.6" x14ac:dyDescent="0.3">
      <c r="A19" s="245">
        <f t="shared" si="5"/>
        <v>13</v>
      </c>
      <c r="B19" s="260"/>
      <c r="C19" s="261"/>
      <c r="D19" s="261"/>
      <c r="E19" s="309"/>
      <c r="F19" s="309"/>
      <c r="G19" s="262" t="str">
        <f t="shared" si="4"/>
        <v/>
      </c>
      <c r="H19" s="360"/>
      <c r="I19" s="351" t="str">
        <f t="shared" si="7"/>
        <v/>
      </c>
      <c r="J19" s="306"/>
      <c r="K19" s="252" t="str">
        <f t="shared" si="8"/>
        <v/>
      </c>
      <c r="L19" s="341">
        <f t="shared" si="9"/>
        <v>0</v>
      </c>
      <c r="M19" s="252" t="str">
        <f t="shared" si="10"/>
        <v/>
      </c>
    </row>
    <row r="20" spans="1:14" ht="31.35" customHeight="1" x14ac:dyDescent="0.3">
      <c r="A20" s="254">
        <f t="shared" si="5"/>
        <v>14</v>
      </c>
      <c r="B20" s="263"/>
      <c r="C20" s="264" t="s">
        <v>86</v>
      </c>
      <c r="D20" s="265" t="s">
        <v>392</v>
      </c>
      <c r="E20" s="312">
        <f>SUM(E14:E19)</f>
        <v>0</v>
      </c>
      <c r="F20" s="312">
        <f>SUM(F14:F19)</f>
        <v>0</v>
      </c>
      <c r="G20" s="266" t="str">
        <f t="shared" si="4"/>
        <v/>
      </c>
      <c r="H20" s="267">
        <f t="shared" ref="H20" si="11">SUM(H14:H19)</f>
        <v>0</v>
      </c>
      <c r="I20" s="352" t="str">
        <f>IF(AND(H20&gt;0,F20=0),"Input census days &amp; bed capacity",IFERROR(H20/$F20,""))</f>
        <v/>
      </c>
      <c r="J20" s="267">
        <f>SUM(J14:J19)</f>
        <v>0</v>
      </c>
      <c r="K20" s="252" t="str">
        <f>IFERROR(J20/$F20,"")</f>
        <v/>
      </c>
      <c r="L20" s="339">
        <f>SUM(L14:L19)</f>
        <v>0</v>
      </c>
      <c r="M20" s="252" t="str">
        <f t="shared" si="10"/>
        <v/>
      </c>
      <c r="N20" s="32"/>
    </row>
    <row r="21" spans="1:14" ht="15.6" x14ac:dyDescent="0.3">
      <c r="A21" s="363">
        <f>A20+1</f>
        <v>15</v>
      </c>
      <c r="B21" s="268" t="s">
        <v>358</v>
      </c>
      <c r="C21" s="269"/>
      <c r="D21" s="269"/>
      <c r="E21" s="357"/>
      <c r="F21" s="357"/>
      <c r="G21" s="262" t="str">
        <f t="shared" si="4"/>
        <v/>
      </c>
      <c r="H21" s="364">
        <f>'Schedule 2A'!C39</f>
        <v>0</v>
      </c>
      <c r="I21" s="351" t="str">
        <f>IFERROR(H21/$F21,"")</f>
        <v/>
      </c>
      <c r="J21" s="306"/>
      <c r="K21" s="252" t="str">
        <f>IFERROR(J21/$F21,"")</f>
        <v/>
      </c>
      <c r="L21" s="340">
        <f>H21-J21</f>
        <v>0</v>
      </c>
      <c r="M21" s="252" t="str">
        <f t="shared" si="10"/>
        <v/>
      </c>
    </row>
    <row r="22" spans="1:14" s="64" customFormat="1" ht="31.35" customHeight="1" x14ac:dyDescent="0.3">
      <c r="A22" s="254">
        <f t="shared" si="5"/>
        <v>16</v>
      </c>
      <c r="B22" s="270"/>
      <c r="C22" s="264" t="s">
        <v>86</v>
      </c>
      <c r="D22" s="265" t="s">
        <v>349</v>
      </c>
      <c r="E22" s="313">
        <f>SUM(E21:E21)</f>
        <v>0</v>
      </c>
      <c r="F22" s="313">
        <f>SUM(F21:F21)</f>
        <v>0</v>
      </c>
      <c r="G22" s="266" t="str">
        <f t="shared" si="4"/>
        <v/>
      </c>
      <c r="H22" s="271">
        <f t="shared" ref="H22" si="12">SUM(H21:H21)</f>
        <v>0</v>
      </c>
      <c r="I22" s="352" t="str">
        <f>IF(AND(H22&gt;0,F22=0),"Input census days &amp; bed capacity",IFERROR(H22/$F22,""))</f>
        <v/>
      </c>
      <c r="J22" s="271">
        <f>SUM(J21:J21)</f>
        <v>0</v>
      </c>
      <c r="K22" s="252" t="str">
        <f>IFERROR(J22/$F22,"")</f>
        <v/>
      </c>
      <c r="L22" s="338">
        <f>SUM(L21:L21)</f>
        <v>0</v>
      </c>
      <c r="M22" s="252" t="str">
        <f t="shared" si="10"/>
        <v/>
      </c>
      <c r="N22" s="32"/>
    </row>
    <row r="23" spans="1:14" s="64" customFormat="1" ht="15.6" x14ac:dyDescent="0.3">
      <c r="A23" s="245">
        <f t="shared" si="5"/>
        <v>17</v>
      </c>
      <c r="B23" s="272"/>
      <c r="C23" s="261"/>
      <c r="D23" s="261"/>
      <c r="E23" s="309"/>
      <c r="F23" s="309"/>
      <c r="G23" s="262" t="str">
        <f t="shared" si="4"/>
        <v/>
      </c>
      <c r="H23" s="360"/>
      <c r="I23" s="351" t="str">
        <f t="shared" ref="I23:I28" si="13">IFERROR(H23/$F23,"")</f>
        <v/>
      </c>
      <c r="J23" s="306"/>
      <c r="K23" s="252" t="str">
        <f t="shared" ref="K23:K28" si="14">IFERROR(J23/$F23,"")</f>
        <v/>
      </c>
      <c r="L23" s="340">
        <f t="shared" ref="L23:L28" si="15">H23-J23</f>
        <v>0</v>
      </c>
      <c r="M23" s="252" t="str">
        <f t="shared" si="10"/>
        <v/>
      </c>
    </row>
    <row r="24" spans="1:14" s="64" customFormat="1" ht="15.6" x14ac:dyDescent="0.3">
      <c r="A24" s="245">
        <f t="shared" si="5"/>
        <v>18</v>
      </c>
      <c r="B24" s="272"/>
      <c r="C24" s="261"/>
      <c r="D24" s="261"/>
      <c r="E24" s="309"/>
      <c r="F24" s="309"/>
      <c r="G24" s="262" t="str">
        <f t="shared" si="4"/>
        <v/>
      </c>
      <c r="H24" s="360"/>
      <c r="I24" s="351" t="str">
        <f t="shared" si="13"/>
        <v/>
      </c>
      <c r="J24" s="306"/>
      <c r="K24" s="252" t="str">
        <f t="shared" si="14"/>
        <v/>
      </c>
      <c r="L24" s="340">
        <f t="shared" si="15"/>
        <v>0</v>
      </c>
      <c r="M24" s="252" t="str">
        <f t="shared" si="10"/>
        <v/>
      </c>
    </row>
    <row r="25" spans="1:14" s="64" customFormat="1" ht="15.6" x14ac:dyDescent="0.3">
      <c r="A25" s="245">
        <f t="shared" si="5"/>
        <v>19</v>
      </c>
      <c r="B25" s="272"/>
      <c r="C25" s="261"/>
      <c r="D25" s="261"/>
      <c r="E25" s="309"/>
      <c r="F25" s="309"/>
      <c r="G25" s="262" t="str">
        <f t="shared" si="4"/>
        <v/>
      </c>
      <c r="H25" s="360"/>
      <c r="I25" s="351" t="str">
        <f t="shared" si="13"/>
        <v/>
      </c>
      <c r="J25" s="306"/>
      <c r="K25" s="252" t="str">
        <f t="shared" si="14"/>
        <v/>
      </c>
      <c r="L25" s="340">
        <f t="shared" si="15"/>
        <v>0</v>
      </c>
      <c r="M25" s="252" t="str">
        <f t="shared" si="10"/>
        <v/>
      </c>
    </row>
    <row r="26" spans="1:14" s="64" customFormat="1" ht="15.6" x14ac:dyDescent="0.3">
      <c r="A26" s="245">
        <f t="shared" si="5"/>
        <v>20</v>
      </c>
      <c r="B26" s="272"/>
      <c r="C26" s="261"/>
      <c r="D26" s="261"/>
      <c r="E26" s="309"/>
      <c r="F26" s="309"/>
      <c r="G26" s="262" t="str">
        <f t="shared" si="4"/>
        <v/>
      </c>
      <c r="H26" s="360"/>
      <c r="I26" s="351" t="str">
        <f t="shared" si="13"/>
        <v/>
      </c>
      <c r="J26" s="306"/>
      <c r="K26" s="252" t="str">
        <f t="shared" si="14"/>
        <v/>
      </c>
      <c r="L26" s="340">
        <f t="shared" si="15"/>
        <v>0</v>
      </c>
      <c r="M26" s="252" t="str">
        <f t="shared" si="10"/>
        <v/>
      </c>
    </row>
    <row r="27" spans="1:14" s="64" customFormat="1" ht="15.6" x14ac:dyDescent="0.3">
      <c r="A27" s="245">
        <f t="shared" si="5"/>
        <v>21</v>
      </c>
      <c r="B27" s="272"/>
      <c r="C27" s="261"/>
      <c r="D27" s="261"/>
      <c r="E27" s="309"/>
      <c r="F27" s="309"/>
      <c r="G27" s="262" t="str">
        <f t="shared" si="4"/>
        <v/>
      </c>
      <c r="H27" s="360"/>
      <c r="I27" s="351" t="str">
        <f t="shared" si="13"/>
        <v/>
      </c>
      <c r="J27" s="306"/>
      <c r="K27" s="252" t="str">
        <f t="shared" si="14"/>
        <v/>
      </c>
      <c r="L27" s="340">
        <f t="shared" si="15"/>
        <v>0</v>
      </c>
      <c r="M27" s="252" t="str">
        <f t="shared" si="10"/>
        <v/>
      </c>
    </row>
    <row r="28" spans="1:14" s="64" customFormat="1" ht="15.6" x14ac:dyDescent="0.3">
      <c r="A28" s="245">
        <f t="shared" si="5"/>
        <v>22</v>
      </c>
      <c r="B28" s="272"/>
      <c r="C28" s="261"/>
      <c r="D28" s="261"/>
      <c r="E28" s="309"/>
      <c r="F28" s="309"/>
      <c r="G28" s="262" t="str">
        <f t="shared" si="4"/>
        <v/>
      </c>
      <c r="H28" s="360"/>
      <c r="I28" s="351" t="str">
        <f t="shared" si="13"/>
        <v/>
      </c>
      <c r="J28" s="306"/>
      <c r="K28" s="252" t="str">
        <f t="shared" si="14"/>
        <v/>
      </c>
      <c r="L28" s="341">
        <f t="shared" si="15"/>
        <v>0</v>
      </c>
      <c r="M28" s="252" t="str">
        <f t="shared" si="10"/>
        <v/>
      </c>
    </row>
    <row r="29" spans="1:14" ht="31.35" customHeight="1" x14ac:dyDescent="0.3">
      <c r="A29" s="254">
        <f t="shared" si="5"/>
        <v>23</v>
      </c>
      <c r="B29" s="270"/>
      <c r="C29" s="264" t="s">
        <v>86</v>
      </c>
      <c r="D29" s="265" t="s">
        <v>311</v>
      </c>
      <c r="E29" s="313">
        <f>SUM(E23:E28)</f>
        <v>0</v>
      </c>
      <c r="F29" s="313">
        <f>SUM(F23:F28)</f>
        <v>0</v>
      </c>
      <c r="G29" s="266" t="str">
        <f t="shared" si="4"/>
        <v/>
      </c>
      <c r="H29" s="271">
        <f t="shared" ref="H29" si="16">SUM(H23:H28)</f>
        <v>0</v>
      </c>
      <c r="I29" s="352" t="str">
        <f>IF(AND(H29&gt;0,F29=0),"Input census days &amp; bed capacity",IFERROR(H29/$F29,""))</f>
        <v/>
      </c>
      <c r="J29" s="271">
        <f>SUM(J23:J28)</f>
        <v>0</v>
      </c>
      <c r="K29" s="252" t="str">
        <f>IFERROR(J29/$F29,"")</f>
        <v/>
      </c>
      <c r="L29" s="338">
        <f>SUM(L23:L28)</f>
        <v>0</v>
      </c>
      <c r="M29" s="252" t="str">
        <f t="shared" si="10"/>
        <v/>
      </c>
      <c r="N29" s="32"/>
    </row>
    <row r="30" spans="1:14" s="64" customFormat="1" ht="15.6" x14ac:dyDescent="0.3">
      <c r="A30" s="245">
        <f t="shared" si="5"/>
        <v>24</v>
      </c>
      <c r="B30" s="260"/>
      <c r="C30" s="273"/>
      <c r="D30" s="261"/>
      <c r="E30" s="309"/>
      <c r="F30" s="309"/>
      <c r="G30" s="262" t="str">
        <f t="shared" si="4"/>
        <v/>
      </c>
      <c r="H30" s="361"/>
      <c r="I30" s="351" t="str">
        <f t="shared" ref="I30:I35" si="17">IFERROR(H30/$F30,"")</f>
        <v/>
      </c>
      <c r="J30" s="307"/>
      <c r="K30" s="252" t="str">
        <f>IFERROR(J30/$F30,"")</f>
        <v/>
      </c>
      <c r="L30" s="340">
        <f t="shared" ref="L30:L35" si="18">H30-J30</f>
        <v>0</v>
      </c>
      <c r="M30" s="252" t="str">
        <f t="shared" si="10"/>
        <v/>
      </c>
    </row>
    <row r="31" spans="1:14" s="64" customFormat="1" ht="15.6" x14ac:dyDescent="0.3">
      <c r="A31" s="245">
        <f t="shared" si="5"/>
        <v>25</v>
      </c>
      <c r="B31" s="260"/>
      <c r="C31" s="273"/>
      <c r="D31" s="261"/>
      <c r="E31" s="309"/>
      <c r="F31" s="309"/>
      <c r="G31" s="262" t="str">
        <f t="shared" si="4"/>
        <v/>
      </c>
      <c r="H31" s="361"/>
      <c r="I31" s="351" t="str">
        <f t="shared" si="17"/>
        <v/>
      </c>
      <c r="J31" s="307"/>
      <c r="K31" s="252" t="str">
        <f t="shared" ref="K31:K35" si="19">IFERROR(J31/$F31,"")</f>
        <v/>
      </c>
      <c r="L31" s="340">
        <f t="shared" si="18"/>
        <v>0</v>
      </c>
      <c r="M31" s="252" t="str">
        <f t="shared" si="10"/>
        <v/>
      </c>
    </row>
    <row r="32" spans="1:14" s="64" customFormat="1" ht="15.6" x14ac:dyDescent="0.3">
      <c r="A32" s="245">
        <f t="shared" si="5"/>
        <v>26</v>
      </c>
      <c r="B32" s="260"/>
      <c r="C32" s="273"/>
      <c r="D32" s="261"/>
      <c r="E32" s="309"/>
      <c r="F32" s="309"/>
      <c r="G32" s="262" t="str">
        <f t="shared" si="4"/>
        <v/>
      </c>
      <c r="H32" s="361"/>
      <c r="I32" s="351" t="str">
        <f t="shared" si="17"/>
        <v/>
      </c>
      <c r="J32" s="307"/>
      <c r="K32" s="252" t="str">
        <f t="shared" si="19"/>
        <v/>
      </c>
      <c r="L32" s="340">
        <f t="shared" si="18"/>
        <v>0</v>
      </c>
      <c r="M32" s="252" t="str">
        <f t="shared" si="10"/>
        <v/>
      </c>
    </row>
    <row r="33" spans="1:14" s="64" customFormat="1" ht="15.6" x14ac:dyDescent="0.3">
      <c r="A33" s="245">
        <f t="shared" si="5"/>
        <v>27</v>
      </c>
      <c r="B33" s="260"/>
      <c r="C33" s="273"/>
      <c r="D33" s="261"/>
      <c r="E33" s="309"/>
      <c r="F33" s="309"/>
      <c r="G33" s="262" t="str">
        <f t="shared" si="4"/>
        <v/>
      </c>
      <c r="H33" s="361"/>
      <c r="I33" s="351" t="str">
        <f t="shared" si="17"/>
        <v/>
      </c>
      <c r="J33" s="307"/>
      <c r="K33" s="252" t="str">
        <f t="shared" si="19"/>
        <v/>
      </c>
      <c r="L33" s="340">
        <f t="shared" si="18"/>
        <v>0</v>
      </c>
      <c r="M33" s="252" t="str">
        <f t="shared" si="10"/>
        <v/>
      </c>
    </row>
    <row r="34" spans="1:14" s="64" customFormat="1" ht="15.6" x14ac:dyDescent="0.3">
      <c r="A34" s="245">
        <f t="shared" si="5"/>
        <v>28</v>
      </c>
      <c r="B34" s="260"/>
      <c r="C34" s="273"/>
      <c r="D34" s="261"/>
      <c r="E34" s="309"/>
      <c r="F34" s="309"/>
      <c r="G34" s="262" t="str">
        <f t="shared" si="4"/>
        <v/>
      </c>
      <c r="H34" s="361"/>
      <c r="I34" s="351" t="str">
        <f t="shared" si="17"/>
        <v/>
      </c>
      <c r="J34" s="307"/>
      <c r="K34" s="252" t="str">
        <f t="shared" si="19"/>
        <v/>
      </c>
      <c r="L34" s="340">
        <f t="shared" si="18"/>
        <v>0</v>
      </c>
      <c r="M34" s="252" t="str">
        <f t="shared" si="10"/>
        <v/>
      </c>
    </row>
    <row r="35" spans="1:14" s="64" customFormat="1" ht="15.6" x14ac:dyDescent="0.3">
      <c r="A35" s="245">
        <f t="shared" si="5"/>
        <v>29</v>
      </c>
      <c r="B35" s="260"/>
      <c r="C35" s="273"/>
      <c r="D35" s="261"/>
      <c r="E35" s="309"/>
      <c r="F35" s="309"/>
      <c r="G35" s="262" t="str">
        <f t="shared" si="4"/>
        <v/>
      </c>
      <c r="H35" s="361"/>
      <c r="I35" s="351" t="str">
        <f t="shared" si="17"/>
        <v/>
      </c>
      <c r="J35" s="307"/>
      <c r="K35" s="252" t="str">
        <f t="shared" si="19"/>
        <v/>
      </c>
      <c r="L35" s="340">
        <f t="shared" si="18"/>
        <v>0</v>
      </c>
      <c r="M35" s="252" t="str">
        <f t="shared" si="10"/>
        <v/>
      </c>
    </row>
    <row r="36" spans="1:14" s="64" customFormat="1" ht="31.35" customHeight="1" x14ac:dyDescent="0.3">
      <c r="A36" s="254">
        <f t="shared" si="5"/>
        <v>30</v>
      </c>
      <c r="B36" s="270"/>
      <c r="C36" s="264" t="s">
        <v>87</v>
      </c>
      <c r="D36" s="265" t="s">
        <v>312</v>
      </c>
      <c r="E36" s="313">
        <f>SUM(E30:E35)</f>
        <v>0</v>
      </c>
      <c r="F36" s="313">
        <f>SUM(F30:F35)</f>
        <v>0</v>
      </c>
      <c r="G36" s="266" t="str">
        <f t="shared" si="4"/>
        <v/>
      </c>
      <c r="H36" s="271">
        <f t="shared" ref="H36" si="20">SUM(H30:H35)</f>
        <v>0</v>
      </c>
      <c r="I36" s="352" t="str">
        <f>IF(AND(H36&gt;0,F36=0),"Input census days &amp; bed capacity",IFERROR(H36/$F36,""))</f>
        <v/>
      </c>
      <c r="J36" s="271">
        <f>SUM(J30:J35)</f>
        <v>0</v>
      </c>
      <c r="K36" s="252" t="str">
        <f>IFERROR(J36/$F36,"")</f>
        <v/>
      </c>
      <c r="L36" s="338">
        <f>SUM(L30:L35)</f>
        <v>0</v>
      </c>
      <c r="M36" s="252" t="str">
        <f t="shared" si="10"/>
        <v/>
      </c>
      <c r="N36" s="32"/>
    </row>
    <row r="37" spans="1:14" ht="15.6" x14ac:dyDescent="0.3">
      <c r="A37" s="245">
        <f t="shared" si="5"/>
        <v>31</v>
      </c>
      <c r="B37" s="274"/>
      <c r="C37" s="261"/>
      <c r="D37" s="261"/>
      <c r="E37" s="309"/>
      <c r="F37" s="309"/>
      <c r="G37" s="262" t="str">
        <f t="shared" si="4"/>
        <v/>
      </c>
      <c r="H37" s="362"/>
      <c r="I37" s="351" t="str">
        <f t="shared" ref="I37:I46" si="21">IFERROR(H37/$F37,"")</f>
        <v/>
      </c>
      <c r="J37" s="308"/>
      <c r="K37" s="252" t="str">
        <f t="shared" ref="K37:K51" si="22">IFERROR(J37/$F37,"")</f>
        <v/>
      </c>
      <c r="L37" s="340">
        <f t="shared" ref="L37:L46" si="23">H37-J37</f>
        <v>0</v>
      </c>
      <c r="M37" s="252" t="str">
        <f t="shared" si="10"/>
        <v/>
      </c>
    </row>
    <row r="38" spans="1:14" s="64" customFormat="1" ht="15.6" x14ac:dyDescent="0.3">
      <c r="A38" s="245">
        <f t="shared" si="5"/>
        <v>32</v>
      </c>
      <c r="B38" s="274"/>
      <c r="C38" s="261"/>
      <c r="D38" s="261"/>
      <c r="E38" s="309"/>
      <c r="F38" s="309"/>
      <c r="G38" s="262" t="str">
        <f t="shared" si="4"/>
        <v/>
      </c>
      <c r="H38" s="362"/>
      <c r="I38" s="351" t="str">
        <f t="shared" si="21"/>
        <v/>
      </c>
      <c r="J38" s="308"/>
      <c r="K38" s="252" t="str">
        <f t="shared" si="22"/>
        <v/>
      </c>
      <c r="L38" s="340">
        <f t="shared" si="23"/>
        <v>0</v>
      </c>
      <c r="M38" s="252" t="str">
        <f t="shared" si="10"/>
        <v/>
      </c>
    </row>
    <row r="39" spans="1:14" s="64" customFormat="1" ht="15.6" x14ac:dyDescent="0.3">
      <c r="A39" s="245">
        <f t="shared" si="5"/>
        <v>33</v>
      </c>
      <c r="B39" s="274"/>
      <c r="C39" s="261"/>
      <c r="D39" s="261"/>
      <c r="E39" s="309"/>
      <c r="F39" s="309"/>
      <c r="G39" s="262" t="str">
        <f t="shared" si="4"/>
        <v/>
      </c>
      <c r="H39" s="362"/>
      <c r="I39" s="351" t="str">
        <f t="shared" si="21"/>
        <v/>
      </c>
      <c r="J39" s="308"/>
      <c r="K39" s="252" t="str">
        <f t="shared" si="22"/>
        <v/>
      </c>
      <c r="L39" s="340">
        <f t="shared" si="23"/>
        <v>0</v>
      </c>
      <c r="M39" s="252" t="str">
        <f t="shared" si="10"/>
        <v/>
      </c>
    </row>
    <row r="40" spans="1:14" s="64" customFormat="1" ht="15.6" x14ac:dyDescent="0.3">
      <c r="A40" s="245">
        <f t="shared" si="5"/>
        <v>34</v>
      </c>
      <c r="B40" s="274"/>
      <c r="C40" s="261"/>
      <c r="D40" s="261"/>
      <c r="E40" s="309"/>
      <c r="F40" s="309"/>
      <c r="G40" s="262" t="str">
        <f t="shared" si="4"/>
        <v/>
      </c>
      <c r="H40" s="362"/>
      <c r="I40" s="351" t="str">
        <f t="shared" si="21"/>
        <v/>
      </c>
      <c r="J40" s="308"/>
      <c r="K40" s="252" t="str">
        <f t="shared" si="22"/>
        <v/>
      </c>
      <c r="L40" s="340">
        <f t="shared" si="23"/>
        <v>0</v>
      </c>
      <c r="M40" s="252" t="str">
        <f t="shared" si="10"/>
        <v/>
      </c>
    </row>
    <row r="41" spans="1:14" s="64" customFormat="1" ht="15.6" x14ac:dyDescent="0.3">
      <c r="A41" s="245">
        <f t="shared" si="5"/>
        <v>35</v>
      </c>
      <c r="B41" s="274"/>
      <c r="C41" s="261"/>
      <c r="D41" s="261"/>
      <c r="E41" s="309"/>
      <c r="F41" s="309"/>
      <c r="G41" s="262" t="str">
        <f t="shared" si="4"/>
        <v/>
      </c>
      <c r="H41" s="362"/>
      <c r="I41" s="351" t="str">
        <f t="shared" si="21"/>
        <v/>
      </c>
      <c r="J41" s="308"/>
      <c r="K41" s="252" t="str">
        <f t="shared" si="22"/>
        <v/>
      </c>
      <c r="L41" s="340">
        <f t="shared" si="23"/>
        <v>0</v>
      </c>
      <c r="M41" s="252" t="str">
        <f t="shared" si="10"/>
        <v/>
      </c>
    </row>
    <row r="42" spans="1:14" s="64" customFormat="1" ht="15.6" x14ac:dyDescent="0.3">
      <c r="A42" s="245">
        <f t="shared" si="5"/>
        <v>36</v>
      </c>
      <c r="B42" s="274"/>
      <c r="C42" s="261"/>
      <c r="D42" s="261"/>
      <c r="E42" s="309"/>
      <c r="F42" s="309"/>
      <c r="G42" s="262" t="str">
        <f t="shared" si="4"/>
        <v/>
      </c>
      <c r="H42" s="362"/>
      <c r="I42" s="351" t="str">
        <f t="shared" si="21"/>
        <v/>
      </c>
      <c r="J42" s="308"/>
      <c r="K42" s="252" t="str">
        <f t="shared" si="22"/>
        <v/>
      </c>
      <c r="L42" s="340">
        <f t="shared" si="23"/>
        <v>0</v>
      </c>
      <c r="M42" s="252" t="str">
        <f t="shared" si="10"/>
        <v/>
      </c>
    </row>
    <row r="43" spans="1:14" s="64" customFormat="1" ht="15.6" x14ac:dyDescent="0.3">
      <c r="A43" s="245">
        <f t="shared" si="5"/>
        <v>37</v>
      </c>
      <c r="B43" s="274"/>
      <c r="C43" s="261"/>
      <c r="D43" s="261"/>
      <c r="E43" s="309"/>
      <c r="F43" s="309"/>
      <c r="G43" s="262" t="str">
        <f t="shared" si="4"/>
        <v/>
      </c>
      <c r="H43" s="362"/>
      <c r="I43" s="351" t="str">
        <f t="shared" si="21"/>
        <v/>
      </c>
      <c r="J43" s="308"/>
      <c r="K43" s="252" t="str">
        <f t="shared" si="22"/>
        <v/>
      </c>
      <c r="L43" s="340">
        <f t="shared" si="23"/>
        <v>0</v>
      </c>
      <c r="M43" s="252" t="str">
        <f t="shared" si="10"/>
        <v/>
      </c>
    </row>
    <row r="44" spans="1:14" s="64" customFormat="1" ht="15.6" x14ac:dyDescent="0.3">
      <c r="A44" s="245">
        <f t="shared" si="5"/>
        <v>38</v>
      </c>
      <c r="B44" s="274"/>
      <c r="C44" s="261"/>
      <c r="D44" s="261"/>
      <c r="E44" s="309"/>
      <c r="F44" s="309"/>
      <c r="G44" s="262" t="str">
        <f t="shared" si="4"/>
        <v/>
      </c>
      <c r="H44" s="362"/>
      <c r="I44" s="351" t="str">
        <f t="shared" si="21"/>
        <v/>
      </c>
      <c r="J44" s="308"/>
      <c r="K44" s="252" t="str">
        <f t="shared" si="22"/>
        <v/>
      </c>
      <c r="L44" s="340">
        <f t="shared" si="23"/>
        <v>0</v>
      </c>
      <c r="M44" s="252" t="str">
        <f t="shared" si="10"/>
        <v/>
      </c>
    </row>
    <row r="45" spans="1:14" s="64" customFormat="1" ht="15.6" x14ac:dyDescent="0.3">
      <c r="A45" s="245">
        <f t="shared" si="5"/>
        <v>39</v>
      </c>
      <c r="B45" s="274"/>
      <c r="C45" s="261"/>
      <c r="D45" s="261"/>
      <c r="E45" s="309"/>
      <c r="F45" s="309"/>
      <c r="G45" s="262" t="str">
        <f t="shared" si="4"/>
        <v/>
      </c>
      <c r="H45" s="362"/>
      <c r="I45" s="351" t="str">
        <f t="shared" si="21"/>
        <v/>
      </c>
      <c r="J45" s="308"/>
      <c r="K45" s="252" t="str">
        <f t="shared" si="22"/>
        <v/>
      </c>
      <c r="L45" s="340">
        <f t="shared" si="23"/>
        <v>0</v>
      </c>
      <c r="M45" s="252" t="str">
        <f t="shared" si="10"/>
        <v/>
      </c>
    </row>
    <row r="46" spans="1:14" ht="15.6" x14ac:dyDescent="0.3">
      <c r="A46" s="245">
        <f t="shared" si="5"/>
        <v>40</v>
      </c>
      <c r="B46" s="274"/>
      <c r="C46" s="261"/>
      <c r="D46" s="261"/>
      <c r="E46" s="309"/>
      <c r="F46" s="309"/>
      <c r="G46" s="262" t="str">
        <f t="shared" si="4"/>
        <v/>
      </c>
      <c r="H46" s="362"/>
      <c r="I46" s="351" t="str">
        <f t="shared" si="21"/>
        <v/>
      </c>
      <c r="J46" s="308"/>
      <c r="K46" s="252" t="str">
        <f t="shared" si="22"/>
        <v/>
      </c>
      <c r="L46" s="340">
        <f t="shared" si="23"/>
        <v>0</v>
      </c>
      <c r="M46" s="252" t="str">
        <f t="shared" si="10"/>
        <v/>
      </c>
    </row>
    <row r="47" spans="1:14" ht="31.35" customHeight="1" x14ac:dyDescent="0.3">
      <c r="A47" s="254">
        <f t="shared" si="5"/>
        <v>41</v>
      </c>
      <c r="B47" s="275"/>
      <c r="C47" s="264" t="s">
        <v>87</v>
      </c>
      <c r="D47" s="265" t="s">
        <v>313</v>
      </c>
      <c r="E47" s="314">
        <f>SUM(E37:E46)</f>
        <v>0</v>
      </c>
      <c r="F47" s="314">
        <f>SUM(F37:F46)</f>
        <v>0</v>
      </c>
      <c r="G47" s="266" t="str">
        <f t="shared" si="4"/>
        <v/>
      </c>
      <c r="H47" s="276">
        <f t="shared" ref="H47" si="24">SUM(H37:H46)</f>
        <v>0</v>
      </c>
      <c r="I47" s="352" t="str">
        <f>IF(AND(H47&gt;0,F47=0),"Input census days &amp; bed capacity",IFERROR(H47/$F47,""))</f>
        <v/>
      </c>
      <c r="J47" s="276">
        <f>SUM(J37:J46)</f>
        <v>0</v>
      </c>
      <c r="K47" s="252" t="str">
        <f t="shared" si="22"/>
        <v/>
      </c>
      <c r="L47" s="276">
        <f>SUM(L37:L46)</f>
        <v>0</v>
      </c>
      <c r="M47" s="252" t="str">
        <f t="shared" si="10"/>
        <v/>
      </c>
      <c r="N47" s="32"/>
    </row>
    <row r="48" spans="1:14" s="64" customFormat="1" ht="15.6" x14ac:dyDescent="0.3">
      <c r="A48" s="245">
        <f t="shared" si="5"/>
        <v>42</v>
      </c>
      <c r="B48" s="274"/>
      <c r="C48" s="261"/>
      <c r="D48" s="261"/>
      <c r="E48" s="309"/>
      <c r="F48" s="309"/>
      <c r="G48" s="262" t="str">
        <f t="shared" si="4"/>
        <v/>
      </c>
      <c r="H48" s="362"/>
      <c r="I48" s="351" t="str">
        <f>IFERROR(H48/$F48,"")</f>
        <v/>
      </c>
      <c r="J48" s="276"/>
      <c r="K48" s="252" t="str">
        <f t="shared" si="22"/>
        <v/>
      </c>
      <c r="L48" s="276"/>
      <c r="M48" s="252" t="str">
        <f t="shared" si="10"/>
        <v/>
      </c>
    </row>
    <row r="49" spans="1:14" s="64" customFormat="1" ht="15.6" x14ac:dyDescent="0.3">
      <c r="A49" s="245">
        <f t="shared" si="5"/>
        <v>43</v>
      </c>
      <c r="B49" s="274"/>
      <c r="C49" s="261"/>
      <c r="D49" s="261"/>
      <c r="E49" s="309"/>
      <c r="F49" s="309"/>
      <c r="G49" s="262" t="str">
        <f t="shared" si="4"/>
        <v/>
      </c>
      <c r="H49" s="362"/>
      <c r="I49" s="351" t="str">
        <f>IFERROR(H49/$F49,"")</f>
        <v/>
      </c>
      <c r="J49" s="276"/>
      <c r="K49" s="252" t="str">
        <f t="shared" si="22"/>
        <v/>
      </c>
      <c r="L49" s="276"/>
      <c r="M49" s="252" t="str">
        <f t="shared" si="10"/>
        <v/>
      </c>
    </row>
    <row r="50" spans="1:14" s="64" customFormat="1" ht="15.6" x14ac:dyDescent="0.3">
      <c r="A50" s="245">
        <f t="shared" si="5"/>
        <v>44</v>
      </c>
      <c r="B50" s="274"/>
      <c r="C50" s="261"/>
      <c r="D50" s="261"/>
      <c r="E50" s="309"/>
      <c r="F50" s="309"/>
      <c r="G50" s="262" t="str">
        <f t="shared" si="4"/>
        <v/>
      </c>
      <c r="H50" s="362"/>
      <c r="I50" s="351" t="str">
        <f>IFERROR(H50/$F50,"")</f>
        <v/>
      </c>
      <c r="J50" s="276"/>
      <c r="K50" s="252" t="str">
        <f t="shared" si="22"/>
        <v/>
      </c>
      <c r="L50" s="276"/>
      <c r="M50" s="252" t="str">
        <f t="shared" si="10"/>
        <v/>
      </c>
    </row>
    <row r="51" spans="1:14" s="64" customFormat="1" ht="31.35" customHeight="1" x14ac:dyDescent="0.3">
      <c r="A51" s="254">
        <f t="shared" si="5"/>
        <v>45</v>
      </c>
      <c r="B51" s="275"/>
      <c r="C51" s="264" t="s">
        <v>87</v>
      </c>
      <c r="D51" s="265" t="s">
        <v>401</v>
      </c>
      <c r="E51" s="314">
        <f>SUM(E48:E50)</f>
        <v>0</v>
      </c>
      <c r="F51" s="314">
        <f>SUM(F48:F50)</f>
        <v>0</v>
      </c>
      <c r="G51" s="266" t="str">
        <f t="shared" si="4"/>
        <v/>
      </c>
      <c r="H51" s="276">
        <f t="shared" ref="H51" si="25">SUM(H48:H50)</f>
        <v>0</v>
      </c>
      <c r="I51" s="352" t="str">
        <f>IF(AND(H51&gt;0,F51=0),"Input census days &amp; bed capacity",IFERROR(H51/$F51,""))</f>
        <v/>
      </c>
      <c r="J51" s="276"/>
      <c r="K51" s="252" t="str">
        <f t="shared" si="22"/>
        <v/>
      </c>
      <c r="L51" s="276"/>
      <c r="M51" s="252" t="str">
        <f t="shared" si="10"/>
        <v/>
      </c>
      <c r="N51" s="32"/>
    </row>
    <row r="52" spans="1:14" ht="16.2" thickBot="1" x14ac:dyDescent="0.35">
      <c r="A52" s="277" t="s">
        <v>440</v>
      </c>
      <c r="B52" s="278"/>
      <c r="C52" s="279"/>
      <c r="D52" s="280"/>
      <c r="E52" s="315">
        <f>E13+E47+E29+E20+E36+E22+E51</f>
        <v>0</v>
      </c>
      <c r="F52" s="315">
        <f>F13+F47+F29+F20+F36+F22+F51</f>
        <v>0</v>
      </c>
      <c r="G52" s="281" t="str">
        <f t="shared" si="4"/>
        <v/>
      </c>
      <c r="H52" s="282">
        <f t="shared" ref="H52" si="26">H13+H47+H29+H20+H36+H22+H51</f>
        <v>0</v>
      </c>
      <c r="I52" s="353" t="str">
        <f>IFERROR(H52/$F52,"")</f>
        <v/>
      </c>
      <c r="J52" s="282">
        <f>J13+J47+J29+J20+J36+J22+J51</f>
        <v>0</v>
      </c>
      <c r="K52" s="283" t="str">
        <f>IFERROR(J52/$F52,"")</f>
        <v/>
      </c>
      <c r="L52" s="282">
        <f>L13+L47+L29+L20+L36+L22+L51</f>
        <v>0</v>
      </c>
      <c r="M52" s="283" t="str">
        <f>IFERROR(L52/$F52,"")</f>
        <v/>
      </c>
      <c r="N52" s="32"/>
    </row>
    <row r="53" spans="1:14" x14ac:dyDescent="0.3">
      <c r="A53" s="19"/>
      <c r="C53" s="19"/>
      <c r="D53" s="19"/>
      <c r="E53" s="19"/>
      <c r="F53" s="19"/>
      <c r="I53" s="350"/>
    </row>
    <row r="54" spans="1:14" ht="15.6" x14ac:dyDescent="0.3">
      <c r="B54" s="284" t="s">
        <v>473</v>
      </c>
      <c r="C54" s="19"/>
      <c r="D54" s="19"/>
      <c r="E54" s="19"/>
      <c r="F54" s="19"/>
      <c r="G54" s="355" t="s">
        <v>323</v>
      </c>
      <c r="H54" s="366">
        <f>H52-'Schedule 1'!H19-'Schedule 1'!I19-'Schedule 1'!J19-'Schedule 2A'!C39-'Schedule 2A'!C13</f>
        <v>0</v>
      </c>
      <c r="I54" s="350"/>
    </row>
    <row r="55" spans="1:14" x14ac:dyDescent="0.3">
      <c r="B55" s="19"/>
      <c r="C55" s="19"/>
      <c r="D55" s="19"/>
      <c r="E55" s="19"/>
      <c r="F55" s="19"/>
      <c r="G55" s="19"/>
      <c r="H55" s="19"/>
      <c r="I55" s="350"/>
    </row>
    <row r="56" spans="1:14" s="64" customFormat="1" x14ac:dyDescent="0.3">
      <c r="A56" s="285" t="s">
        <v>394</v>
      </c>
      <c r="B56" s="19"/>
      <c r="C56" s="19"/>
      <c r="D56" s="19"/>
      <c r="E56" s="19"/>
      <c r="F56" s="19"/>
      <c r="G56" s="19"/>
      <c r="H56" s="19"/>
      <c r="I56" s="350"/>
    </row>
    <row r="57" spans="1:14" s="64" customFormat="1" x14ac:dyDescent="0.3">
      <c r="A57" s="285" t="s">
        <v>395</v>
      </c>
      <c r="B57" s="19"/>
      <c r="C57" s="19"/>
      <c r="D57" s="19"/>
      <c r="E57" s="19"/>
      <c r="F57" s="19"/>
      <c r="G57" s="19"/>
      <c r="H57" s="19"/>
      <c r="I57" s="350"/>
    </row>
    <row r="58" spans="1:14" x14ac:dyDescent="0.3">
      <c r="A58" s="285" t="s">
        <v>393</v>
      </c>
      <c r="B58" s="19"/>
      <c r="C58" s="19"/>
      <c r="D58" s="19"/>
      <c r="E58" s="19"/>
      <c r="F58" s="19"/>
      <c r="G58" s="19"/>
      <c r="H58" s="19"/>
      <c r="I58" s="350"/>
    </row>
    <row r="59" spans="1:14" x14ac:dyDescent="0.3">
      <c r="A59" s="285" t="s">
        <v>396</v>
      </c>
      <c r="B59" s="19"/>
      <c r="C59" s="19"/>
      <c r="D59" s="19"/>
      <c r="E59" s="19"/>
      <c r="F59" s="19"/>
      <c r="G59" s="19"/>
      <c r="H59" s="19"/>
      <c r="I59" s="350"/>
    </row>
    <row r="60" spans="1:14" x14ac:dyDescent="0.3">
      <c r="A60" s="285" t="s">
        <v>397</v>
      </c>
      <c r="B60" s="19"/>
      <c r="C60" s="19"/>
      <c r="D60" s="19"/>
      <c r="E60" s="25"/>
      <c r="F60" s="19"/>
      <c r="G60" s="19"/>
      <c r="H60" s="19"/>
      <c r="I60" s="350"/>
    </row>
    <row r="61" spans="1:14" x14ac:dyDescent="0.3">
      <c r="A61" s="285" t="s">
        <v>398</v>
      </c>
      <c r="B61" s="19"/>
      <c r="C61" s="19"/>
      <c r="D61" s="19"/>
      <c r="E61" s="19"/>
      <c r="F61" s="19"/>
      <c r="G61" s="19"/>
      <c r="H61" s="19"/>
      <c r="I61" s="350"/>
    </row>
    <row r="62" spans="1:14" x14ac:dyDescent="0.3">
      <c r="A62" s="285" t="s">
        <v>399</v>
      </c>
    </row>
    <row r="63" spans="1:14" x14ac:dyDescent="0.3">
      <c r="A63" s="285" t="s">
        <v>400</v>
      </c>
    </row>
  </sheetData>
  <sheetProtection algorithmName="SHA-512" hashValue="uhQ526NyvjWVYquSdBlHqLHE6enhGmuVmVkx6LDsaLZe3NuqewPjcyoyguzSxP8om11VJUB6eCtRA8NU+3sFaQ==" saltValue="vk01AIZiVKxQ6aDX1YeiFA==" spinCount="100000" sheet="1" insertRows="0"/>
  <conditionalFormatting sqref="I7:I52">
    <cfRule type="cellIs" dxfId="1" priority="4" operator="equal">
      <formula>"Input Census Days &amp; bed capacity"</formula>
    </cfRule>
  </conditionalFormatting>
  <conditionalFormatting sqref="H54">
    <cfRule type="cellIs" dxfId="0" priority="1" operator="notEqual">
      <formula>0</formula>
    </cfRule>
  </conditionalFormatting>
  <pageMargins left="0.41" right="0.39" top="0.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zoomScale="70" zoomScaleNormal="70" zoomScaleSheetLayoutView="50" workbookViewId="0">
      <pane xSplit="2" ySplit="7" topLeftCell="C8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ColWidth="9.109375" defaultRowHeight="14.4" x14ac:dyDescent="0.3"/>
  <cols>
    <col min="1" max="1" width="9.21875" style="11" customWidth="1"/>
    <col min="2" max="2" width="51" style="64" customWidth="1"/>
    <col min="3" max="3" width="14" style="64" customWidth="1"/>
    <col min="4" max="4" width="21.109375" style="64" customWidth="1"/>
    <col min="5" max="12" width="21.21875" style="64" customWidth="1"/>
    <col min="13" max="13" width="20.5546875" style="64" customWidth="1"/>
    <col min="14" max="14" width="21.21875" style="64" customWidth="1"/>
    <col min="15" max="15" width="10.88671875" style="64" bestFit="1" customWidth="1"/>
    <col min="16" max="16384" width="9.109375" style="64"/>
  </cols>
  <sheetData>
    <row r="1" spans="1:15" ht="22.8" x14ac:dyDescent="0.3">
      <c r="A1" s="140" t="s">
        <v>446</v>
      </c>
      <c r="B1" s="138"/>
      <c r="C1" s="13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0.25" customHeight="1" x14ac:dyDescent="0.4">
      <c r="A2" s="185" t="s">
        <v>359</v>
      </c>
      <c r="B2" s="139"/>
      <c r="C2" s="139"/>
      <c r="D2" s="196" t="s">
        <v>367</v>
      </c>
      <c r="E2" s="139"/>
      <c r="F2" s="139"/>
      <c r="G2" s="139"/>
      <c r="H2" s="138"/>
      <c r="I2" s="138"/>
      <c r="J2" s="138"/>
      <c r="K2" s="138"/>
      <c r="L2" s="149"/>
      <c r="M2" s="198"/>
      <c r="N2" s="1"/>
    </row>
    <row r="3" spans="1:15" ht="21" x14ac:dyDescent="0.4">
      <c r="A3" s="97" t="s">
        <v>0</v>
      </c>
      <c r="B3" s="38"/>
      <c r="C3" s="3"/>
      <c r="D3" s="41"/>
      <c r="E3" s="41"/>
      <c r="F3" s="41"/>
      <c r="G3" s="41"/>
      <c r="H3" s="41"/>
      <c r="I3" s="41"/>
      <c r="J3" s="5"/>
      <c r="K3" s="41"/>
      <c r="L3" s="41"/>
      <c r="M3" s="1"/>
      <c r="N3" s="41"/>
    </row>
    <row r="4" spans="1:15" ht="17.399999999999999" x14ac:dyDescent="0.3">
      <c r="A4" s="9"/>
      <c r="B4" s="39"/>
      <c r="C4" s="1"/>
      <c r="D4" s="1"/>
      <c r="E4" s="3"/>
      <c r="F4" s="3"/>
      <c r="G4" s="3"/>
      <c r="H4" s="3"/>
      <c r="I4" s="3"/>
      <c r="J4" s="3" t="s">
        <v>1</v>
      </c>
      <c r="K4" s="3"/>
      <c r="L4" s="3"/>
      <c r="M4" s="1"/>
      <c r="N4" s="1"/>
    </row>
    <row r="5" spans="1:15" ht="97.2" customHeight="1" x14ac:dyDescent="0.3">
      <c r="A5" s="208"/>
      <c r="B5" s="209"/>
      <c r="C5" s="210"/>
      <c r="D5" s="293" t="s">
        <v>321</v>
      </c>
      <c r="E5" s="375" t="s">
        <v>357</v>
      </c>
      <c r="F5" s="376"/>
      <c r="G5" s="377"/>
      <c r="H5" s="211" t="s">
        <v>391</v>
      </c>
      <c r="I5" s="211" t="s">
        <v>390</v>
      </c>
      <c r="J5" s="211" t="s">
        <v>322</v>
      </c>
      <c r="K5" s="211" t="s">
        <v>375</v>
      </c>
      <c r="L5" s="212"/>
      <c r="M5" s="213"/>
      <c r="N5" s="214"/>
      <c r="O5" s="215"/>
    </row>
    <row r="6" spans="1:15" ht="15.6" x14ac:dyDescent="0.3">
      <c r="A6" s="216"/>
      <c r="B6" s="217"/>
      <c r="C6" s="217">
        <v>1</v>
      </c>
      <c r="D6" s="218">
        <f>C6+1</f>
        <v>2</v>
      </c>
      <c r="E6" s="218">
        <f t="shared" ref="E6" si="0">D6+1</f>
        <v>3</v>
      </c>
      <c r="F6" s="218" t="s">
        <v>368</v>
      </c>
      <c r="G6" s="219" t="s">
        <v>369</v>
      </c>
      <c r="H6" s="218">
        <f>E6+1</f>
        <v>4</v>
      </c>
      <c r="I6" s="218">
        <f>H6+1</f>
        <v>5</v>
      </c>
      <c r="J6" s="218">
        <f t="shared" ref="J6:N6" si="1">I6+1</f>
        <v>6</v>
      </c>
      <c r="K6" s="218">
        <f t="shared" si="1"/>
        <v>7</v>
      </c>
      <c r="L6" s="219">
        <f t="shared" si="1"/>
        <v>8</v>
      </c>
      <c r="M6" s="219">
        <f t="shared" si="1"/>
        <v>9</v>
      </c>
      <c r="N6" s="219">
        <f t="shared" si="1"/>
        <v>10</v>
      </c>
      <c r="O6" s="215"/>
    </row>
    <row r="7" spans="1:15" ht="130.5" customHeight="1" x14ac:dyDescent="0.3">
      <c r="A7" s="220"/>
      <c r="B7" s="221" t="s">
        <v>2</v>
      </c>
      <c r="C7" s="222" t="s">
        <v>3</v>
      </c>
      <c r="D7" s="221" t="s">
        <v>4</v>
      </c>
      <c r="E7" s="211" t="s">
        <v>414</v>
      </c>
      <c r="F7" s="211" t="s">
        <v>415</v>
      </c>
      <c r="G7" s="223" t="s">
        <v>416</v>
      </c>
      <c r="H7" s="211" t="s">
        <v>417</v>
      </c>
      <c r="I7" s="211" t="s">
        <v>413</v>
      </c>
      <c r="J7" s="211" t="s">
        <v>418</v>
      </c>
      <c r="K7" s="223" t="s">
        <v>419</v>
      </c>
      <c r="L7" s="223" t="s">
        <v>420</v>
      </c>
      <c r="M7" s="211" t="s">
        <v>5</v>
      </c>
      <c r="N7" s="211" t="s">
        <v>6</v>
      </c>
      <c r="O7" s="215"/>
    </row>
    <row r="8" spans="1:15" ht="19.2" customHeight="1" x14ac:dyDescent="0.3">
      <c r="A8" s="367">
        <v>1</v>
      </c>
      <c r="B8" s="224" t="s">
        <v>7</v>
      </c>
      <c r="C8" s="297"/>
      <c r="D8" s="302"/>
      <c r="E8" s="303"/>
      <c r="F8" s="303"/>
      <c r="G8" s="303"/>
      <c r="H8" s="303"/>
      <c r="I8" s="303"/>
      <c r="J8" s="303"/>
      <c r="K8" s="303"/>
      <c r="L8" s="303"/>
      <c r="M8" s="303"/>
      <c r="N8" s="31">
        <f>SUM(D8:M8)</f>
        <v>0</v>
      </c>
      <c r="O8" s="215"/>
    </row>
    <row r="9" spans="1:15" ht="19.2" customHeight="1" x14ac:dyDescent="0.3">
      <c r="A9" s="368">
        <v>2</v>
      </c>
      <c r="B9" s="224" t="s">
        <v>8</v>
      </c>
      <c r="C9" s="297"/>
      <c r="D9" s="303"/>
      <c r="E9" s="302"/>
      <c r="F9" s="302"/>
      <c r="G9" s="302"/>
      <c r="H9" s="302"/>
      <c r="I9" s="302"/>
      <c r="J9" s="302"/>
      <c r="K9" s="302"/>
      <c r="L9" s="302"/>
      <c r="M9" s="302"/>
      <c r="N9" s="31"/>
      <c r="O9" s="215"/>
    </row>
    <row r="10" spans="1:15" ht="19.2" customHeight="1" x14ac:dyDescent="0.3">
      <c r="A10" s="368">
        <v>3</v>
      </c>
      <c r="B10" s="225" t="s">
        <v>9</v>
      </c>
      <c r="C10" s="31"/>
      <c r="D10" s="31">
        <f>SUBTOTAL(9,D8:D9)</f>
        <v>0</v>
      </c>
      <c r="E10" s="31">
        <f>SUBTOTAL(9,E8:E9)</f>
        <v>0</v>
      </c>
      <c r="F10" s="31">
        <f>SUBTOTAL(9,F8:F9)</f>
        <v>0</v>
      </c>
      <c r="G10" s="31">
        <f>SUBTOTAL(9,G8:G9)</f>
        <v>0</v>
      </c>
      <c r="H10" s="31">
        <f t="shared" ref="H10:M10" si="2">SUBTOTAL(9,H8:H9)</f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ref="N10:N19" si="3">SUM(D10:M10)</f>
        <v>0</v>
      </c>
      <c r="O10" s="215"/>
    </row>
    <row r="11" spans="1:15" ht="19.2" customHeight="1" x14ac:dyDescent="0.3">
      <c r="A11" s="368">
        <v>4</v>
      </c>
      <c r="B11" s="226" t="s">
        <v>10</v>
      </c>
      <c r="C11" s="31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31">
        <f t="shared" si="3"/>
        <v>0</v>
      </c>
      <c r="O11" s="227"/>
    </row>
    <row r="12" spans="1:15" ht="19.2" customHeight="1" x14ac:dyDescent="0.3">
      <c r="A12" s="368">
        <v>5</v>
      </c>
      <c r="B12" s="226" t="s">
        <v>11</v>
      </c>
      <c r="C12" s="31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31">
        <f t="shared" si="3"/>
        <v>0</v>
      </c>
      <c r="O12" s="227"/>
    </row>
    <row r="13" spans="1:15" ht="19.2" customHeight="1" x14ac:dyDescent="0.3">
      <c r="A13" s="368">
        <v>6</v>
      </c>
      <c r="B13" s="226" t="s">
        <v>12</v>
      </c>
      <c r="C13" s="31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31">
        <f t="shared" si="3"/>
        <v>0</v>
      </c>
      <c r="O13" s="227"/>
    </row>
    <row r="14" spans="1:15" ht="19.2" customHeight="1" x14ac:dyDescent="0.3">
      <c r="A14" s="368">
        <v>7</v>
      </c>
      <c r="B14" s="226" t="s">
        <v>13</v>
      </c>
      <c r="C14" s="31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31">
        <f t="shared" si="3"/>
        <v>0</v>
      </c>
      <c r="O14" s="227"/>
    </row>
    <row r="15" spans="1:15" ht="19.2" customHeight="1" x14ac:dyDescent="0.3">
      <c r="A15" s="368">
        <v>8</v>
      </c>
      <c r="B15" s="228" t="s">
        <v>14</v>
      </c>
      <c r="C15" s="31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31">
        <f t="shared" si="3"/>
        <v>0</v>
      </c>
      <c r="O15" s="227"/>
    </row>
    <row r="16" spans="1:15" ht="19.2" customHeight="1" x14ac:dyDescent="0.3">
      <c r="A16" s="368">
        <v>9</v>
      </c>
      <c r="B16" s="228" t="s">
        <v>15</v>
      </c>
      <c r="C16" s="31"/>
      <c r="D16" s="302"/>
      <c r="E16" s="302"/>
      <c r="F16" s="302"/>
      <c r="G16" s="302"/>
      <c r="H16" s="302"/>
      <c r="I16" s="302"/>
      <c r="J16" s="302"/>
      <c r="K16" s="302"/>
      <c r="L16" s="302"/>
      <c r="M16" s="294"/>
      <c r="N16" s="31">
        <f t="shared" si="3"/>
        <v>0</v>
      </c>
      <c r="O16" s="227"/>
    </row>
    <row r="17" spans="1:15" ht="19.2" customHeight="1" x14ac:dyDescent="0.3">
      <c r="A17" s="368">
        <v>10</v>
      </c>
      <c r="B17" s="229" t="s">
        <v>16</v>
      </c>
      <c r="C17" s="31"/>
      <c r="D17" s="31">
        <f>SUM(D10:D16)</f>
        <v>0</v>
      </c>
      <c r="E17" s="31">
        <f t="shared" ref="E17:M17" si="4">SUBTOTAL(9, E8:E16)</f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3"/>
        <v>0</v>
      </c>
      <c r="O17" s="210"/>
    </row>
    <row r="18" spans="1:15" ht="19.2" customHeight="1" x14ac:dyDescent="0.3">
      <c r="A18" s="368">
        <v>11</v>
      </c>
      <c r="B18" s="230" t="s">
        <v>17</v>
      </c>
      <c r="C18" s="31"/>
      <c r="D18" s="26">
        <f>-D17</f>
        <v>0</v>
      </c>
      <c r="E18" s="296"/>
      <c r="F18" s="296"/>
      <c r="G18" s="296"/>
      <c r="H18" s="296"/>
      <c r="I18" s="296"/>
      <c r="J18" s="296"/>
      <c r="K18" s="296"/>
      <c r="L18" s="296"/>
      <c r="M18" s="296"/>
      <c r="N18" s="31">
        <f t="shared" si="3"/>
        <v>0</v>
      </c>
      <c r="O18" s="231" t="s">
        <v>18</v>
      </c>
    </row>
    <row r="19" spans="1:15" ht="19.2" customHeight="1" x14ac:dyDescent="0.3">
      <c r="A19" s="370">
        <v>12</v>
      </c>
      <c r="B19" s="232" t="s">
        <v>19</v>
      </c>
      <c r="C19" s="31"/>
      <c r="D19" s="31">
        <f>+D17+D18</f>
        <v>0</v>
      </c>
      <c r="E19" s="31">
        <f t="shared" ref="E19:J19" si="5">+E17+E18</f>
        <v>0</v>
      </c>
      <c r="F19" s="31">
        <f t="shared" ref="F19" si="6">+F17+F18</f>
        <v>0</v>
      </c>
      <c r="G19" s="31">
        <f>+G17+G18</f>
        <v>0</v>
      </c>
      <c r="H19" s="31">
        <f t="shared" si="5"/>
        <v>0</v>
      </c>
      <c r="I19" s="31">
        <f t="shared" ref="I19" si="7">+I17+I18</f>
        <v>0</v>
      </c>
      <c r="J19" s="31">
        <f t="shared" si="5"/>
        <v>0</v>
      </c>
      <c r="K19" s="31">
        <f>+K17+K18</f>
        <v>0</v>
      </c>
      <c r="L19" s="31">
        <f t="shared" ref="L19" si="8">+L17+L18</f>
        <v>0</v>
      </c>
      <c r="M19" s="31">
        <f>+M17+M18</f>
        <v>0</v>
      </c>
      <c r="N19" s="31">
        <f t="shared" si="3"/>
        <v>0</v>
      </c>
      <c r="O19" s="231" t="s">
        <v>421</v>
      </c>
    </row>
    <row r="20" spans="1:15" ht="19.2" customHeight="1" x14ac:dyDescent="0.3">
      <c r="A20" s="369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365" t="str">
        <f>IF('Schedule 2A'!C40=0,"","Complete Sched. 2A &amp; 5, row 15")</f>
        <v/>
      </c>
      <c r="M20" s="215"/>
      <c r="N20" s="215"/>
      <c r="O20" s="210"/>
    </row>
    <row r="21" spans="1:15" ht="19.2" customHeight="1" x14ac:dyDescent="0.3">
      <c r="A21" s="371">
        <v>13</v>
      </c>
      <c r="B21" s="234" t="s">
        <v>20</v>
      </c>
      <c r="C21" s="214"/>
      <c r="D21" s="214"/>
      <c r="E21" s="297"/>
      <c r="F21" s="297"/>
      <c r="G21" s="297"/>
      <c r="H21" s="298"/>
      <c r="I21" s="299"/>
      <c r="J21" s="300"/>
      <c r="K21" s="298"/>
      <c r="L21" s="235"/>
      <c r="M21" s="236" t="s">
        <v>385</v>
      </c>
      <c r="N21" s="295"/>
      <c r="O21" s="210"/>
    </row>
    <row r="22" spans="1:15" ht="19.2" customHeight="1" x14ac:dyDescent="0.3">
      <c r="A22" s="371">
        <v>14</v>
      </c>
      <c r="B22" s="234" t="s">
        <v>21</v>
      </c>
      <c r="C22" s="214"/>
      <c r="D22" s="214"/>
      <c r="E22" s="301" t="str">
        <f>IFERROR(E19/E21,"")</f>
        <v/>
      </c>
      <c r="F22" s="301"/>
      <c r="G22" s="301"/>
      <c r="H22" s="301"/>
      <c r="I22" s="301"/>
      <c r="J22" s="301" t="str">
        <f>IFERROR(J19/J21,"")</f>
        <v/>
      </c>
      <c r="K22" s="301"/>
      <c r="L22" s="237"/>
      <c r="M22" s="236" t="s">
        <v>384</v>
      </c>
      <c r="N22" s="31">
        <f>N21-N19</f>
        <v>0</v>
      </c>
      <c r="O22" s="210"/>
    </row>
    <row r="23" spans="1:15" ht="15.6" x14ac:dyDescent="0.3">
      <c r="A23" s="233"/>
      <c r="B23" s="214"/>
      <c r="C23" s="214"/>
      <c r="D23" s="214"/>
      <c r="E23" s="214"/>
      <c r="F23" s="214"/>
      <c r="G23" s="214"/>
      <c r="H23" s="214"/>
      <c r="I23" s="214"/>
      <c r="J23" s="238"/>
      <c r="K23" s="214"/>
      <c r="L23" s="214"/>
      <c r="M23" s="215"/>
      <c r="N23" s="215"/>
      <c r="O23" s="210"/>
    </row>
    <row r="24" spans="1:15" ht="15.6" x14ac:dyDescent="0.3">
      <c r="A24" s="239" t="s">
        <v>22</v>
      </c>
      <c r="B24" s="231"/>
      <c r="C24" s="231"/>
      <c r="D24" s="231"/>
      <c r="E24" s="240"/>
      <c r="F24" s="240"/>
      <c r="G24" s="240"/>
      <c r="H24" s="231"/>
      <c r="I24" s="231"/>
      <c r="J24" s="231"/>
      <c r="K24" s="231"/>
      <c r="L24" s="231"/>
      <c r="M24" s="231"/>
      <c r="N24" s="231"/>
      <c r="O24" s="210"/>
    </row>
    <row r="25" spans="1:15" ht="15.6" x14ac:dyDescent="0.3">
      <c r="A25" s="241"/>
      <c r="B25" s="231" t="s">
        <v>23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10"/>
    </row>
    <row r="26" spans="1:15" ht="15.6" x14ac:dyDescent="0.3">
      <c r="A26" s="242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10"/>
    </row>
    <row r="27" spans="1:15" ht="15.6" x14ac:dyDescent="0.3">
      <c r="A27" s="243"/>
      <c r="B27" s="231" t="s">
        <v>386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10"/>
    </row>
    <row r="28" spans="1:15" ht="15.6" x14ac:dyDescent="0.3">
      <c r="A28" s="242"/>
      <c r="B28" s="231" t="s">
        <v>412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31"/>
      <c r="N28" s="231"/>
      <c r="O28" s="210"/>
    </row>
    <row r="29" spans="1:15" ht="17.399999999999999" x14ac:dyDescent="0.3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7"/>
      <c r="O29" s="1"/>
    </row>
    <row r="30" spans="1:15" ht="17.399999999999999" x14ac:dyDescent="0.3">
      <c r="A30" s="347" t="str">
        <f>IFERROR(D17/SUM(E17:M17),"")</f>
        <v/>
      </c>
      <c r="B30" s="231" t="s">
        <v>444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7"/>
      <c r="O30" s="1"/>
    </row>
    <row r="31" spans="1:15" ht="17.399999999999999" x14ac:dyDescent="0.3">
      <c r="A31" s="10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  <c r="M31" s="27"/>
      <c r="N31" s="27"/>
    </row>
  </sheetData>
  <sheetProtection algorithmName="SHA-512" hashValue="AdCKMvtEYVshzhTBcB2mSGVBGl7wJ0BH7DNOTgD+ARWaJocFq1J2p+F9JraHDbBpGKm1OJhYdpswffUpeEj/zg==" saltValue="nTr5zSL51YUJQWAM1EH12Q==" spinCount="100000" sheet="1" objects="1" scenarios="1"/>
  <mergeCells count="1">
    <mergeCell ref="E5:G5"/>
  </mergeCells>
  <conditionalFormatting sqref="L20">
    <cfRule type="cellIs" dxfId="4" priority="1" operator="equal">
      <formula>"Complete Sched. 2A &amp; 5, row 15"</formula>
    </cfRule>
  </conditionalFormatting>
  <pageMargins left="0.3" right="0.33" top="0.5699999999999999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zoomScale="90" zoomScaleNormal="90" zoomScaleSheetLayoutView="80" workbookViewId="0"/>
  </sheetViews>
  <sheetFormatPr defaultRowHeight="14.4" x14ac:dyDescent="0.3"/>
  <cols>
    <col min="1" max="1" width="55.5546875" customWidth="1"/>
    <col min="2" max="2" width="25.5546875" customWidth="1"/>
    <col min="5" max="5" width="10.33203125" bestFit="1" customWidth="1"/>
    <col min="6" max="6" width="12" customWidth="1"/>
    <col min="8" max="8" width="7" customWidth="1"/>
  </cols>
  <sheetData>
    <row r="1" spans="1:7" ht="15.6" x14ac:dyDescent="0.3">
      <c r="A1" s="148" t="str">
        <f>'Schedule 1'!A1</f>
        <v>COLORADO UNIT COST REPORT:  FY 2021</v>
      </c>
      <c r="B1" s="15"/>
      <c r="C1" s="87"/>
      <c r="D1" s="87"/>
      <c r="E1" s="87"/>
      <c r="F1" s="87"/>
      <c r="G1" s="12"/>
    </row>
    <row r="2" spans="1:7" ht="15.75" customHeight="1" x14ac:dyDescent="0.3">
      <c r="A2" s="186" t="str">
        <f>'Schedule 1'!A2:B2</f>
        <v xml:space="preserve">Community Mental Health Center/SUD Provider:  </v>
      </c>
      <c r="B2" s="15" t="str">
        <f>'Schedule 1'!D2</f>
        <v>[input center name on Sched. 1]</v>
      </c>
      <c r="C2" s="15"/>
      <c r="D2" s="87"/>
      <c r="E2" s="87"/>
      <c r="F2" s="87"/>
      <c r="G2" s="12"/>
    </row>
    <row r="3" spans="1:7" ht="15.6" x14ac:dyDescent="0.3">
      <c r="A3" s="378" t="s">
        <v>406</v>
      </c>
      <c r="B3" s="378"/>
      <c r="C3" s="378"/>
      <c r="D3" s="378"/>
      <c r="E3" s="378"/>
      <c r="F3" s="378"/>
      <c r="G3" s="12"/>
    </row>
    <row r="4" spans="1:7" ht="15.6" x14ac:dyDescent="0.3">
      <c r="A4" s="378"/>
      <c r="B4" s="378"/>
      <c r="C4" s="378"/>
      <c r="D4" s="378"/>
      <c r="E4" s="378"/>
      <c r="F4" s="378"/>
      <c r="G4" s="12"/>
    </row>
    <row r="5" spans="1:7" ht="15.6" x14ac:dyDescent="0.3">
      <c r="A5" s="12"/>
      <c r="B5" s="12"/>
      <c r="C5" s="12"/>
      <c r="D5" s="12"/>
      <c r="E5" s="12"/>
      <c r="F5" s="12"/>
      <c r="G5" s="12"/>
    </row>
    <row r="6" spans="1:7" ht="15.6" x14ac:dyDescent="0.3">
      <c r="A6" s="127" t="s">
        <v>24</v>
      </c>
      <c r="B6" s="128" t="s">
        <v>25</v>
      </c>
      <c r="C6" s="12"/>
      <c r="D6" s="12"/>
      <c r="E6" s="12"/>
      <c r="F6" s="12"/>
      <c r="G6" s="12"/>
    </row>
    <row r="7" spans="1:7" ht="15.6" x14ac:dyDescent="0.3">
      <c r="A7" s="135"/>
      <c r="B7" s="135"/>
      <c r="C7" s="13"/>
      <c r="D7" s="13"/>
      <c r="E7" s="13"/>
      <c r="F7" s="13"/>
      <c r="G7" s="13"/>
    </row>
    <row r="8" spans="1:7" ht="15.6" x14ac:dyDescent="0.3">
      <c r="A8" s="88" t="s">
        <v>407</v>
      </c>
      <c r="B8" s="89"/>
      <c r="C8" s="13"/>
      <c r="D8" s="13"/>
      <c r="E8" s="13"/>
      <c r="F8" s="13"/>
      <c r="G8" s="13"/>
    </row>
    <row r="9" spans="1:7" ht="16.5" customHeight="1" x14ac:dyDescent="0.3">
      <c r="A9" s="136"/>
      <c r="B9" s="137"/>
      <c r="C9" s="13"/>
      <c r="D9" s="13"/>
      <c r="E9" s="13"/>
      <c r="F9" s="13"/>
      <c r="G9" s="13"/>
    </row>
    <row r="10" spans="1:7" ht="16.5" customHeight="1" x14ac:dyDescent="0.3">
      <c r="A10" s="130"/>
      <c r="B10" s="175"/>
      <c r="C10" s="30"/>
      <c r="D10" s="30"/>
      <c r="E10" s="30"/>
      <c r="F10" s="30"/>
      <c r="G10" s="30"/>
    </row>
    <row r="11" spans="1:7" ht="16.5" customHeight="1" x14ac:dyDescent="0.3">
      <c r="A11" s="131"/>
      <c r="B11" s="176"/>
      <c r="C11" s="30"/>
      <c r="D11" s="30"/>
      <c r="E11" s="30"/>
      <c r="F11" s="30"/>
      <c r="G11" s="30"/>
    </row>
    <row r="12" spans="1:7" ht="16.5" customHeight="1" x14ac:dyDescent="0.3">
      <c r="A12" s="131"/>
      <c r="B12" s="176"/>
      <c r="C12" s="30"/>
      <c r="D12" s="30"/>
      <c r="E12" s="30"/>
      <c r="F12" s="30"/>
      <c r="G12" s="30"/>
    </row>
    <row r="13" spans="1:7" ht="16.5" customHeight="1" x14ac:dyDescent="0.3">
      <c r="A13" s="131"/>
      <c r="B13" s="176"/>
      <c r="C13" s="30"/>
      <c r="D13" s="30"/>
      <c r="E13" s="30"/>
      <c r="F13" s="30"/>
      <c r="G13" s="30"/>
    </row>
    <row r="14" spans="1:7" ht="16.5" customHeight="1" x14ac:dyDescent="0.3">
      <c r="A14" s="132"/>
      <c r="B14" s="176"/>
      <c r="C14" s="30"/>
      <c r="D14" s="30"/>
      <c r="E14" s="30"/>
      <c r="F14" s="30"/>
      <c r="G14" s="30"/>
    </row>
    <row r="15" spans="1:7" ht="16.5" customHeight="1" x14ac:dyDescent="0.3">
      <c r="A15" s="131"/>
      <c r="B15" s="176"/>
      <c r="C15" s="30"/>
      <c r="D15" s="30"/>
      <c r="E15" s="30"/>
      <c r="F15" s="30"/>
      <c r="G15" s="30"/>
    </row>
    <row r="16" spans="1:7" ht="16.5" customHeight="1" x14ac:dyDescent="0.3">
      <c r="A16" s="132"/>
      <c r="B16" s="176"/>
      <c r="C16" s="30"/>
      <c r="D16" s="30"/>
      <c r="E16" s="30"/>
      <c r="F16" s="30"/>
      <c r="G16" s="30"/>
    </row>
    <row r="17" spans="1:7" ht="16.5" customHeight="1" x14ac:dyDescent="0.3">
      <c r="A17" s="132"/>
      <c r="B17" s="176"/>
      <c r="C17" s="28"/>
      <c r="D17" s="28"/>
      <c r="E17" s="28"/>
      <c r="F17" s="28"/>
      <c r="G17" s="28"/>
    </row>
    <row r="18" spans="1:7" ht="16.5" customHeight="1" x14ac:dyDescent="0.3">
      <c r="A18" s="132"/>
      <c r="B18" s="176"/>
      <c r="C18" s="13"/>
      <c r="D18" s="13"/>
      <c r="E18" s="13"/>
      <c r="F18" s="13"/>
      <c r="G18" s="13"/>
    </row>
    <row r="19" spans="1:7" ht="16.5" customHeight="1" x14ac:dyDescent="0.3">
      <c r="A19" s="131"/>
      <c r="B19" s="176"/>
      <c r="C19" s="13"/>
      <c r="D19" s="13"/>
      <c r="E19" s="13"/>
      <c r="F19" s="13"/>
      <c r="G19" s="13"/>
    </row>
    <row r="20" spans="1:7" s="64" customFormat="1" ht="16.5" customHeight="1" x14ac:dyDescent="0.3">
      <c r="A20" s="131"/>
      <c r="B20" s="176"/>
      <c r="C20" s="30"/>
      <c r="D20" s="30"/>
      <c r="E20" s="30"/>
      <c r="F20" s="30"/>
      <c r="G20" s="30"/>
    </row>
    <row r="21" spans="1:7" s="64" customFormat="1" ht="16.5" customHeight="1" x14ac:dyDescent="0.3">
      <c r="A21" s="131"/>
      <c r="B21" s="176"/>
      <c r="C21" s="30"/>
      <c r="D21" s="30"/>
      <c r="E21" s="30"/>
      <c r="F21" s="30"/>
      <c r="G21" s="30"/>
    </row>
    <row r="22" spans="1:7" s="64" customFormat="1" ht="16.5" customHeight="1" x14ac:dyDescent="0.3">
      <c r="A22" s="131"/>
      <c r="B22" s="176"/>
      <c r="C22" s="30"/>
      <c r="D22" s="30"/>
      <c r="E22" s="30"/>
      <c r="F22" s="30"/>
      <c r="G22" s="30"/>
    </row>
    <row r="23" spans="1:7" s="64" customFormat="1" ht="16.5" customHeight="1" x14ac:dyDescent="0.3">
      <c r="A23" s="133"/>
      <c r="B23" s="176"/>
      <c r="C23" s="30"/>
      <c r="D23" s="30"/>
      <c r="E23" s="30"/>
      <c r="F23" s="30"/>
      <c r="G23" s="30"/>
    </row>
    <row r="24" spans="1:7" s="64" customFormat="1" ht="16.5" customHeight="1" x14ac:dyDescent="0.3">
      <c r="A24" s="131"/>
      <c r="B24" s="176"/>
      <c r="C24" s="30"/>
      <c r="D24" s="30"/>
      <c r="E24" s="30"/>
      <c r="F24" s="30"/>
      <c r="G24" s="30"/>
    </row>
    <row r="25" spans="1:7" s="64" customFormat="1" ht="16.5" customHeight="1" x14ac:dyDescent="0.3">
      <c r="A25" s="131"/>
      <c r="B25" s="176"/>
      <c r="C25" s="30"/>
      <c r="D25" s="30"/>
      <c r="E25" s="30"/>
      <c r="F25" s="30"/>
      <c r="G25" s="30"/>
    </row>
    <row r="26" spans="1:7" s="64" customFormat="1" ht="15.6" x14ac:dyDescent="0.3">
      <c r="A26" s="134"/>
      <c r="B26" s="177"/>
      <c r="C26" s="30"/>
      <c r="D26" s="30"/>
      <c r="E26" s="30"/>
      <c r="F26" s="30"/>
      <c r="G26" s="30"/>
    </row>
    <row r="27" spans="1:7" ht="15.6" x14ac:dyDescent="0.3">
      <c r="A27" s="28"/>
      <c r="B27" s="156">
        <f>SUM(B10:B26)</f>
        <v>0</v>
      </c>
      <c r="C27" s="13"/>
      <c r="D27" s="13"/>
      <c r="E27" s="13"/>
      <c r="F27" s="13"/>
      <c r="G27" s="13"/>
    </row>
    <row r="28" spans="1:7" ht="15.6" x14ac:dyDescent="0.3">
      <c r="A28" s="28"/>
      <c r="B28" s="29"/>
      <c r="C28" s="13"/>
      <c r="D28" s="13"/>
      <c r="E28" s="13"/>
      <c r="F28" s="13"/>
      <c r="G28" s="13"/>
    </row>
    <row r="29" spans="1:7" ht="15.6" x14ac:dyDescent="0.3">
      <c r="A29" s="88" t="s">
        <v>408</v>
      </c>
      <c r="B29" s="158"/>
      <c r="C29" s="13"/>
      <c r="D29" s="13"/>
      <c r="E29" s="13"/>
      <c r="F29" s="13"/>
      <c r="G29" s="13"/>
    </row>
    <row r="30" spans="1:7" ht="15.6" x14ac:dyDescent="0.3">
      <c r="A30" s="13"/>
      <c r="B30" s="13"/>
      <c r="C30" s="13"/>
      <c r="D30" s="13"/>
      <c r="F30" s="13"/>
      <c r="G30" s="13"/>
    </row>
    <row r="31" spans="1:7" ht="16.2" thickBot="1" x14ac:dyDescent="0.35">
      <c r="A31" s="88" t="s">
        <v>27</v>
      </c>
      <c r="B31" s="157">
        <f>B27+B29</f>
        <v>0</v>
      </c>
      <c r="C31" s="94" t="s">
        <v>402</v>
      </c>
      <c r="D31" s="90"/>
      <c r="E31" s="13"/>
      <c r="F31" s="13"/>
      <c r="G31" s="13"/>
    </row>
    <row r="32" spans="1:7" ht="15" thickTop="1" x14ac:dyDescent="0.3">
      <c r="B32" s="129">
        <f>B31-'Schedule 1'!K19</f>
        <v>0</v>
      </c>
      <c r="C32" s="94" t="s">
        <v>323</v>
      </c>
    </row>
    <row r="33" spans="2:2" ht="15.6" x14ac:dyDescent="0.3">
      <c r="B33" s="51"/>
    </row>
    <row r="35" spans="2:2" x14ac:dyDescent="0.3">
      <c r="B35" s="50"/>
    </row>
    <row r="37" spans="2:2" x14ac:dyDescent="0.3">
      <c r="B37" s="32"/>
    </row>
  </sheetData>
  <sheetProtection algorithmName="SHA-512" hashValue="8zOePSCtRUK9cM/tEDIInTRlZq/5XUKhnQZWud/KjTarcvo/gcPuwuGCD9SAdyR1kNnHGhxOdEHb5UL4nKdt8A==" saltValue="p+kAfsJa6TwpNP58GleidA==" spinCount="100000" sheet="1" objects="1" scenarios="1" insertRows="0"/>
  <mergeCells count="1">
    <mergeCell ref="A3:F4"/>
  </mergeCells>
  <pageMargins left="0.42" right="0.7" top="0.6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3"/>
  <sheetViews>
    <sheetView zoomScale="80" zoomScaleNormal="80" workbookViewId="0">
      <pane ySplit="3" topLeftCell="A4" activePane="bottomLeft" state="frozen"/>
      <selection activeCell="B11" sqref="B11"/>
      <selection pane="bottomLeft"/>
    </sheetView>
  </sheetViews>
  <sheetFormatPr defaultColWidth="9.109375" defaultRowHeight="14.4" x14ac:dyDescent="0.3"/>
  <cols>
    <col min="1" max="1" width="17" style="64" customWidth="1"/>
    <col min="2" max="2" width="82.33203125" style="64" customWidth="1"/>
    <col min="3" max="3" width="30.44140625" style="64" customWidth="1"/>
    <col min="4" max="16384" width="9.109375" style="64"/>
  </cols>
  <sheetData>
    <row r="1" spans="1:9" ht="22.8" x14ac:dyDescent="0.3">
      <c r="A1" s="43" t="str">
        <f>'Schedule 1'!A1</f>
        <v>COLORADO UNIT COST REPORT:  FY 2021</v>
      </c>
      <c r="B1" s="44"/>
      <c r="C1" s="45"/>
      <c r="D1" s="40"/>
      <c r="F1" s="42"/>
      <c r="G1" s="42"/>
      <c r="I1" s="47"/>
    </row>
    <row r="2" spans="1:9" ht="21" x14ac:dyDescent="0.4">
      <c r="A2" s="38" t="str">
        <f>'Schedule 1'!A2:B2</f>
        <v xml:space="preserve">Community Mental Health Center/SUD Provider:  </v>
      </c>
      <c r="B2" s="44"/>
      <c r="C2" s="38" t="str">
        <f>'Schedule 1'!D2</f>
        <v>[input center name on Sched. 1]</v>
      </c>
      <c r="D2" s="40"/>
      <c r="F2" s="42"/>
      <c r="G2" s="42"/>
      <c r="I2" s="47"/>
    </row>
    <row r="3" spans="1:9" ht="17.399999999999999" x14ac:dyDescent="0.3">
      <c r="A3" s="39" t="s">
        <v>409</v>
      </c>
      <c r="B3" s="41"/>
      <c r="C3" s="41"/>
      <c r="D3" s="41"/>
      <c r="F3" s="42"/>
      <c r="G3" s="42"/>
      <c r="I3" s="47"/>
    </row>
    <row r="4" spans="1:9" ht="17.399999999999999" x14ac:dyDescent="0.3">
      <c r="A4" s="39"/>
      <c r="B4" s="41"/>
      <c r="C4" s="41"/>
      <c r="D4" s="41"/>
      <c r="F4" s="42"/>
      <c r="G4" s="42"/>
      <c r="I4" s="47"/>
    </row>
    <row r="5" spans="1:9" ht="15.6" x14ac:dyDescent="0.3">
      <c r="A5" s="88" t="s">
        <v>345</v>
      </c>
    </row>
    <row r="6" spans="1:9" ht="17.399999999999999" x14ac:dyDescent="0.3">
      <c r="A6" s="58" t="s">
        <v>28</v>
      </c>
      <c r="B6" s="46" t="s">
        <v>30</v>
      </c>
      <c r="C6" s="46" t="s">
        <v>120</v>
      </c>
    </row>
    <row r="7" spans="1:9" ht="17.399999999999999" x14ac:dyDescent="0.3">
      <c r="A7" s="86" t="s">
        <v>107</v>
      </c>
      <c r="B7" s="86" t="s">
        <v>328</v>
      </c>
      <c r="C7" s="180">
        <f>VLOOKUP(A7,'Schedule 3'!$B$8:$F$222,4, 0)+VLOOKUP(A7,'Schedule 3A'!$B$8:$F$222,4, 0)</f>
        <v>0</v>
      </c>
    </row>
    <row r="8" spans="1:9" ht="34.799999999999997" x14ac:dyDescent="0.3">
      <c r="A8" s="86" t="s">
        <v>110</v>
      </c>
      <c r="B8" s="86" t="s">
        <v>327</v>
      </c>
      <c r="C8" s="180">
        <f>VLOOKUP(A8,'Schedule 3'!$B$8:$F$222,4, 0)+VLOOKUP(A8,'Schedule 3A'!$B$8:$F$222,4, 0)</f>
        <v>0</v>
      </c>
    </row>
    <row r="9" spans="1:9" ht="17.399999999999999" x14ac:dyDescent="0.3">
      <c r="A9" s="86" t="s">
        <v>114</v>
      </c>
      <c r="B9" s="86" t="s">
        <v>326</v>
      </c>
      <c r="C9" s="180">
        <f>VLOOKUP(A9,'Schedule 3'!$B$8:$F$222,4, 0)+VLOOKUP(A9,'Schedule 3A'!$B$8:$F$222,4, 0)</f>
        <v>0</v>
      </c>
    </row>
    <row r="10" spans="1:9" ht="22.5" customHeight="1" x14ac:dyDescent="0.3">
      <c r="A10" s="86" t="s">
        <v>115</v>
      </c>
      <c r="B10" s="86" t="s">
        <v>329</v>
      </c>
      <c r="C10" s="180">
        <f>VLOOKUP(A10,'Schedule 3'!$B$8:$F$222,4, 0)+VLOOKUP(A10,'Schedule 3A'!$B$8:$F$222,4, 0)</f>
        <v>0</v>
      </c>
    </row>
    <row r="11" spans="1:9" ht="15.75" customHeight="1" x14ac:dyDescent="0.3">
      <c r="A11" s="66"/>
      <c r="B11" s="78"/>
      <c r="C11" s="152"/>
    </row>
    <row r="12" spans="1:9" ht="17.399999999999999" x14ac:dyDescent="0.3">
      <c r="A12" s="86"/>
      <c r="B12" s="86" t="s">
        <v>191</v>
      </c>
      <c r="C12" s="151">
        <f>SUM(C7:C10)</f>
        <v>0</v>
      </c>
    </row>
    <row r="13" spans="1:9" ht="17.399999999999999" x14ac:dyDescent="0.3">
      <c r="A13" s="86"/>
      <c r="B13" s="86" t="s">
        <v>314</v>
      </c>
      <c r="C13" s="150"/>
      <c r="D13" s="64" t="s">
        <v>351</v>
      </c>
    </row>
    <row r="14" spans="1:9" ht="17.399999999999999" x14ac:dyDescent="0.3">
      <c r="A14" s="39"/>
      <c r="B14" s="41"/>
      <c r="C14" s="41"/>
      <c r="D14" s="41"/>
      <c r="F14" s="42"/>
      <c r="G14" s="42"/>
      <c r="I14" s="47"/>
    </row>
    <row r="15" spans="1:9" x14ac:dyDescent="0.3">
      <c r="B15" s="135"/>
      <c r="C15" s="135"/>
    </row>
    <row r="16" spans="1:9" ht="15.6" x14ac:dyDescent="0.3">
      <c r="B16" s="88" t="s">
        <v>410</v>
      </c>
      <c r="C16" s="89"/>
    </row>
    <row r="17" spans="2:3" ht="15.6" x14ac:dyDescent="0.3">
      <c r="B17" s="206" t="s">
        <v>346</v>
      </c>
      <c r="C17" s="207" t="s">
        <v>25</v>
      </c>
    </row>
    <row r="18" spans="2:3" ht="15.6" x14ac:dyDescent="0.3">
      <c r="B18" s="130"/>
      <c r="C18" s="175"/>
    </row>
    <row r="19" spans="2:3" ht="15.6" x14ac:dyDescent="0.3">
      <c r="B19" s="131"/>
      <c r="C19" s="176"/>
    </row>
    <row r="20" spans="2:3" ht="15.6" x14ac:dyDescent="0.3">
      <c r="B20" s="131"/>
      <c r="C20" s="176"/>
    </row>
    <row r="21" spans="2:3" ht="15.6" x14ac:dyDescent="0.3">
      <c r="B21" s="131"/>
      <c r="C21" s="176"/>
    </row>
    <row r="22" spans="2:3" ht="15.6" x14ac:dyDescent="0.3">
      <c r="B22" s="132"/>
      <c r="C22" s="176"/>
    </row>
    <row r="23" spans="2:3" ht="15.6" x14ac:dyDescent="0.3">
      <c r="B23" s="131"/>
      <c r="C23" s="176"/>
    </row>
    <row r="24" spans="2:3" ht="15.6" x14ac:dyDescent="0.3">
      <c r="B24" s="132"/>
      <c r="C24" s="176"/>
    </row>
    <row r="25" spans="2:3" ht="15.6" x14ac:dyDescent="0.3">
      <c r="B25" s="132"/>
      <c r="C25" s="176"/>
    </row>
    <row r="26" spans="2:3" ht="15.6" x14ac:dyDescent="0.3">
      <c r="B26" s="132"/>
      <c r="C26" s="176"/>
    </row>
    <row r="27" spans="2:3" ht="15.6" x14ac:dyDescent="0.3">
      <c r="B27" s="131"/>
      <c r="C27" s="176"/>
    </row>
    <row r="28" spans="2:3" ht="15.6" x14ac:dyDescent="0.3">
      <c r="B28" s="131"/>
      <c r="C28" s="176"/>
    </row>
    <row r="29" spans="2:3" ht="15.6" x14ac:dyDescent="0.3">
      <c r="B29" s="131"/>
      <c r="C29" s="176"/>
    </row>
    <row r="30" spans="2:3" ht="15.6" x14ac:dyDescent="0.3">
      <c r="B30" s="131"/>
      <c r="C30" s="176"/>
    </row>
    <row r="31" spans="2:3" ht="15.6" x14ac:dyDescent="0.3">
      <c r="B31" s="133"/>
      <c r="C31" s="176"/>
    </row>
    <row r="32" spans="2:3" ht="15.6" x14ac:dyDescent="0.3">
      <c r="B32" s="131"/>
      <c r="C32" s="176"/>
    </row>
    <row r="33" spans="2:4" ht="15.6" x14ac:dyDescent="0.3">
      <c r="B33" s="131"/>
      <c r="C33" s="176"/>
    </row>
    <row r="34" spans="2:4" ht="15.6" x14ac:dyDescent="0.3">
      <c r="B34" s="134"/>
      <c r="C34" s="177"/>
    </row>
    <row r="35" spans="2:4" ht="15.6" x14ac:dyDescent="0.3">
      <c r="B35" s="30"/>
      <c r="C35" s="156">
        <f>SUM(C18:C33)</f>
        <v>0</v>
      </c>
    </row>
    <row r="36" spans="2:4" ht="15.6" x14ac:dyDescent="0.3">
      <c r="C36" s="89"/>
    </row>
    <row r="37" spans="2:4" ht="15.6" x14ac:dyDescent="0.3">
      <c r="B37" s="88" t="s">
        <v>411</v>
      </c>
      <c r="C37" s="158"/>
    </row>
    <row r="38" spans="2:4" ht="15.6" x14ac:dyDescent="0.3">
      <c r="B38" s="30"/>
      <c r="C38" s="30"/>
    </row>
    <row r="39" spans="2:4" ht="16.2" thickBot="1" x14ac:dyDescent="0.35">
      <c r="B39" s="88" t="s">
        <v>352</v>
      </c>
      <c r="C39" s="159">
        <f>C35+C37</f>
        <v>0</v>
      </c>
      <c r="D39" s="64" t="s">
        <v>403</v>
      </c>
    </row>
    <row r="40" spans="2:4" ht="16.2" thickTop="1" x14ac:dyDescent="0.3">
      <c r="C40" s="356">
        <f>C39-'Schedule 1'!L19</f>
        <v>0</v>
      </c>
      <c r="D40" s="64" t="s">
        <v>472</v>
      </c>
    </row>
    <row r="41" spans="2:4" ht="15.6" x14ac:dyDescent="0.3">
      <c r="B41" s="182" t="s">
        <v>353</v>
      </c>
      <c r="C41" s="183">
        <f>C39+C13</f>
        <v>0</v>
      </c>
    </row>
    <row r="42" spans="2:4" ht="15.6" x14ac:dyDescent="0.3">
      <c r="B42" s="174"/>
    </row>
    <row r="43" spans="2:4" ht="18" x14ac:dyDescent="0.35">
      <c r="B43" s="184" t="s">
        <v>387</v>
      </c>
      <c r="C43" s="358" t="str">
        <f>IF(C39='Schedule 5'!H22,"","Complete Sched. 5 line 15")</f>
        <v/>
      </c>
    </row>
  </sheetData>
  <sheetProtection algorithmName="SHA-512" hashValue="1Tua9zGt/j4AJ3koELxoABZsgJpLdVHnJ3ofAHU/00v26OWcu1C/L2d4i5aFfGb8u7w1RyFHEKOVVOYrFzFJNw==" saltValue="KqMjm7HqEzRX+nztFzqV7w==" spinCount="100000" sheet="1" objects="1" scenarios="1" insertRows="0"/>
  <conditionalFormatting sqref="C40">
    <cfRule type="cellIs" dxfId="3" priority="2" operator="notEqual">
      <formula>0</formula>
    </cfRule>
  </conditionalFormatting>
  <conditionalFormatting sqref="C43">
    <cfRule type="cellIs" dxfId="2" priority="1" operator="equal">
      <formula>"Complete Sched. 5 line 15"</formula>
    </cfRule>
  </conditionalFormatting>
  <pageMargins left="0.7" right="0.7" top="0.49" bottom="0.45" header="0.3" footer="0.3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zoomScale="80" zoomScaleNormal="80" workbookViewId="0">
      <pane ySplit="3" topLeftCell="A4" activePane="bottomLeft" state="frozen"/>
      <selection activeCell="B11" sqref="B11"/>
      <selection pane="bottomLeft"/>
    </sheetView>
  </sheetViews>
  <sheetFormatPr defaultColWidth="9.109375" defaultRowHeight="14.4" x14ac:dyDescent="0.3"/>
  <cols>
    <col min="1" max="1" width="19.33203125" style="64" customWidth="1"/>
    <col min="2" max="2" width="82.33203125" style="64" customWidth="1"/>
    <col min="3" max="3" width="27.5546875" style="64" customWidth="1"/>
    <col min="4" max="16384" width="9.109375" style="64"/>
  </cols>
  <sheetData>
    <row r="1" spans="1:9" ht="22.8" x14ac:dyDescent="0.3">
      <c r="A1" s="43" t="str">
        <f>'Schedule 1'!A1</f>
        <v>COLORADO UNIT COST REPORT:  FY 2021</v>
      </c>
      <c r="B1" s="44"/>
      <c r="C1" s="45"/>
      <c r="D1" s="40"/>
      <c r="F1" s="42"/>
      <c r="G1" s="42"/>
      <c r="I1" s="47"/>
    </row>
    <row r="2" spans="1:9" ht="21" x14ac:dyDescent="0.4">
      <c r="A2" s="38" t="str">
        <f>'Schedule 1'!A2:B2</f>
        <v xml:space="preserve">Community Mental Health Center/SUD Provider:  </v>
      </c>
      <c r="B2" s="44"/>
      <c r="C2" s="38" t="str">
        <f>'Schedule 1'!D2</f>
        <v>[input center name on Sched. 1]</v>
      </c>
      <c r="D2" s="40"/>
      <c r="F2" s="42"/>
      <c r="G2" s="42"/>
      <c r="I2" s="47"/>
    </row>
    <row r="3" spans="1:9" ht="17.399999999999999" x14ac:dyDescent="0.3">
      <c r="A3" s="39" t="s">
        <v>370</v>
      </c>
      <c r="B3" s="41"/>
      <c r="C3" s="41"/>
      <c r="D3" s="41"/>
      <c r="F3" s="42"/>
      <c r="G3" s="42"/>
      <c r="I3" s="47"/>
    </row>
    <row r="4" spans="1:9" ht="17.399999999999999" x14ac:dyDescent="0.3">
      <c r="A4" s="39"/>
      <c r="B4" s="41"/>
      <c r="C4" s="41"/>
      <c r="D4" s="41"/>
      <c r="F4" s="42"/>
      <c r="G4" s="42"/>
      <c r="I4" s="47"/>
    </row>
    <row r="5" spans="1:9" ht="15.6" x14ac:dyDescent="0.3">
      <c r="A5" s="88" t="s">
        <v>332</v>
      </c>
      <c r="E5" s="154"/>
      <c r="F5" s="154"/>
    </row>
    <row r="6" spans="1:9" ht="17.399999999999999" x14ac:dyDescent="0.3">
      <c r="A6" s="58" t="s">
        <v>28</v>
      </c>
      <c r="B6" s="46" t="s">
        <v>30</v>
      </c>
      <c r="C6" s="46" t="s">
        <v>120</v>
      </c>
    </row>
    <row r="7" spans="1:9" ht="20.100000000000001" customHeight="1" x14ac:dyDescent="0.3">
      <c r="A7" s="101">
        <v>96150</v>
      </c>
      <c r="B7" s="86" t="s">
        <v>333</v>
      </c>
      <c r="C7" s="179"/>
    </row>
    <row r="8" spans="1:9" ht="20.100000000000001" customHeight="1" x14ac:dyDescent="0.3">
      <c r="A8" s="101">
        <v>96151</v>
      </c>
      <c r="B8" s="86" t="s">
        <v>348</v>
      </c>
      <c r="C8" s="179"/>
    </row>
    <row r="9" spans="1:9" ht="20.100000000000001" customHeight="1" x14ac:dyDescent="0.3">
      <c r="A9" s="101">
        <v>96152</v>
      </c>
      <c r="B9" s="86" t="s">
        <v>334</v>
      </c>
      <c r="C9" s="179"/>
    </row>
    <row r="10" spans="1:9" ht="20.100000000000001" customHeight="1" x14ac:dyDescent="0.3">
      <c r="A10" s="101">
        <v>96153</v>
      </c>
      <c r="B10" s="86" t="s">
        <v>335</v>
      </c>
      <c r="C10" s="179"/>
    </row>
    <row r="11" spans="1:9" ht="20.100000000000001" customHeight="1" x14ac:dyDescent="0.3">
      <c r="A11" s="101">
        <v>96154</v>
      </c>
      <c r="B11" s="86" t="s">
        <v>336</v>
      </c>
      <c r="C11" s="179"/>
    </row>
    <row r="12" spans="1:9" ht="20.100000000000001" customHeight="1" x14ac:dyDescent="0.3">
      <c r="A12" s="101">
        <v>96155</v>
      </c>
      <c r="B12" s="86" t="s">
        <v>337</v>
      </c>
      <c r="C12" s="179"/>
    </row>
    <row r="13" spans="1:9" ht="20.100000000000001" customHeight="1" x14ac:dyDescent="0.3">
      <c r="A13" s="101" t="s">
        <v>331</v>
      </c>
      <c r="B13" s="86" t="s">
        <v>338</v>
      </c>
      <c r="C13" s="179"/>
    </row>
    <row r="14" spans="1:9" ht="20.100000000000001" customHeight="1" x14ac:dyDescent="0.3">
      <c r="A14" s="101" t="s">
        <v>330</v>
      </c>
      <c r="B14" s="86" t="s">
        <v>339</v>
      </c>
      <c r="C14" s="179"/>
    </row>
    <row r="15" spans="1:9" ht="20.100000000000001" customHeight="1" x14ac:dyDescent="0.3">
      <c r="A15" s="101">
        <v>98960</v>
      </c>
      <c r="B15" s="78" t="s">
        <v>341</v>
      </c>
      <c r="C15" s="179"/>
    </row>
    <row r="16" spans="1:9" ht="20.100000000000001" customHeight="1" x14ac:dyDescent="0.3">
      <c r="A16" s="101">
        <v>98961</v>
      </c>
      <c r="B16" s="78" t="s">
        <v>342</v>
      </c>
      <c r="C16" s="179"/>
    </row>
    <row r="17" spans="1:9" ht="20.100000000000001" customHeight="1" x14ac:dyDescent="0.3">
      <c r="A17" s="101">
        <v>98962</v>
      </c>
      <c r="B17" s="78" t="s">
        <v>343</v>
      </c>
      <c r="C17" s="179"/>
    </row>
    <row r="18" spans="1:9" ht="20.100000000000001" customHeight="1" x14ac:dyDescent="0.3">
      <c r="A18" s="101" t="s">
        <v>340</v>
      </c>
      <c r="B18" s="78" t="s">
        <v>344</v>
      </c>
      <c r="C18" s="179"/>
    </row>
    <row r="19" spans="1:9" ht="15.75" customHeight="1" x14ac:dyDescent="0.3">
      <c r="A19" s="101"/>
      <c r="B19" s="78"/>
      <c r="C19" s="152"/>
    </row>
    <row r="20" spans="1:9" ht="17.399999999999999" x14ac:dyDescent="0.3">
      <c r="A20" s="86"/>
      <c r="B20" s="86" t="s">
        <v>191</v>
      </c>
      <c r="C20" s="151">
        <f>SUM(C7:C19)</f>
        <v>0</v>
      </c>
    </row>
    <row r="21" spans="1:9" ht="17.399999999999999" x14ac:dyDescent="0.3">
      <c r="A21" s="86"/>
      <c r="B21" s="86" t="s">
        <v>314</v>
      </c>
      <c r="C21" s="150"/>
    </row>
    <row r="22" spans="1:9" ht="17.399999999999999" x14ac:dyDescent="0.3">
      <c r="A22" s="39"/>
      <c r="B22" s="41"/>
      <c r="C22" s="41"/>
      <c r="D22" s="41"/>
      <c r="F22" s="42"/>
      <c r="G22" s="42"/>
      <c r="I22" s="47"/>
    </row>
    <row r="24" spans="1:9" ht="15.6" x14ac:dyDescent="0.3">
      <c r="B24" s="88" t="s">
        <v>371</v>
      </c>
      <c r="C24" s="89"/>
    </row>
    <row r="25" spans="1:9" ht="15.6" x14ac:dyDescent="0.3">
      <c r="B25" s="206" t="s">
        <v>346</v>
      </c>
      <c r="C25" s="207" t="s">
        <v>25</v>
      </c>
    </row>
    <row r="26" spans="1:9" ht="15.6" x14ac:dyDescent="0.3">
      <c r="B26" s="130"/>
      <c r="C26" s="175"/>
    </row>
    <row r="27" spans="1:9" ht="15.6" x14ac:dyDescent="0.3">
      <c r="B27" s="131"/>
      <c r="C27" s="176"/>
    </row>
    <row r="28" spans="1:9" ht="15.6" x14ac:dyDescent="0.3">
      <c r="B28" s="131"/>
      <c r="C28" s="176"/>
    </row>
    <row r="29" spans="1:9" ht="15.6" x14ac:dyDescent="0.3">
      <c r="B29" s="131"/>
      <c r="C29" s="176"/>
    </row>
    <row r="30" spans="1:9" ht="15.6" x14ac:dyDescent="0.3">
      <c r="B30" s="132"/>
      <c r="C30" s="176"/>
    </row>
    <row r="31" spans="1:9" ht="15.6" x14ac:dyDescent="0.3">
      <c r="B31" s="131"/>
      <c r="C31" s="176"/>
    </row>
    <row r="32" spans="1:9" ht="15.6" x14ac:dyDescent="0.3">
      <c r="B32" s="132"/>
      <c r="C32" s="176"/>
    </row>
    <row r="33" spans="2:4" ht="15.6" x14ac:dyDescent="0.3">
      <c r="B33" s="132"/>
      <c r="C33" s="176"/>
    </row>
    <row r="34" spans="2:4" ht="15.6" x14ac:dyDescent="0.3">
      <c r="B34" s="132"/>
      <c r="C34" s="176"/>
    </row>
    <row r="35" spans="2:4" ht="15.6" x14ac:dyDescent="0.3">
      <c r="B35" s="131"/>
      <c r="C35" s="176"/>
    </row>
    <row r="36" spans="2:4" ht="15.6" x14ac:dyDescent="0.3">
      <c r="B36" s="131"/>
      <c r="C36" s="176"/>
    </row>
    <row r="37" spans="2:4" ht="15.6" x14ac:dyDescent="0.3">
      <c r="B37" s="131"/>
      <c r="C37" s="176"/>
    </row>
    <row r="38" spans="2:4" ht="15.6" x14ac:dyDescent="0.3">
      <c r="B38" s="131"/>
      <c r="C38" s="176"/>
    </row>
    <row r="39" spans="2:4" ht="15.6" x14ac:dyDescent="0.3">
      <c r="B39" s="133"/>
      <c r="C39" s="176"/>
    </row>
    <row r="40" spans="2:4" ht="15.6" x14ac:dyDescent="0.3">
      <c r="B40" s="131"/>
      <c r="C40" s="176"/>
    </row>
    <row r="41" spans="2:4" ht="15.6" x14ac:dyDescent="0.3">
      <c r="B41" s="131"/>
      <c r="C41" s="176"/>
    </row>
    <row r="42" spans="2:4" ht="15.6" x14ac:dyDescent="0.3">
      <c r="B42" s="134"/>
      <c r="C42" s="177"/>
    </row>
    <row r="43" spans="2:4" ht="15.6" x14ac:dyDescent="0.3">
      <c r="B43" s="30"/>
      <c r="C43" s="156">
        <f>SUM(C26:C41)</f>
        <v>0</v>
      </c>
    </row>
    <row r="44" spans="2:4" ht="15.6" x14ac:dyDescent="0.3">
      <c r="B44" s="88" t="s">
        <v>373</v>
      </c>
      <c r="C44" s="89"/>
    </row>
    <row r="45" spans="2:4" ht="15.6" x14ac:dyDescent="0.3">
      <c r="B45" s="89" t="s">
        <v>26</v>
      </c>
      <c r="C45" s="158"/>
    </row>
    <row r="46" spans="2:4" ht="15.6" x14ac:dyDescent="0.3">
      <c r="B46" s="30"/>
      <c r="C46" s="30"/>
    </row>
    <row r="47" spans="2:4" ht="16.2" thickBot="1" x14ac:dyDescent="0.35">
      <c r="B47" s="88" t="s">
        <v>27</v>
      </c>
      <c r="C47" s="159">
        <f>C43+C45+C21</f>
        <v>0</v>
      </c>
      <c r="D47" s="64" t="s">
        <v>372</v>
      </c>
    </row>
    <row r="48" spans="2:4" ht="16.2" thickTop="1" x14ac:dyDescent="0.3">
      <c r="C48" s="155">
        <f>C47-'Schedule 1'!G19</f>
        <v>0</v>
      </c>
      <c r="D48" s="64" t="s">
        <v>323</v>
      </c>
    </row>
    <row r="50" spans="2:3" ht="15.6" x14ac:dyDescent="0.3">
      <c r="B50" s="89" t="s">
        <v>388</v>
      </c>
      <c r="C50" s="158"/>
    </row>
    <row r="51" spans="2:3" ht="15.6" x14ac:dyDescent="0.3">
      <c r="B51" s="89"/>
    </row>
    <row r="52" spans="2:3" ht="16.2" thickBot="1" x14ac:dyDescent="0.35">
      <c r="B52" s="89" t="s">
        <v>389</v>
      </c>
      <c r="C52" s="159">
        <f>C47-C50</f>
        <v>0</v>
      </c>
    </row>
    <row r="53" spans="2:3" ht="15" thickTop="1" x14ac:dyDescent="0.3"/>
  </sheetData>
  <sheetProtection algorithmName="SHA-512" hashValue="utuM7jkUoo4O0y3xK02XisVRsjpLIjMxl/SNPhlSipA8F044HC5fih7hfGk/8prTXtQtoaoresG6xwuMfoQfxQ==" saltValue="67GNG47156S7ZZ0j638yLg==" spinCount="100000" sheet="1" objects="1" scenarios="1" insertRows="0"/>
  <pageMargins left="0.7" right="0.7" top="0.49" bottom="0.45" header="0.3" footer="0.3"/>
  <pageSetup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3"/>
  <sheetViews>
    <sheetView zoomScale="80" zoomScaleNormal="80" workbookViewId="0">
      <pane ySplit="3" topLeftCell="A4" activePane="bottomLeft" state="frozen"/>
      <selection activeCell="B11" sqref="B11"/>
      <selection pane="bottomLeft"/>
    </sheetView>
  </sheetViews>
  <sheetFormatPr defaultRowHeight="14.4" x14ac:dyDescent="0.3"/>
  <cols>
    <col min="1" max="1" width="17" customWidth="1"/>
    <col min="2" max="2" width="82.33203125" customWidth="1"/>
    <col min="3" max="3" width="25.33203125" customWidth="1"/>
  </cols>
  <sheetData>
    <row r="1" spans="1:9" s="35" customFormat="1" ht="22.8" x14ac:dyDescent="0.3">
      <c r="A1" s="43" t="str">
        <f>'Schedule 1'!A1</f>
        <v>COLORADO UNIT COST REPORT:  FY 2021</v>
      </c>
      <c r="B1" s="44"/>
      <c r="C1" s="45"/>
      <c r="D1" s="40"/>
      <c r="F1" s="42"/>
      <c r="G1" s="42"/>
      <c r="I1" s="47"/>
    </row>
    <row r="2" spans="1:9" s="35" customFormat="1" ht="21" x14ac:dyDescent="0.4">
      <c r="A2" s="38" t="str">
        <f>'Schedule 1'!A2:B2</f>
        <v xml:space="preserve">Community Mental Health Center/SUD Provider:  </v>
      </c>
      <c r="B2" s="44"/>
      <c r="C2" s="38" t="str">
        <f>'Schedule 1'!D2</f>
        <v>[input center name on Sched. 1]</v>
      </c>
      <c r="D2" s="40"/>
      <c r="F2" s="42"/>
      <c r="G2" s="42"/>
      <c r="I2" s="47"/>
    </row>
    <row r="3" spans="1:9" s="35" customFormat="1" ht="17.399999999999999" x14ac:dyDescent="0.3">
      <c r="A3" s="39" t="s">
        <v>374</v>
      </c>
      <c r="B3" s="41"/>
      <c r="C3" s="41"/>
      <c r="D3" s="41"/>
      <c r="F3" s="42"/>
      <c r="G3" s="42"/>
      <c r="I3" s="47"/>
    </row>
    <row r="4" spans="1:9" s="35" customFormat="1" ht="17.399999999999999" x14ac:dyDescent="0.3">
      <c r="A4" s="39"/>
      <c r="B4" s="41"/>
      <c r="C4" s="41"/>
      <c r="D4" s="41"/>
      <c r="F4" s="42"/>
      <c r="G4" s="42"/>
      <c r="I4" s="47"/>
    </row>
    <row r="5" spans="1:9" s="35" customFormat="1" x14ac:dyDescent="0.3">
      <c r="A5" s="56"/>
      <c r="B5" s="56"/>
      <c r="C5" s="56"/>
    </row>
    <row r="6" spans="1:9" s="35" customFormat="1" ht="30.75" customHeight="1" x14ac:dyDescent="0.3">
      <c r="A6" s="379" t="s">
        <v>118</v>
      </c>
      <c r="B6" s="379"/>
      <c r="C6" s="379"/>
      <c r="E6" s="61"/>
    </row>
    <row r="7" spans="1:9" s="35" customFormat="1" ht="17.399999999999999" x14ac:dyDescent="0.3">
      <c r="A7" s="48" t="s">
        <v>28</v>
      </c>
      <c r="B7" s="46" t="s">
        <v>30</v>
      </c>
      <c r="C7" s="46" t="s">
        <v>120</v>
      </c>
    </row>
    <row r="8" spans="1:9" ht="52.2" x14ac:dyDescent="0.3">
      <c r="A8" s="36" t="s">
        <v>95</v>
      </c>
      <c r="B8" s="71" t="s">
        <v>263</v>
      </c>
      <c r="C8" s="151">
        <f>VLOOKUP(A8,'Schedule 3'!$B$8:$F$222,4, 0)+VLOOKUP(A8,'Schedule 3A'!$B$8:$F$222,4, 0)</f>
        <v>0</v>
      </c>
    </row>
    <row r="9" spans="1:9" ht="34.799999999999997" x14ac:dyDescent="0.3">
      <c r="A9" s="36" t="s">
        <v>96</v>
      </c>
      <c r="B9" s="72" t="s">
        <v>264</v>
      </c>
      <c r="C9" s="151">
        <f>VLOOKUP(A9,'Schedule 3'!$B$8:$F$222,4, 0)+VLOOKUP(A9,'Schedule 3A'!$B$8:$F$222,4, 0)</f>
        <v>0</v>
      </c>
    </row>
    <row r="10" spans="1:9" ht="52.2" x14ac:dyDescent="0.3">
      <c r="A10" s="36" t="s">
        <v>97</v>
      </c>
      <c r="B10" s="72" t="s">
        <v>265</v>
      </c>
      <c r="C10" s="151">
        <f>VLOOKUP(A10,'Schedule 3'!$B$8:$F$222,4, 0)+VLOOKUP(A10,'Schedule 3A'!$B$8:$F$222,4, 0)</f>
        <v>0</v>
      </c>
    </row>
    <row r="11" spans="1:9" s="56" customFormat="1" ht="15.75" customHeight="1" x14ac:dyDescent="0.3">
      <c r="A11" s="66"/>
      <c r="B11" s="67"/>
      <c r="C11" s="68"/>
    </row>
    <row r="12" spans="1:9" s="56" customFormat="1" ht="17.399999999999999" x14ac:dyDescent="0.3">
      <c r="A12" s="59"/>
      <c r="B12" s="59" t="s">
        <v>191</v>
      </c>
      <c r="C12" s="151">
        <f>SUM(C8:C10)</f>
        <v>0</v>
      </c>
    </row>
    <row r="13" spans="1:9" s="56" customFormat="1" ht="17.399999999999999" x14ac:dyDescent="0.3">
      <c r="A13" s="59"/>
      <c r="B13" s="59" t="s">
        <v>314</v>
      </c>
      <c r="C13" s="150"/>
    </row>
    <row r="14" spans="1:9" s="56" customFormat="1" ht="17.399999999999999" x14ac:dyDescent="0.3">
      <c r="A14" s="59"/>
      <c r="B14" s="59" t="s">
        <v>192</v>
      </c>
      <c r="C14" s="69" t="str">
        <f>IFERROR(C13/C12,"")</f>
        <v/>
      </c>
    </row>
    <row r="15" spans="1:9" s="64" customFormat="1" ht="17.399999999999999" x14ac:dyDescent="0.3">
      <c r="A15" s="39"/>
      <c r="B15" s="41"/>
      <c r="C15" s="41"/>
      <c r="D15" s="41"/>
      <c r="F15" s="42"/>
      <c r="G15" s="42"/>
      <c r="I15" s="47"/>
    </row>
    <row r="16" spans="1:9" s="35" customFormat="1" ht="30.75" customHeight="1" x14ac:dyDescent="0.3">
      <c r="A16" s="379" t="s">
        <v>193</v>
      </c>
      <c r="B16" s="379"/>
      <c r="C16" s="379"/>
      <c r="E16" s="61"/>
    </row>
    <row r="17" spans="1:5" s="35" customFormat="1" ht="17.399999999999999" x14ac:dyDescent="0.3">
      <c r="A17" s="48" t="s">
        <v>28</v>
      </c>
      <c r="B17" s="46" t="s">
        <v>30</v>
      </c>
      <c r="C17" s="46" t="s">
        <v>120</v>
      </c>
      <c r="D17" s="61"/>
    </row>
    <row r="18" spans="1:5" ht="34.799999999999997" x14ac:dyDescent="0.3">
      <c r="A18" s="36" t="s">
        <v>88</v>
      </c>
      <c r="B18" s="73" t="s">
        <v>251</v>
      </c>
      <c r="C18" s="151">
        <f>VLOOKUP(A18,'Schedule 3'!$B$8:$F$222,4, 0)+VLOOKUP(A18,'Schedule 3A'!$B$8:$F$222,4, 0)</f>
        <v>0</v>
      </c>
      <c r="D18" s="64"/>
    </row>
    <row r="19" spans="1:5" ht="17.399999999999999" x14ac:dyDescent="0.3">
      <c r="A19" s="36" t="s">
        <v>100</v>
      </c>
      <c r="B19" s="74" t="s">
        <v>270</v>
      </c>
      <c r="C19" s="151">
        <f>VLOOKUP(A19,'Schedule 3'!$B$8:$F$222,4, 0)+VLOOKUP(A19,'Schedule 3A'!$B$8:$F$222,4, 0)</f>
        <v>0</v>
      </c>
      <c r="D19" s="64"/>
    </row>
    <row r="20" spans="1:5" ht="17.399999999999999" x14ac:dyDescent="0.3">
      <c r="A20" s="37">
        <v>82075</v>
      </c>
      <c r="B20" s="75" t="s">
        <v>117</v>
      </c>
      <c r="C20" s="151">
        <f>VLOOKUP(A20,'Schedule 3'!$B$8:$F$222,4, 0)+VLOOKUP(A20,'Schedule 3A'!$B$8:$F$222,4, 0)</f>
        <v>0</v>
      </c>
      <c r="D20" s="64"/>
    </row>
    <row r="21" spans="1:5" ht="17.399999999999999" x14ac:dyDescent="0.3">
      <c r="A21" s="62" t="s">
        <v>89</v>
      </c>
      <c r="B21" s="76" t="s">
        <v>255</v>
      </c>
      <c r="C21" s="151">
        <f>VLOOKUP(A21,'Schedule 3'!$B$8:$F$222,4, 0)+VLOOKUP(A21,'Schedule 3A'!$B$8:$F$222,4, 0)</f>
        <v>0</v>
      </c>
    </row>
    <row r="22" spans="1:5" s="56" customFormat="1" ht="17.399999999999999" x14ac:dyDescent="0.3">
      <c r="A22" s="62" t="s">
        <v>94</v>
      </c>
      <c r="B22" s="77" t="s">
        <v>260</v>
      </c>
      <c r="C22" s="151">
        <f>VLOOKUP(A22,'Schedule 3'!$B$8:$F$222,4, 0)+VLOOKUP(A22,'Schedule 3A'!$B$8:$F$222,4, 0)</f>
        <v>0</v>
      </c>
    </row>
    <row r="23" spans="1:5" ht="17.399999999999999" x14ac:dyDescent="0.3">
      <c r="A23" s="62" t="s">
        <v>98</v>
      </c>
      <c r="B23" s="79" t="s">
        <v>266</v>
      </c>
      <c r="C23" s="151">
        <f>VLOOKUP(A23,'Schedule 3'!$B$8:$F$222,4, 0)+VLOOKUP(A23,'Schedule 3A'!$B$8:$F$222,4, 0)</f>
        <v>0</v>
      </c>
    </row>
    <row r="24" spans="1:5" s="56" customFormat="1" ht="15.75" customHeight="1" x14ac:dyDescent="0.3">
      <c r="A24" s="66"/>
      <c r="B24" s="78"/>
      <c r="C24" s="152"/>
    </row>
    <row r="25" spans="1:5" s="56" customFormat="1" ht="17.399999999999999" x14ac:dyDescent="0.3">
      <c r="A25" s="59"/>
      <c r="B25" s="59" t="s">
        <v>191</v>
      </c>
      <c r="C25" s="151">
        <f>SUM(C18:C23)</f>
        <v>0</v>
      </c>
    </row>
    <row r="26" spans="1:5" s="56" customFormat="1" ht="17.399999999999999" x14ac:dyDescent="0.3">
      <c r="A26" s="59"/>
      <c r="B26" s="86" t="s">
        <v>314</v>
      </c>
      <c r="C26" s="150"/>
    </row>
    <row r="27" spans="1:5" s="56" customFormat="1" ht="17.399999999999999" x14ac:dyDescent="0.3">
      <c r="A27" s="59"/>
      <c r="B27" s="59" t="s">
        <v>192</v>
      </c>
      <c r="C27" s="69" t="str">
        <f>IFERROR(C26/C25,"")</f>
        <v/>
      </c>
    </row>
    <row r="28" spans="1:5" s="35" customFormat="1" x14ac:dyDescent="0.3"/>
    <row r="29" spans="1:5" s="35" customFormat="1" ht="30" customHeight="1" x14ac:dyDescent="0.3">
      <c r="A29" s="379" t="s">
        <v>248</v>
      </c>
      <c r="B29" s="379"/>
      <c r="C29" s="379"/>
      <c r="E29" s="61"/>
    </row>
    <row r="30" spans="1:5" s="35" customFormat="1" ht="17.399999999999999" x14ac:dyDescent="0.3">
      <c r="A30" s="48" t="s">
        <v>28</v>
      </c>
      <c r="B30" s="46" t="s">
        <v>30</v>
      </c>
      <c r="C30" s="46" t="s">
        <v>120</v>
      </c>
    </row>
    <row r="31" spans="1:5" ht="17.399999999999999" x14ac:dyDescent="0.3">
      <c r="A31" s="36" t="s">
        <v>103</v>
      </c>
      <c r="B31" s="80" t="s">
        <v>271</v>
      </c>
      <c r="C31" s="151">
        <f>VLOOKUP(A31,'Schedule 3'!$B$8:$F$222,4, 0)+VLOOKUP(A31,'Schedule 3A'!$B$8:$F$222,4, 0)</f>
        <v>0</v>
      </c>
    </row>
    <row r="32" spans="1:5" ht="34.799999999999997" x14ac:dyDescent="0.3">
      <c r="A32" s="36" t="s">
        <v>111</v>
      </c>
      <c r="B32" s="81" t="s">
        <v>283</v>
      </c>
      <c r="C32" s="151">
        <f>VLOOKUP(A32,'Schedule 3'!$B$8:$F$222,4, 0)+VLOOKUP(A32,'Schedule 3A'!$B$8:$F$222,4, 0)</f>
        <v>0</v>
      </c>
    </row>
    <row r="33" spans="1:5" ht="34.799999999999997" x14ac:dyDescent="0.3">
      <c r="A33" s="36" t="s">
        <v>113</v>
      </c>
      <c r="B33" s="82" t="s">
        <v>285</v>
      </c>
      <c r="C33" s="151">
        <f>VLOOKUP(A33,'Schedule 3'!$B$8:$F$222,4, 0)+VLOOKUP(A33,'Schedule 3A'!$B$8:$F$222,4, 0)</f>
        <v>0</v>
      </c>
    </row>
    <row r="34" spans="1:5" ht="17.399999999999999" x14ac:dyDescent="0.3">
      <c r="A34" s="36" t="s">
        <v>116</v>
      </c>
      <c r="B34" s="83" t="s">
        <v>288</v>
      </c>
      <c r="C34" s="151">
        <f>VLOOKUP(A34,'Schedule 3'!$B$8:$F$222,4, 0)+VLOOKUP(A34,'Schedule 3A'!$B$8:$F$222,4, 0)</f>
        <v>0</v>
      </c>
    </row>
    <row r="35" spans="1:5" s="56" customFormat="1" ht="15.75" customHeight="1" x14ac:dyDescent="0.3">
      <c r="A35" s="66"/>
      <c r="B35" s="67"/>
      <c r="C35" s="152"/>
    </row>
    <row r="36" spans="1:5" s="56" customFormat="1" ht="17.399999999999999" x14ac:dyDescent="0.3">
      <c r="A36" s="59"/>
      <c r="B36" s="59" t="s">
        <v>191</v>
      </c>
      <c r="C36" s="151">
        <f>SUM(C31:C34)</f>
        <v>0</v>
      </c>
    </row>
    <row r="37" spans="1:5" s="56" customFormat="1" ht="17.399999999999999" x14ac:dyDescent="0.3">
      <c r="A37" s="59"/>
      <c r="B37" s="86" t="s">
        <v>314</v>
      </c>
      <c r="C37" s="150"/>
    </row>
    <row r="38" spans="1:5" s="56" customFormat="1" ht="17.399999999999999" x14ac:dyDescent="0.3">
      <c r="A38" s="59"/>
      <c r="B38" s="59" t="s">
        <v>192</v>
      </c>
      <c r="C38" s="69" t="str">
        <f>IFERROR(C37/C36,"")</f>
        <v/>
      </c>
    </row>
    <row r="39" spans="1:5" s="35" customFormat="1" x14ac:dyDescent="0.3"/>
    <row r="40" spans="1:5" s="35" customFormat="1" ht="30" customHeight="1" x14ac:dyDescent="0.3">
      <c r="A40" s="379" t="s">
        <v>194</v>
      </c>
      <c r="B40" s="379"/>
      <c r="C40" s="379"/>
      <c r="E40" s="61"/>
    </row>
    <row r="41" spans="1:5" s="35" customFormat="1" ht="17.399999999999999" x14ac:dyDescent="0.3">
      <c r="A41" s="48" t="s">
        <v>28</v>
      </c>
      <c r="B41" s="46" t="s">
        <v>30</v>
      </c>
      <c r="C41" s="46" t="s">
        <v>120</v>
      </c>
    </row>
    <row r="42" spans="1:5" s="64" customFormat="1" ht="34.799999999999997" x14ac:dyDescent="0.3">
      <c r="A42" s="70" t="s">
        <v>90</v>
      </c>
      <c r="B42" s="84" t="s">
        <v>256</v>
      </c>
      <c r="C42" s="151">
        <f>VLOOKUP(A42,'Schedule 3'!$B$8:$F$222,4, 0)+VLOOKUP(A42,'Schedule 3A'!$B$8:$F$222,4, 0)</f>
        <v>0</v>
      </c>
    </row>
    <row r="43" spans="1:5" ht="34.799999999999997" x14ac:dyDescent="0.3">
      <c r="A43" s="36" t="s">
        <v>91</v>
      </c>
      <c r="B43" s="84" t="s">
        <v>257</v>
      </c>
      <c r="C43" s="151">
        <f>VLOOKUP(A43,'Schedule 3'!$B$8:$F$222,4, 0)+VLOOKUP(A43,'Schedule 3A'!$B$8:$F$222,4, 0)</f>
        <v>0</v>
      </c>
    </row>
    <row r="44" spans="1:5" ht="17.399999999999999" x14ac:dyDescent="0.3">
      <c r="A44" s="36" t="s">
        <v>92</v>
      </c>
      <c r="B44" s="84" t="s">
        <v>258</v>
      </c>
      <c r="C44" s="151">
        <f>VLOOKUP(A44,'Schedule 3'!$B$8:$F$222,4, 0)+VLOOKUP(A44,'Schedule 3A'!$B$8:$F$222,4, 0)</f>
        <v>0</v>
      </c>
    </row>
    <row r="45" spans="1:5" s="56" customFormat="1" ht="15.75" customHeight="1" x14ac:dyDescent="0.3">
      <c r="A45" s="66"/>
      <c r="B45" s="67"/>
      <c r="C45" s="152"/>
    </row>
    <row r="46" spans="1:5" s="56" customFormat="1" ht="17.399999999999999" x14ac:dyDescent="0.3">
      <c r="A46" s="59"/>
      <c r="B46" s="59" t="s">
        <v>191</v>
      </c>
      <c r="C46" s="151">
        <f>SUM(C42:C44)</f>
        <v>0</v>
      </c>
    </row>
    <row r="47" spans="1:5" s="56" customFormat="1" ht="17.399999999999999" x14ac:dyDescent="0.3">
      <c r="A47" s="59"/>
      <c r="B47" s="86" t="s">
        <v>314</v>
      </c>
      <c r="C47" s="150"/>
    </row>
    <row r="48" spans="1:5" s="56" customFormat="1" ht="17.399999999999999" x14ac:dyDescent="0.3">
      <c r="A48" s="59"/>
      <c r="B48" s="59" t="s">
        <v>192</v>
      </c>
      <c r="C48" s="69" t="str">
        <f>IFERROR(C47/C46,"")</f>
        <v/>
      </c>
    </row>
    <row r="49" spans="1:5" s="35" customFormat="1" x14ac:dyDescent="0.3"/>
    <row r="50" spans="1:5" s="56" customFormat="1" ht="30.75" customHeight="1" x14ac:dyDescent="0.3">
      <c r="A50" s="379" t="s">
        <v>119</v>
      </c>
      <c r="B50" s="379"/>
      <c r="C50" s="379"/>
      <c r="E50" s="61"/>
    </row>
    <row r="51" spans="1:5" s="56" customFormat="1" ht="17.399999999999999" x14ac:dyDescent="0.3">
      <c r="A51" s="58" t="s">
        <v>28</v>
      </c>
      <c r="B51" s="57" t="s">
        <v>30</v>
      </c>
      <c r="C51" s="57" t="s">
        <v>120</v>
      </c>
    </row>
    <row r="52" spans="1:5" s="56" customFormat="1" ht="17.399999999999999" x14ac:dyDescent="0.3">
      <c r="A52" s="59" t="s">
        <v>105</v>
      </c>
      <c r="B52" s="85" t="s">
        <v>277</v>
      </c>
      <c r="C52" s="151">
        <f>VLOOKUP(A52,'Schedule 3'!$B$8:$F$222,4, 0)+VLOOKUP(A52,'Schedule 3A'!$B$8:$F$222,4, 0)</f>
        <v>0</v>
      </c>
    </row>
    <row r="53" spans="1:5" ht="17.399999999999999" x14ac:dyDescent="0.3">
      <c r="A53" s="36" t="s">
        <v>109</v>
      </c>
      <c r="B53" s="86" t="s">
        <v>280</v>
      </c>
      <c r="C53" s="151">
        <f>VLOOKUP(A53,'Schedule 3'!$B$8:$F$222,4, 0)+VLOOKUP(A53,'Schedule 3A'!$B$8:$F$222,4, 0)</f>
        <v>0</v>
      </c>
    </row>
    <row r="54" spans="1:5" s="56" customFormat="1" ht="15.75" customHeight="1" x14ac:dyDescent="0.3">
      <c r="A54" s="66"/>
      <c r="B54" s="67"/>
      <c r="C54" s="152"/>
    </row>
    <row r="55" spans="1:5" s="56" customFormat="1" ht="17.399999999999999" x14ac:dyDescent="0.3">
      <c r="A55" s="59"/>
      <c r="B55" s="59" t="s">
        <v>191</v>
      </c>
      <c r="C55" s="151">
        <f>SUM(C52:C53)</f>
        <v>0</v>
      </c>
    </row>
    <row r="56" spans="1:5" s="56" customFormat="1" ht="17.399999999999999" x14ac:dyDescent="0.3">
      <c r="A56" s="59"/>
      <c r="B56" s="86" t="s">
        <v>314</v>
      </c>
      <c r="C56" s="150"/>
    </row>
    <row r="57" spans="1:5" s="56" customFormat="1" ht="17.399999999999999" x14ac:dyDescent="0.3">
      <c r="A57" s="59"/>
      <c r="B57" s="59" t="s">
        <v>192</v>
      </c>
      <c r="C57" s="69" t="str">
        <f>IFERROR(C56/C55,"")</f>
        <v/>
      </c>
    </row>
    <row r="58" spans="1:5" s="63" customFormat="1" x14ac:dyDescent="0.3"/>
    <row r="59" spans="1:5" ht="17.399999999999999" x14ac:dyDescent="0.3">
      <c r="A59" s="379" t="s">
        <v>192</v>
      </c>
      <c r="B59" s="379"/>
      <c r="C59" s="379"/>
    </row>
    <row r="60" spans="1:5" s="64" customFormat="1" ht="17.399999999999999" x14ac:dyDescent="0.3">
      <c r="A60" s="380"/>
      <c r="B60" s="381"/>
      <c r="C60" s="382"/>
    </row>
    <row r="61" spans="1:5" ht="17.399999999999999" x14ac:dyDescent="0.3">
      <c r="A61" s="86"/>
      <c r="B61" s="95" t="s">
        <v>191</v>
      </c>
      <c r="C61" s="153">
        <f>C36+C46+C55+C12+C25</f>
        <v>0</v>
      </c>
    </row>
    <row r="62" spans="1:5" ht="18" customHeight="1" x14ac:dyDescent="0.3">
      <c r="A62" s="86"/>
      <c r="B62" s="95" t="s">
        <v>314</v>
      </c>
      <c r="C62" s="178">
        <f>C37+C47+C56+C13+C26</f>
        <v>0</v>
      </c>
    </row>
    <row r="63" spans="1:5" ht="18" customHeight="1" x14ac:dyDescent="0.3">
      <c r="A63" s="86"/>
      <c r="B63" s="95" t="s">
        <v>192</v>
      </c>
      <c r="C63" s="96" t="str">
        <f>IFERROR(C62/C61,"")</f>
        <v/>
      </c>
    </row>
  </sheetData>
  <sheetProtection algorithmName="SHA-512" hashValue="V+ZrDvq6nJ4OjbTRdkCjdTH3pSQ+sRtQcAkJJBc7A/fbqZsu0f1x92VbMo2D3g6QsLE7e8GG1op/cm5CG93NTQ==" saltValue="2mmQ8PqhkCbf0wdPsd/vyA==" spinCount="100000" sheet="1" objects="1" scenarios="1"/>
  <mergeCells count="7">
    <mergeCell ref="A16:C16"/>
    <mergeCell ref="A6:C6"/>
    <mergeCell ref="A59:C59"/>
    <mergeCell ref="A60:C60"/>
    <mergeCell ref="A50:C50"/>
    <mergeCell ref="A40:C40"/>
    <mergeCell ref="A29:C29"/>
  </mergeCells>
  <pageMargins left="0.7" right="0.7" top="0.49" bottom="0.45" header="0.3" footer="0.3"/>
  <pageSetup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3"/>
  <sheetViews>
    <sheetView zoomScale="80" zoomScaleNormal="80" zoomScaleSheetLayoutView="80" workbookViewId="0">
      <pane ySplit="7" topLeftCell="A8" activePane="bottomLeft" state="frozen"/>
      <selection activeCell="B11" sqref="B11"/>
      <selection pane="bottomLeft"/>
    </sheetView>
  </sheetViews>
  <sheetFormatPr defaultColWidth="20.88671875" defaultRowHeight="14.4" x14ac:dyDescent="0.3"/>
  <cols>
    <col min="1" max="1" width="9.6640625" style="52" customWidth="1"/>
    <col min="2" max="2" width="21" style="52" customWidth="1"/>
    <col min="3" max="3" width="21.109375" style="120" customWidth="1"/>
    <col min="4" max="4" width="83.88671875" style="52" customWidth="1"/>
    <col min="5" max="5" width="20.44140625" style="121" customWidth="1"/>
    <col min="6" max="6" width="19.88671875" style="121" customWidth="1"/>
  </cols>
  <sheetData>
    <row r="1" spans="1:6" ht="22.8" x14ac:dyDescent="0.3">
      <c r="A1" s="124" t="str">
        <f>'Schedule 1'!A1</f>
        <v>COLORADO UNIT COST REPORT:  FY 2021</v>
      </c>
      <c r="B1" s="102"/>
      <c r="C1" s="112"/>
      <c r="D1" s="55"/>
      <c r="E1" s="113"/>
      <c r="F1" s="113"/>
    </row>
    <row r="2" spans="1:6" ht="20.25" customHeight="1" x14ac:dyDescent="0.3">
      <c r="A2" s="125" t="str">
        <f>'Schedule 1'!A2:B2</f>
        <v xml:space="preserve">Community Mental Health Center/SUD Provider:  </v>
      </c>
      <c r="B2" s="105"/>
      <c r="C2" s="112"/>
      <c r="D2" s="54"/>
      <c r="E2" s="125" t="str">
        <f>'Schedule 1'!D2</f>
        <v>[input center name on Sched. 1]</v>
      </c>
      <c r="F2" s="125"/>
    </row>
    <row r="3" spans="1:6" ht="17.399999999999999" x14ac:dyDescent="0.3">
      <c r="A3" s="126" t="s">
        <v>324</v>
      </c>
      <c r="B3" s="53"/>
      <c r="C3" s="114"/>
      <c r="D3" s="53"/>
      <c r="E3" s="113"/>
      <c r="F3" s="113"/>
    </row>
    <row r="4" spans="1:6" x14ac:dyDescent="0.3">
      <c r="A4" s="55"/>
      <c r="B4" s="55"/>
      <c r="C4" s="115"/>
      <c r="D4" s="55"/>
      <c r="E4" s="113"/>
      <c r="F4" s="113"/>
    </row>
    <row r="5" spans="1:6" x14ac:dyDescent="0.3">
      <c r="A5" s="55"/>
      <c r="B5" s="55"/>
      <c r="C5" s="115"/>
      <c r="D5" s="55"/>
      <c r="E5" s="113"/>
      <c r="F5" s="113"/>
    </row>
    <row r="6" spans="1:6" x14ac:dyDescent="0.3">
      <c r="A6" s="116"/>
      <c r="B6" s="117"/>
      <c r="C6" s="118"/>
      <c r="D6" s="34"/>
      <c r="E6" s="327">
        <v>1</v>
      </c>
      <c r="F6" s="328">
        <v>2</v>
      </c>
    </row>
    <row r="7" spans="1:6" ht="46.8" x14ac:dyDescent="0.3">
      <c r="A7" s="316"/>
      <c r="B7" s="316" t="s">
        <v>28</v>
      </c>
      <c r="C7" s="322" t="s">
        <v>29</v>
      </c>
      <c r="D7" s="316" t="s">
        <v>30</v>
      </c>
      <c r="E7" s="323" t="s">
        <v>308</v>
      </c>
      <c r="F7" s="321" t="s">
        <v>309</v>
      </c>
    </row>
    <row r="8" spans="1:6" ht="17.399999999999999" x14ac:dyDescent="0.3">
      <c r="A8" s="110">
        <v>1</v>
      </c>
      <c r="B8" s="167">
        <v>80305</v>
      </c>
      <c r="C8" s="100">
        <v>0</v>
      </c>
      <c r="D8" s="99" t="s">
        <v>377</v>
      </c>
      <c r="E8" s="333"/>
      <c r="F8" s="334">
        <f t="shared" ref="F8:F81" si="0">E8*C8</f>
        <v>0</v>
      </c>
    </row>
    <row r="9" spans="1:6" ht="17.399999999999999" x14ac:dyDescent="0.3">
      <c r="A9" s="110">
        <v>2</v>
      </c>
      <c r="B9" s="168">
        <v>80306</v>
      </c>
      <c r="C9" s="100">
        <v>0</v>
      </c>
      <c r="D9" s="99" t="s">
        <v>378</v>
      </c>
      <c r="E9" s="333"/>
      <c r="F9" s="334">
        <f t="shared" si="0"/>
        <v>0</v>
      </c>
    </row>
    <row r="10" spans="1:6" ht="17.399999999999999" x14ac:dyDescent="0.3">
      <c r="A10" s="110">
        <v>3</v>
      </c>
      <c r="B10" s="168">
        <v>82075</v>
      </c>
      <c r="C10" s="100">
        <v>0</v>
      </c>
      <c r="D10" s="99" t="s">
        <v>117</v>
      </c>
      <c r="E10" s="333"/>
      <c r="F10" s="334">
        <f t="shared" si="0"/>
        <v>0</v>
      </c>
    </row>
    <row r="11" spans="1:6" ht="17.399999999999999" x14ac:dyDescent="0.3">
      <c r="A11" s="110">
        <v>4</v>
      </c>
      <c r="B11" s="169">
        <v>90785</v>
      </c>
      <c r="C11" s="100">
        <v>0.43</v>
      </c>
      <c r="D11" s="99" t="s">
        <v>195</v>
      </c>
      <c r="E11" s="333"/>
      <c r="F11" s="334">
        <f t="shared" si="0"/>
        <v>0</v>
      </c>
    </row>
    <row r="12" spans="1:6" ht="17.399999999999999" x14ac:dyDescent="0.3">
      <c r="A12" s="110">
        <v>5</v>
      </c>
      <c r="B12" s="169">
        <v>90791</v>
      </c>
      <c r="C12" s="100">
        <v>5.18</v>
      </c>
      <c r="D12" s="99" t="s">
        <v>196</v>
      </c>
      <c r="E12" s="333"/>
      <c r="F12" s="334">
        <f t="shared" si="0"/>
        <v>0</v>
      </c>
    </row>
    <row r="13" spans="1:6" ht="17.399999999999999" x14ac:dyDescent="0.3">
      <c r="A13" s="110">
        <v>6</v>
      </c>
      <c r="B13" s="169">
        <v>90792</v>
      </c>
      <c r="C13" s="100">
        <v>5.78</v>
      </c>
      <c r="D13" s="99" t="s">
        <v>197</v>
      </c>
      <c r="E13" s="333"/>
      <c r="F13" s="334">
        <f t="shared" si="0"/>
        <v>0</v>
      </c>
    </row>
    <row r="14" spans="1:6" ht="17.399999999999999" x14ac:dyDescent="0.3">
      <c r="A14" s="110">
        <v>7</v>
      </c>
      <c r="B14" s="169">
        <v>90832</v>
      </c>
      <c r="C14" s="100">
        <v>2.23</v>
      </c>
      <c r="D14" s="99" t="s">
        <v>292</v>
      </c>
      <c r="E14" s="333"/>
      <c r="F14" s="334">
        <f t="shared" si="0"/>
        <v>0</v>
      </c>
    </row>
    <row r="15" spans="1:6" ht="17.399999999999999" x14ac:dyDescent="0.3">
      <c r="A15" s="110">
        <v>8</v>
      </c>
      <c r="B15" s="169">
        <v>90833</v>
      </c>
      <c r="C15" s="100">
        <v>2.04</v>
      </c>
      <c r="D15" s="99" t="s">
        <v>297</v>
      </c>
      <c r="E15" s="333"/>
      <c r="F15" s="334">
        <f t="shared" si="0"/>
        <v>0</v>
      </c>
    </row>
    <row r="16" spans="1:6" ht="17.399999999999999" x14ac:dyDescent="0.3">
      <c r="A16" s="110">
        <v>9</v>
      </c>
      <c r="B16" s="169">
        <v>90834</v>
      </c>
      <c r="C16" s="100">
        <v>2.96</v>
      </c>
      <c r="D16" s="99" t="s">
        <v>295</v>
      </c>
      <c r="E16" s="333"/>
      <c r="F16" s="334">
        <f t="shared" si="0"/>
        <v>0</v>
      </c>
    </row>
    <row r="17" spans="1:6" ht="17.399999999999999" x14ac:dyDescent="0.3">
      <c r="A17" s="110">
        <v>10</v>
      </c>
      <c r="B17" s="169">
        <v>90836</v>
      </c>
      <c r="C17" s="100">
        <v>2.58</v>
      </c>
      <c r="D17" s="99" t="s">
        <v>296</v>
      </c>
      <c r="E17" s="333"/>
      <c r="F17" s="334">
        <f t="shared" si="0"/>
        <v>0</v>
      </c>
    </row>
    <row r="18" spans="1:6" ht="17.399999999999999" x14ac:dyDescent="0.3">
      <c r="A18" s="110">
        <v>11</v>
      </c>
      <c r="B18" s="169">
        <v>90837</v>
      </c>
      <c r="C18" s="100">
        <v>4.37</v>
      </c>
      <c r="D18" s="99" t="s">
        <v>298</v>
      </c>
      <c r="E18" s="333"/>
      <c r="F18" s="334">
        <f t="shared" si="0"/>
        <v>0</v>
      </c>
    </row>
    <row r="19" spans="1:6" ht="17.399999999999999" x14ac:dyDescent="0.3">
      <c r="A19" s="110">
        <v>12</v>
      </c>
      <c r="B19" s="169">
        <v>90838</v>
      </c>
      <c r="C19" s="100">
        <v>3.42</v>
      </c>
      <c r="D19" s="99" t="s">
        <v>299</v>
      </c>
      <c r="E19" s="333"/>
      <c r="F19" s="334">
        <f t="shared" si="0"/>
        <v>0</v>
      </c>
    </row>
    <row r="20" spans="1:6" s="64" customFormat="1" ht="17.399999999999999" x14ac:dyDescent="0.3">
      <c r="A20" s="110">
        <v>13</v>
      </c>
      <c r="B20" s="169">
        <v>90839</v>
      </c>
      <c r="C20" s="100">
        <v>4.16</v>
      </c>
      <c r="D20" s="99" t="s">
        <v>198</v>
      </c>
      <c r="E20" s="333"/>
      <c r="F20" s="334">
        <f t="shared" si="0"/>
        <v>0</v>
      </c>
    </row>
    <row r="21" spans="1:6" ht="17.399999999999999" x14ac:dyDescent="0.3">
      <c r="A21" s="110">
        <v>14</v>
      </c>
      <c r="B21" s="169">
        <v>90840</v>
      </c>
      <c r="C21" s="100">
        <v>1.97</v>
      </c>
      <c r="D21" s="99" t="s">
        <v>199</v>
      </c>
      <c r="E21" s="333"/>
      <c r="F21" s="334">
        <f t="shared" si="0"/>
        <v>0</v>
      </c>
    </row>
    <row r="22" spans="1:6" ht="17.399999999999999" x14ac:dyDescent="0.3">
      <c r="A22" s="110">
        <v>15</v>
      </c>
      <c r="B22" s="167">
        <v>90846</v>
      </c>
      <c r="C22" s="100">
        <v>2.84</v>
      </c>
      <c r="D22" s="99" t="s">
        <v>437</v>
      </c>
      <c r="E22" s="333"/>
      <c r="F22" s="334">
        <f t="shared" si="0"/>
        <v>0</v>
      </c>
    </row>
    <row r="23" spans="1:6" ht="18" customHeight="1" x14ac:dyDescent="0.3">
      <c r="A23" s="110">
        <v>16</v>
      </c>
      <c r="B23" s="167">
        <v>90847</v>
      </c>
      <c r="C23" s="100">
        <v>2.94</v>
      </c>
      <c r="D23" s="99" t="s">
        <v>438</v>
      </c>
      <c r="E23" s="333"/>
      <c r="F23" s="334">
        <f t="shared" si="0"/>
        <v>0</v>
      </c>
    </row>
    <row r="24" spans="1:6" ht="17.399999999999999" x14ac:dyDescent="0.3">
      <c r="A24" s="110">
        <v>17</v>
      </c>
      <c r="B24" s="167">
        <v>90849</v>
      </c>
      <c r="C24" s="100">
        <v>1.01</v>
      </c>
      <c r="D24" s="99" t="s">
        <v>121</v>
      </c>
      <c r="E24" s="333"/>
      <c r="F24" s="334">
        <f t="shared" si="0"/>
        <v>0</v>
      </c>
    </row>
    <row r="25" spans="1:6" ht="17.399999999999999" x14ac:dyDescent="0.3">
      <c r="A25" s="110">
        <v>18</v>
      </c>
      <c r="B25" s="167">
        <v>90853</v>
      </c>
      <c r="C25" s="100">
        <v>0.79</v>
      </c>
      <c r="D25" s="99" t="s">
        <v>122</v>
      </c>
      <c r="E25" s="333"/>
      <c r="F25" s="334">
        <f t="shared" si="0"/>
        <v>0</v>
      </c>
    </row>
    <row r="26" spans="1:6" s="64" customFormat="1" ht="17.399999999999999" x14ac:dyDescent="0.3">
      <c r="A26" s="110">
        <v>19</v>
      </c>
      <c r="B26" s="167">
        <v>90870</v>
      </c>
      <c r="C26" s="100">
        <v>5.08</v>
      </c>
      <c r="D26" s="99" t="s">
        <v>447</v>
      </c>
      <c r="E26" s="333"/>
      <c r="F26" s="334">
        <f t="shared" si="0"/>
        <v>0</v>
      </c>
    </row>
    <row r="27" spans="1:6" ht="34.799999999999997" x14ac:dyDescent="0.3">
      <c r="A27" s="110">
        <v>20</v>
      </c>
      <c r="B27" s="167">
        <v>90875</v>
      </c>
      <c r="C27" s="100">
        <v>1.78</v>
      </c>
      <c r="D27" s="99" t="s">
        <v>186</v>
      </c>
      <c r="E27" s="333"/>
      <c r="F27" s="334">
        <f t="shared" si="0"/>
        <v>0</v>
      </c>
    </row>
    <row r="28" spans="1:6" ht="34.799999999999997" x14ac:dyDescent="0.3">
      <c r="A28" s="110">
        <v>21</v>
      </c>
      <c r="B28" s="167">
        <v>90876</v>
      </c>
      <c r="C28" s="100">
        <v>3.09</v>
      </c>
      <c r="D28" s="99" t="s">
        <v>187</v>
      </c>
      <c r="E28" s="333"/>
      <c r="F28" s="334">
        <f t="shared" si="0"/>
        <v>0</v>
      </c>
    </row>
    <row r="29" spans="1:6" ht="34.799999999999997" x14ac:dyDescent="0.3">
      <c r="A29" s="110">
        <v>22</v>
      </c>
      <c r="B29" s="167">
        <v>90887</v>
      </c>
      <c r="C29" s="100">
        <v>2.54</v>
      </c>
      <c r="D29" s="99" t="s">
        <v>123</v>
      </c>
      <c r="E29" s="333"/>
      <c r="F29" s="334">
        <f t="shared" si="0"/>
        <v>0</v>
      </c>
    </row>
    <row r="30" spans="1:6" ht="17.399999999999999" x14ac:dyDescent="0.3">
      <c r="A30" s="110">
        <v>23</v>
      </c>
      <c r="B30" s="167">
        <v>96116</v>
      </c>
      <c r="C30" s="100">
        <v>2.78</v>
      </c>
      <c r="D30" s="99" t="s">
        <v>124</v>
      </c>
      <c r="E30" s="333"/>
      <c r="F30" s="334">
        <f t="shared" si="0"/>
        <v>0</v>
      </c>
    </row>
    <row r="31" spans="1:6" s="64" customFormat="1" ht="17.399999999999999" x14ac:dyDescent="0.3">
      <c r="A31" s="110">
        <v>24</v>
      </c>
      <c r="B31" s="169">
        <v>96121</v>
      </c>
      <c r="C31" s="100">
        <v>2.36</v>
      </c>
      <c r="D31" s="99" t="s">
        <v>427</v>
      </c>
      <c r="E31" s="333"/>
      <c r="F31" s="334">
        <f t="shared" si="0"/>
        <v>0</v>
      </c>
    </row>
    <row r="32" spans="1:6" s="64" customFormat="1" ht="17.399999999999999" x14ac:dyDescent="0.3">
      <c r="A32" s="110">
        <v>25</v>
      </c>
      <c r="B32" s="169">
        <v>96130</v>
      </c>
      <c r="C32" s="100">
        <v>3.46</v>
      </c>
      <c r="D32" s="99" t="s">
        <v>428</v>
      </c>
      <c r="E32" s="333"/>
      <c r="F32" s="334">
        <f t="shared" si="0"/>
        <v>0</v>
      </c>
    </row>
    <row r="33" spans="1:6" s="64" customFormat="1" ht="17.399999999999999" x14ac:dyDescent="0.3">
      <c r="A33" s="110">
        <v>26</v>
      </c>
      <c r="B33" s="169">
        <v>96131</v>
      </c>
      <c r="C33" s="100">
        <v>2.62</v>
      </c>
      <c r="D33" s="99" t="s">
        <v>429</v>
      </c>
      <c r="E33" s="333"/>
      <c r="F33" s="334">
        <f t="shared" si="0"/>
        <v>0</v>
      </c>
    </row>
    <row r="34" spans="1:6" s="64" customFormat="1" ht="17.399999999999999" x14ac:dyDescent="0.3">
      <c r="A34" s="110">
        <v>27</v>
      </c>
      <c r="B34" s="169">
        <v>96132</v>
      </c>
      <c r="C34" s="100">
        <v>3.82</v>
      </c>
      <c r="D34" s="99" t="s">
        <v>430</v>
      </c>
      <c r="E34" s="333"/>
      <c r="F34" s="334">
        <f t="shared" si="0"/>
        <v>0</v>
      </c>
    </row>
    <row r="35" spans="1:6" s="64" customFormat="1" ht="17.399999999999999" x14ac:dyDescent="0.3">
      <c r="A35" s="110">
        <v>28</v>
      </c>
      <c r="B35" s="169">
        <v>96133</v>
      </c>
      <c r="C35" s="100">
        <v>2.98</v>
      </c>
      <c r="D35" s="99" t="s">
        <v>431</v>
      </c>
      <c r="E35" s="333"/>
      <c r="F35" s="334">
        <f t="shared" si="0"/>
        <v>0</v>
      </c>
    </row>
    <row r="36" spans="1:6" s="64" customFormat="1" ht="17.399999999999999" x14ac:dyDescent="0.3">
      <c r="A36" s="110">
        <v>29</v>
      </c>
      <c r="B36" s="169">
        <v>96136</v>
      </c>
      <c r="C36" s="100">
        <v>1.34</v>
      </c>
      <c r="D36" s="99" t="s">
        <v>432</v>
      </c>
      <c r="E36" s="333"/>
      <c r="F36" s="334">
        <f t="shared" si="0"/>
        <v>0</v>
      </c>
    </row>
    <row r="37" spans="1:6" s="64" customFormat="1" ht="17.399999999999999" x14ac:dyDescent="0.3">
      <c r="A37" s="110">
        <v>30</v>
      </c>
      <c r="B37" s="169">
        <v>96137</v>
      </c>
      <c r="C37" s="100">
        <v>1.2</v>
      </c>
      <c r="D37" s="99" t="s">
        <v>433</v>
      </c>
      <c r="E37" s="333"/>
      <c r="F37" s="334">
        <f t="shared" si="0"/>
        <v>0</v>
      </c>
    </row>
    <row r="38" spans="1:6" s="64" customFormat="1" ht="17.399999999999999" x14ac:dyDescent="0.3">
      <c r="A38" s="110">
        <v>31</v>
      </c>
      <c r="B38" s="169">
        <v>96138</v>
      </c>
      <c r="C38" s="100">
        <v>1.07</v>
      </c>
      <c r="D38" s="99" t="s">
        <v>434</v>
      </c>
      <c r="E38" s="333"/>
      <c r="F38" s="334">
        <f t="shared" si="0"/>
        <v>0</v>
      </c>
    </row>
    <row r="39" spans="1:6" s="64" customFormat="1" ht="17.399999999999999" x14ac:dyDescent="0.3">
      <c r="A39" s="110">
        <v>32</v>
      </c>
      <c r="B39" s="169">
        <v>96139</v>
      </c>
      <c r="C39" s="100">
        <v>1.07</v>
      </c>
      <c r="D39" s="99" t="s">
        <v>435</v>
      </c>
      <c r="E39" s="333"/>
      <c r="F39" s="334">
        <f t="shared" si="0"/>
        <v>0</v>
      </c>
    </row>
    <row r="40" spans="1:6" s="64" customFormat="1" ht="17.399999999999999" x14ac:dyDescent="0.3">
      <c r="A40" s="110">
        <v>33</v>
      </c>
      <c r="B40" s="169">
        <v>96146</v>
      </c>
      <c r="C40" s="100">
        <v>0.06</v>
      </c>
      <c r="D40" s="99" t="s">
        <v>436</v>
      </c>
      <c r="E40" s="333"/>
      <c r="F40" s="334">
        <f t="shared" si="0"/>
        <v>0</v>
      </c>
    </row>
    <row r="41" spans="1:6" ht="17.399999999999999" x14ac:dyDescent="0.3">
      <c r="A41" s="110">
        <v>34</v>
      </c>
      <c r="B41" s="168">
        <v>96372</v>
      </c>
      <c r="C41" s="100">
        <v>0.41</v>
      </c>
      <c r="D41" s="99" t="s">
        <v>376</v>
      </c>
      <c r="E41" s="333"/>
      <c r="F41" s="334">
        <f t="shared" si="0"/>
        <v>0</v>
      </c>
    </row>
    <row r="42" spans="1:6" ht="17.399999999999999" x14ac:dyDescent="0.3">
      <c r="A42" s="110">
        <v>35</v>
      </c>
      <c r="B42" s="167">
        <v>97535</v>
      </c>
      <c r="C42" s="100">
        <v>0.97</v>
      </c>
      <c r="D42" s="99" t="s">
        <v>125</v>
      </c>
      <c r="E42" s="333"/>
      <c r="F42" s="334">
        <f t="shared" si="0"/>
        <v>0</v>
      </c>
    </row>
    <row r="43" spans="1:6" ht="17.399999999999999" x14ac:dyDescent="0.3">
      <c r="A43" s="110">
        <v>36</v>
      </c>
      <c r="B43" s="167">
        <v>97537</v>
      </c>
      <c r="C43" s="100">
        <v>0.93</v>
      </c>
      <c r="D43" s="99" t="s">
        <v>126</v>
      </c>
      <c r="E43" s="333"/>
      <c r="F43" s="334">
        <f t="shared" si="0"/>
        <v>0</v>
      </c>
    </row>
    <row r="44" spans="1:6" ht="17.399999999999999" x14ac:dyDescent="0.3">
      <c r="A44" s="110">
        <v>37</v>
      </c>
      <c r="B44" s="169">
        <v>98966</v>
      </c>
      <c r="C44" s="100">
        <v>0.4</v>
      </c>
      <c r="D44" s="99" t="s">
        <v>200</v>
      </c>
      <c r="E44" s="333"/>
      <c r="F44" s="334">
        <f t="shared" si="0"/>
        <v>0</v>
      </c>
    </row>
    <row r="45" spans="1:6" ht="17.399999999999999" x14ac:dyDescent="0.3">
      <c r="A45" s="110">
        <v>38</v>
      </c>
      <c r="B45" s="169">
        <v>98967</v>
      </c>
      <c r="C45" s="100">
        <v>0.77</v>
      </c>
      <c r="D45" s="99" t="s">
        <v>201</v>
      </c>
      <c r="E45" s="333"/>
      <c r="F45" s="334">
        <f t="shared" si="0"/>
        <v>0</v>
      </c>
    </row>
    <row r="46" spans="1:6" ht="17.399999999999999" x14ac:dyDescent="0.3">
      <c r="A46" s="110">
        <v>39</v>
      </c>
      <c r="B46" s="169">
        <v>98968</v>
      </c>
      <c r="C46" s="100">
        <v>1.1299999999999999</v>
      </c>
      <c r="D46" s="99" t="s">
        <v>202</v>
      </c>
      <c r="E46" s="333"/>
      <c r="F46" s="334">
        <f t="shared" si="0"/>
        <v>0</v>
      </c>
    </row>
    <row r="47" spans="1:6" s="64" customFormat="1" ht="34.799999999999997" x14ac:dyDescent="0.3">
      <c r="A47" s="110">
        <v>40</v>
      </c>
      <c r="B47" s="168" t="s">
        <v>451</v>
      </c>
      <c r="C47" s="100">
        <v>1.29</v>
      </c>
      <c r="D47" s="99" t="s">
        <v>289</v>
      </c>
      <c r="E47" s="333"/>
      <c r="F47" s="334">
        <f t="shared" si="0"/>
        <v>0</v>
      </c>
    </row>
    <row r="48" spans="1:6" s="64" customFormat="1" ht="34.799999999999997" x14ac:dyDescent="0.3">
      <c r="A48" s="110">
        <v>41</v>
      </c>
      <c r="B48" s="168" t="s">
        <v>452</v>
      </c>
      <c r="C48" s="100">
        <v>2.14</v>
      </c>
      <c r="D48" s="99" t="s">
        <v>289</v>
      </c>
      <c r="E48" s="333"/>
      <c r="F48" s="334">
        <f t="shared" si="0"/>
        <v>0</v>
      </c>
    </row>
    <row r="49" spans="1:7" s="64" customFormat="1" ht="34.799999999999997" x14ac:dyDescent="0.3">
      <c r="A49" s="110">
        <v>42</v>
      </c>
      <c r="B49" s="168" t="s">
        <v>453</v>
      </c>
      <c r="C49" s="100">
        <v>3.03</v>
      </c>
      <c r="D49" s="99" t="s">
        <v>289</v>
      </c>
      <c r="E49" s="333"/>
      <c r="F49" s="334">
        <f t="shared" si="0"/>
        <v>0</v>
      </c>
    </row>
    <row r="50" spans="1:7" s="64" customFormat="1" ht="34.799999999999997" x14ac:dyDescent="0.3">
      <c r="A50" s="110">
        <v>43</v>
      </c>
      <c r="B50" s="168" t="s">
        <v>454</v>
      </c>
      <c r="C50" s="100">
        <v>4.63</v>
      </c>
      <c r="D50" s="99" t="s">
        <v>289</v>
      </c>
      <c r="E50" s="333"/>
      <c r="F50" s="334">
        <f t="shared" si="0"/>
        <v>0</v>
      </c>
    </row>
    <row r="51" spans="1:7" s="64" customFormat="1" ht="34.799999999999997" x14ac:dyDescent="0.3">
      <c r="A51" s="110">
        <v>44</v>
      </c>
      <c r="B51" s="168" t="s">
        <v>455</v>
      </c>
      <c r="C51" s="100">
        <v>5.85</v>
      </c>
      <c r="D51" s="99" t="s">
        <v>289</v>
      </c>
      <c r="E51" s="333"/>
      <c r="F51" s="334">
        <f t="shared" si="0"/>
        <v>0</v>
      </c>
    </row>
    <row r="52" spans="1:7" s="64" customFormat="1" ht="52.2" x14ac:dyDescent="0.3">
      <c r="A52" s="110">
        <v>45</v>
      </c>
      <c r="B52" s="168" t="s">
        <v>456</v>
      </c>
      <c r="C52" s="100">
        <v>0.65</v>
      </c>
      <c r="D52" s="99" t="s">
        <v>290</v>
      </c>
      <c r="E52" s="333"/>
      <c r="F52" s="334">
        <f t="shared" si="0"/>
        <v>0</v>
      </c>
    </row>
    <row r="53" spans="1:7" s="64" customFormat="1" ht="34.799999999999997" x14ac:dyDescent="0.3">
      <c r="A53" s="110">
        <v>46</v>
      </c>
      <c r="B53" s="168" t="s">
        <v>457</v>
      </c>
      <c r="C53" s="100">
        <v>1.28</v>
      </c>
      <c r="D53" s="99" t="s">
        <v>291</v>
      </c>
      <c r="E53" s="333"/>
      <c r="F53" s="334">
        <f t="shared" si="0"/>
        <v>0</v>
      </c>
    </row>
    <row r="54" spans="1:7" s="64" customFormat="1" ht="34.799999999999997" x14ac:dyDescent="0.3">
      <c r="A54" s="110">
        <v>47</v>
      </c>
      <c r="B54" s="168" t="s">
        <v>458</v>
      </c>
      <c r="C54" s="100">
        <v>2.11</v>
      </c>
      <c r="D54" s="99" t="s">
        <v>291</v>
      </c>
      <c r="E54" s="333"/>
      <c r="F54" s="334">
        <f t="shared" si="0"/>
        <v>0</v>
      </c>
    </row>
    <row r="55" spans="1:7" s="64" customFormat="1" ht="34.799999999999997" x14ac:dyDescent="0.3">
      <c r="A55" s="110">
        <v>48</v>
      </c>
      <c r="B55" s="168" t="s">
        <v>459</v>
      </c>
      <c r="C55" s="100">
        <v>3.06</v>
      </c>
      <c r="D55" s="99" t="s">
        <v>291</v>
      </c>
      <c r="E55" s="333"/>
      <c r="F55" s="334">
        <f t="shared" si="0"/>
        <v>0</v>
      </c>
    </row>
    <row r="56" spans="1:7" s="64" customFormat="1" ht="34.799999999999997" x14ac:dyDescent="0.3">
      <c r="A56" s="110">
        <v>49</v>
      </c>
      <c r="B56" s="168" t="s">
        <v>460</v>
      </c>
      <c r="C56" s="100">
        <v>4.1100000000000003</v>
      </c>
      <c r="D56" s="99" t="s">
        <v>291</v>
      </c>
      <c r="E56" s="333"/>
      <c r="F56" s="334">
        <f t="shared" si="0"/>
        <v>0</v>
      </c>
    </row>
    <row r="57" spans="1:7" ht="34.799999999999997" x14ac:dyDescent="0.3">
      <c r="A57" s="110">
        <v>50</v>
      </c>
      <c r="B57" s="168" t="s">
        <v>461</v>
      </c>
      <c r="C57" s="100">
        <v>1.29</v>
      </c>
      <c r="D57" s="99" t="s">
        <v>289</v>
      </c>
      <c r="E57" s="333"/>
      <c r="F57" s="334">
        <f t="shared" si="0"/>
        <v>0</v>
      </c>
      <c r="G57" s="64"/>
    </row>
    <row r="58" spans="1:7" ht="34.799999999999997" x14ac:dyDescent="0.3">
      <c r="A58" s="110">
        <v>51</v>
      </c>
      <c r="B58" s="168" t="s">
        <v>462</v>
      </c>
      <c r="C58" s="100">
        <v>2.12</v>
      </c>
      <c r="D58" s="99" t="s">
        <v>289</v>
      </c>
      <c r="E58" s="333"/>
      <c r="F58" s="334">
        <f t="shared" si="0"/>
        <v>0</v>
      </c>
      <c r="G58" s="64"/>
    </row>
    <row r="59" spans="1:7" ht="34.799999999999997" x14ac:dyDescent="0.3">
      <c r="A59" s="110">
        <v>52</v>
      </c>
      <c r="B59" s="168" t="s">
        <v>463</v>
      </c>
      <c r="C59" s="100">
        <v>3.26</v>
      </c>
      <c r="D59" s="99" t="s">
        <v>289</v>
      </c>
      <c r="E59" s="333"/>
      <c r="F59" s="334">
        <f t="shared" si="0"/>
        <v>0</v>
      </c>
      <c r="G59" s="64"/>
    </row>
    <row r="60" spans="1:7" ht="34.799999999999997" x14ac:dyDescent="0.3">
      <c r="A60" s="110">
        <v>53</v>
      </c>
      <c r="B60" s="168" t="s">
        <v>464</v>
      </c>
      <c r="C60" s="100">
        <v>4.87</v>
      </c>
      <c r="D60" s="99" t="s">
        <v>289</v>
      </c>
      <c r="E60" s="333"/>
      <c r="F60" s="334">
        <f t="shared" si="0"/>
        <v>0</v>
      </c>
      <c r="G60" s="64"/>
    </row>
    <row r="61" spans="1:7" s="35" customFormat="1" ht="34.799999999999997" x14ac:dyDescent="0.3">
      <c r="A61" s="110">
        <v>54</v>
      </c>
      <c r="B61" s="168" t="s">
        <v>465</v>
      </c>
      <c r="C61" s="100">
        <v>6.43</v>
      </c>
      <c r="D61" s="99" t="s">
        <v>289</v>
      </c>
      <c r="E61" s="333"/>
      <c r="F61" s="334">
        <f t="shared" si="0"/>
        <v>0</v>
      </c>
      <c r="G61" s="64"/>
    </row>
    <row r="62" spans="1:7" ht="52.2" x14ac:dyDescent="0.3">
      <c r="A62" s="110">
        <v>55</v>
      </c>
      <c r="B62" s="168" t="s">
        <v>466</v>
      </c>
      <c r="C62" s="100">
        <v>0.66</v>
      </c>
      <c r="D62" s="99" t="s">
        <v>290</v>
      </c>
      <c r="E62" s="333"/>
      <c r="F62" s="334">
        <f t="shared" si="0"/>
        <v>0</v>
      </c>
      <c r="G62" s="64"/>
    </row>
    <row r="63" spans="1:7" ht="34.799999999999997" x14ac:dyDescent="0.3">
      <c r="A63" s="110">
        <v>56</v>
      </c>
      <c r="B63" s="168" t="s">
        <v>467</v>
      </c>
      <c r="C63" s="100">
        <v>1.63</v>
      </c>
      <c r="D63" s="99" t="s">
        <v>291</v>
      </c>
      <c r="E63" s="333"/>
      <c r="F63" s="334">
        <f t="shared" si="0"/>
        <v>0</v>
      </c>
      <c r="G63" s="64"/>
    </row>
    <row r="64" spans="1:7" ht="34.799999999999997" x14ac:dyDescent="0.3">
      <c r="A64" s="110">
        <v>57</v>
      </c>
      <c r="B64" s="168" t="s">
        <v>468</v>
      </c>
      <c r="C64" s="100">
        <v>2.65</v>
      </c>
      <c r="D64" s="99" t="s">
        <v>291</v>
      </c>
      <c r="E64" s="333"/>
      <c r="F64" s="334">
        <f t="shared" si="0"/>
        <v>0</v>
      </c>
      <c r="G64" s="64"/>
    </row>
    <row r="65" spans="1:7" ht="34.799999999999997" x14ac:dyDescent="0.3">
      <c r="A65" s="110">
        <v>58</v>
      </c>
      <c r="B65" s="168" t="s">
        <v>469</v>
      </c>
      <c r="C65" s="100">
        <v>3.76</v>
      </c>
      <c r="D65" s="99" t="s">
        <v>291</v>
      </c>
      <c r="E65" s="333"/>
      <c r="F65" s="334">
        <f t="shared" si="0"/>
        <v>0</v>
      </c>
      <c r="G65" s="64"/>
    </row>
    <row r="66" spans="1:7" ht="34.799999999999997" x14ac:dyDescent="0.3">
      <c r="A66" s="110">
        <v>59</v>
      </c>
      <c r="B66" s="168" t="s">
        <v>470</v>
      </c>
      <c r="C66" s="100">
        <v>5.25</v>
      </c>
      <c r="D66" s="99" t="s">
        <v>291</v>
      </c>
      <c r="E66" s="333"/>
      <c r="F66" s="334">
        <f t="shared" si="0"/>
        <v>0</v>
      </c>
      <c r="G66" s="64"/>
    </row>
    <row r="67" spans="1:7" ht="17.399999999999999" x14ac:dyDescent="0.3">
      <c r="A67" s="110">
        <v>60</v>
      </c>
      <c r="B67" s="169">
        <v>99217</v>
      </c>
      <c r="C67" s="100">
        <v>2.0699999999999998</v>
      </c>
      <c r="D67" s="99" t="s">
        <v>203</v>
      </c>
      <c r="E67" s="333"/>
      <c r="F67" s="334">
        <f t="shared" si="0"/>
        <v>0</v>
      </c>
    </row>
    <row r="68" spans="1:7" ht="17.399999999999999" x14ac:dyDescent="0.3">
      <c r="A68" s="110">
        <v>61</v>
      </c>
      <c r="B68" s="169">
        <v>99218</v>
      </c>
      <c r="C68" s="100">
        <v>2.82</v>
      </c>
      <c r="D68" s="99" t="s">
        <v>204</v>
      </c>
      <c r="E68" s="333"/>
      <c r="F68" s="334">
        <f t="shared" si="0"/>
        <v>0</v>
      </c>
    </row>
    <row r="69" spans="1:7" ht="17.399999999999999" x14ac:dyDescent="0.3">
      <c r="A69" s="110">
        <v>62</v>
      </c>
      <c r="B69" s="169">
        <v>99219</v>
      </c>
      <c r="C69" s="100">
        <v>3.85</v>
      </c>
      <c r="D69" s="99" t="s">
        <v>205</v>
      </c>
      <c r="E69" s="333"/>
      <c r="F69" s="334">
        <f t="shared" si="0"/>
        <v>0</v>
      </c>
    </row>
    <row r="70" spans="1:7" ht="17.399999999999999" x14ac:dyDescent="0.3">
      <c r="A70" s="110">
        <v>63</v>
      </c>
      <c r="B70" s="169">
        <v>99220</v>
      </c>
      <c r="C70" s="100">
        <v>5.21</v>
      </c>
      <c r="D70" s="99" t="s">
        <v>206</v>
      </c>
      <c r="E70" s="333"/>
      <c r="F70" s="334">
        <f t="shared" si="0"/>
        <v>0</v>
      </c>
    </row>
    <row r="71" spans="1:7" ht="17.399999999999999" x14ac:dyDescent="0.3">
      <c r="A71" s="110">
        <v>64</v>
      </c>
      <c r="B71" s="167">
        <v>99221</v>
      </c>
      <c r="C71" s="100">
        <v>2.9</v>
      </c>
      <c r="D71" s="99" t="s">
        <v>127</v>
      </c>
      <c r="E71" s="333"/>
      <c r="F71" s="334">
        <f t="shared" si="0"/>
        <v>0</v>
      </c>
    </row>
    <row r="72" spans="1:7" ht="17.399999999999999" x14ac:dyDescent="0.3">
      <c r="A72" s="110">
        <v>65</v>
      </c>
      <c r="B72" s="167">
        <v>99222</v>
      </c>
      <c r="C72" s="100">
        <v>3.9</v>
      </c>
      <c r="D72" s="99" t="s">
        <v>128</v>
      </c>
      <c r="E72" s="333"/>
      <c r="F72" s="334">
        <f t="shared" si="0"/>
        <v>0</v>
      </c>
    </row>
    <row r="73" spans="1:7" ht="17.399999999999999" x14ac:dyDescent="0.3">
      <c r="A73" s="110">
        <v>66</v>
      </c>
      <c r="B73" s="167">
        <v>99223</v>
      </c>
      <c r="C73" s="100">
        <v>5.74</v>
      </c>
      <c r="D73" s="99" t="s">
        <v>129</v>
      </c>
      <c r="E73" s="333"/>
      <c r="F73" s="334">
        <f t="shared" si="0"/>
        <v>0</v>
      </c>
    </row>
    <row r="74" spans="1:7" ht="17.399999999999999" x14ac:dyDescent="0.3">
      <c r="A74" s="110">
        <v>67</v>
      </c>
      <c r="B74" s="169">
        <v>99224</v>
      </c>
      <c r="C74" s="100">
        <v>1.1100000000000001</v>
      </c>
      <c r="D74" s="99" t="s">
        <v>207</v>
      </c>
      <c r="E74" s="333"/>
      <c r="F74" s="334">
        <f t="shared" si="0"/>
        <v>0</v>
      </c>
    </row>
    <row r="75" spans="1:7" ht="17.399999999999999" x14ac:dyDescent="0.3">
      <c r="A75" s="110">
        <v>68</v>
      </c>
      <c r="B75" s="169">
        <v>99225</v>
      </c>
      <c r="C75" s="100">
        <v>2.06</v>
      </c>
      <c r="D75" s="99" t="s">
        <v>208</v>
      </c>
      <c r="E75" s="333"/>
      <c r="F75" s="334">
        <f t="shared" si="0"/>
        <v>0</v>
      </c>
    </row>
    <row r="76" spans="1:7" ht="17.399999999999999" x14ac:dyDescent="0.3">
      <c r="A76" s="110">
        <v>69</v>
      </c>
      <c r="B76" s="169">
        <v>99226</v>
      </c>
      <c r="C76" s="100">
        <v>2.96</v>
      </c>
      <c r="D76" s="99" t="s">
        <v>209</v>
      </c>
      <c r="E76" s="333"/>
      <c r="F76" s="334">
        <f t="shared" si="0"/>
        <v>0</v>
      </c>
    </row>
    <row r="77" spans="1:7" ht="17.399999999999999" x14ac:dyDescent="0.3">
      <c r="A77" s="110">
        <v>70</v>
      </c>
      <c r="B77" s="167">
        <v>99231</v>
      </c>
      <c r="C77" s="100">
        <v>1.1000000000000001</v>
      </c>
      <c r="D77" s="99" t="s">
        <v>130</v>
      </c>
      <c r="E77" s="333"/>
      <c r="F77" s="334">
        <f t="shared" si="0"/>
        <v>0</v>
      </c>
    </row>
    <row r="78" spans="1:7" ht="17.399999999999999" x14ac:dyDescent="0.3">
      <c r="A78" s="110">
        <v>71</v>
      </c>
      <c r="B78" s="167">
        <v>99232</v>
      </c>
      <c r="C78" s="100">
        <v>2.06</v>
      </c>
      <c r="D78" s="99" t="s">
        <v>131</v>
      </c>
      <c r="E78" s="333"/>
      <c r="F78" s="334">
        <f t="shared" si="0"/>
        <v>0</v>
      </c>
    </row>
    <row r="79" spans="1:7" ht="17.399999999999999" x14ac:dyDescent="0.3">
      <c r="A79" s="110">
        <v>72</v>
      </c>
      <c r="B79" s="167">
        <v>99233</v>
      </c>
      <c r="C79" s="100">
        <v>2.96</v>
      </c>
      <c r="D79" s="99" t="s">
        <v>132</v>
      </c>
      <c r="E79" s="333"/>
      <c r="F79" s="334">
        <f t="shared" si="0"/>
        <v>0</v>
      </c>
    </row>
    <row r="80" spans="1:7" ht="34.799999999999997" x14ac:dyDescent="0.3">
      <c r="A80" s="110">
        <v>73</v>
      </c>
      <c r="B80" s="169">
        <v>99234</v>
      </c>
      <c r="C80" s="100">
        <v>3.77</v>
      </c>
      <c r="D80" s="99" t="s">
        <v>210</v>
      </c>
      <c r="E80" s="333"/>
      <c r="F80" s="334">
        <f t="shared" si="0"/>
        <v>0</v>
      </c>
    </row>
    <row r="81" spans="1:6" ht="34.799999999999997" x14ac:dyDescent="0.3">
      <c r="A81" s="110">
        <v>74</v>
      </c>
      <c r="B81" s="169">
        <v>99235</v>
      </c>
      <c r="C81" s="100">
        <v>4.79</v>
      </c>
      <c r="D81" s="99" t="s">
        <v>211</v>
      </c>
      <c r="E81" s="333"/>
      <c r="F81" s="334">
        <f t="shared" si="0"/>
        <v>0</v>
      </c>
    </row>
    <row r="82" spans="1:6" ht="34.799999999999997" x14ac:dyDescent="0.3">
      <c r="A82" s="110">
        <v>75</v>
      </c>
      <c r="B82" s="169">
        <v>99236</v>
      </c>
      <c r="C82" s="100">
        <v>6.15</v>
      </c>
      <c r="D82" s="99" t="s">
        <v>212</v>
      </c>
      <c r="E82" s="333"/>
      <c r="F82" s="334">
        <f t="shared" ref="F82:F145" si="1">E82*C82</f>
        <v>0</v>
      </c>
    </row>
    <row r="83" spans="1:6" ht="17.399999999999999" x14ac:dyDescent="0.3">
      <c r="A83" s="110">
        <v>76</v>
      </c>
      <c r="B83" s="167">
        <v>99238</v>
      </c>
      <c r="C83" s="100">
        <v>2.0699999999999998</v>
      </c>
      <c r="D83" s="99" t="s">
        <v>133</v>
      </c>
      <c r="E83" s="333"/>
      <c r="F83" s="334">
        <f t="shared" si="1"/>
        <v>0</v>
      </c>
    </row>
    <row r="84" spans="1:6" ht="17.399999999999999" x14ac:dyDescent="0.3">
      <c r="A84" s="110">
        <v>77</v>
      </c>
      <c r="B84" s="169">
        <v>99239</v>
      </c>
      <c r="C84" s="100">
        <v>3.05</v>
      </c>
      <c r="D84" s="99" t="s">
        <v>213</v>
      </c>
      <c r="E84" s="333"/>
      <c r="F84" s="334">
        <f t="shared" si="1"/>
        <v>0</v>
      </c>
    </row>
    <row r="85" spans="1:6" ht="17.399999999999999" x14ac:dyDescent="0.3">
      <c r="A85" s="110">
        <v>78</v>
      </c>
      <c r="B85" s="169">
        <v>99241</v>
      </c>
      <c r="C85" s="100">
        <v>1.35</v>
      </c>
      <c r="D85" s="99" t="s">
        <v>214</v>
      </c>
      <c r="E85" s="333"/>
      <c r="F85" s="334">
        <f t="shared" si="1"/>
        <v>0</v>
      </c>
    </row>
    <row r="86" spans="1:6" ht="17.399999999999999" x14ac:dyDescent="0.3">
      <c r="A86" s="110">
        <v>79</v>
      </c>
      <c r="B86" s="169">
        <v>99242</v>
      </c>
      <c r="C86" s="100">
        <v>2.5499999999999998</v>
      </c>
      <c r="D86" s="99" t="s">
        <v>215</v>
      </c>
      <c r="E86" s="333"/>
      <c r="F86" s="334">
        <f t="shared" si="1"/>
        <v>0</v>
      </c>
    </row>
    <row r="87" spans="1:6" ht="17.399999999999999" x14ac:dyDescent="0.3">
      <c r="A87" s="110">
        <v>80</v>
      </c>
      <c r="B87" s="169">
        <v>99243</v>
      </c>
      <c r="C87" s="100">
        <v>3.49</v>
      </c>
      <c r="D87" s="99" t="s">
        <v>216</v>
      </c>
      <c r="E87" s="333"/>
      <c r="F87" s="334">
        <f t="shared" si="1"/>
        <v>0</v>
      </c>
    </row>
    <row r="88" spans="1:6" ht="17.399999999999999" x14ac:dyDescent="0.3">
      <c r="A88" s="110">
        <v>81</v>
      </c>
      <c r="B88" s="169">
        <v>99244</v>
      </c>
      <c r="C88" s="100">
        <v>5.23</v>
      </c>
      <c r="D88" s="99" t="s">
        <v>217</v>
      </c>
      <c r="E88" s="333"/>
      <c r="F88" s="334">
        <f t="shared" si="1"/>
        <v>0</v>
      </c>
    </row>
    <row r="89" spans="1:6" s="35" customFormat="1" ht="17.399999999999999" x14ac:dyDescent="0.3">
      <c r="A89" s="110">
        <v>82</v>
      </c>
      <c r="B89" s="169">
        <v>99245</v>
      </c>
      <c r="C89" s="100">
        <v>6.37</v>
      </c>
      <c r="D89" s="99" t="s">
        <v>218</v>
      </c>
      <c r="E89" s="333"/>
      <c r="F89" s="334">
        <f t="shared" si="1"/>
        <v>0</v>
      </c>
    </row>
    <row r="90" spans="1:6" ht="17.399999999999999" x14ac:dyDescent="0.3">
      <c r="A90" s="110">
        <v>83</v>
      </c>
      <c r="B90" s="167">
        <v>99251</v>
      </c>
      <c r="C90" s="100">
        <v>1.41</v>
      </c>
      <c r="D90" s="99" t="s">
        <v>134</v>
      </c>
      <c r="E90" s="333"/>
      <c r="F90" s="334">
        <f t="shared" si="1"/>
        <v>0</v>
      </c>
    </row>
    <row r="91" spans="1:6" ht="17.399999999999999" x14ac:dyDescent="0.3">
      <c r="A91" s="110">
        <v>84</v>
      </c>
      <c r="B91" s="167">
        <v>99252</v>
      </c>
      <c r="C91" s="100">
        <v>2.15</v>
      </c>
      <c r="D91" s="99" t="s">
        <v>135</v>
      </c>
      <c r="E91" s="333"/>
      <c r="F91" s="334">
        <f t="shared" si="1"/>
        <v>0</v>
      </c>
    </row>
    <row r="92" spans="1:6" ht="17.399999999999999" x14ac:dyDescent="0.3">
      <c r="A92" s="110">
        <v>85</v>
      </c>
      <c r="B92" s="167">
        <v>99253</v>
      </c>
      <c r="C92" s="100">
        <v>3.3</v>
      </c>
      <c r="D92" s="99" t="s">
        <v>136</v>
      </c>
      <c r="E92" s="333"/>
      <c r="F92" s="334">
        <f t="shared" si="1"/>
        <v>0</v>
      </c>
    </row>
    <row r="93" spans="1:6" ht="17.399999999999999" x14ac:dyDescent="0.3">
      <c r="A93" s="110">
        <v>86</v>
      </c>
      <c r="B93" s="167">
        <v>99254</v>
      </c>
      <c r="C93" s="100">
        <v>4.78</v>
      </c>
      <c r="D93" s="99" t="s">
        <v>137</v>
      </c>
      <c r="E93" s="333"/>
      <c r="F93" s="334">
        <f t="shared" si="1"/>
        <v>0</v>
      </c>
    </row>
    <row r="94" spans="1:6" ht="17.399999999999999" x14ac:dyDescent="0.3">
      <c r="A94" s="110">
        <v>87</v>
      </c>
      <c r="B94" s="169">
        <v>99255</v>
      </c>
      <c r="C94" s="100">
        <v>5.76</v>
      </c>
      <c r="D94" s="99" t="s">
        <v>219</v>
      </c>
      <c r="E94" s="333"/>
      <c r="F94" s="334">
        <f t="shared" si="1"/>
        <v>0</v>
      </c>
    </row>
    <row r="95" spans="1:6" s="64" customFormat="1" ht="17.399999999999999" x14ac:dyDescent="0.3">
      <c r="A95" s="110">
        <v>88</v>
      </c>
      <c r="B95" s="169">
        <v>99281</v>
      </c>
      <c r="C95" s="100">
        <v>0.64</v>
      </c>
      <c r="D95" s="99" t="s">
        <v>379</v>
      </c>
      <c r="E95" s="333"/>
      <c r="F95" s="334">
        <f t="shared" si="1"/>
        <v>0</v>
      </c>
    </row>
    <row r="96" spans="1:6" s="64" customFormat="1" ht="17.399999999999999" x14ac:dyDescent="0.3">
      <c r="A96" s="110">
        <v>89</v>
      </c>
      <c r="B96" s="169">
        <v>99282</v>
      </c>
      <c r="C96" s="100">
        <v>1.24</v>
      </c>
      <c r="D96" s="99" t="s">
        <v>380</v>
      </c>
      <c r="E96" s="333"/>
      <c r="F96" s="334">
        <f t="shared" si="1"/>
        <v>0</v>
      </c>
    </row>
    <row r="97" spans="1:6" s="64" customFormat="1" ht="17.399999999999999" x14ac:dyDescent="0.3">
      <c r="A97" s="110">
        <v>90</v>
      </c>
      <c r="B97" s="169">
        <v>99283</v>
      </c>
      <c r="C97" s="100">
        <v>2.09</v>
      </c>
      <c r="D97" s="99" t="s">
        <v>381</v>
      </c>
      <c r="E97" s="333"/>
      <c r="F97" s="334">
        <f t="shared" si="1"/>
        <v>0</v>
      </c>
    </row>
    <row r="98" spans="1:6" s="64" customFormat="1" ht="17.399999999999999" x14ac:dyDescent="0.3">
      <c r="A98" s="110">
        <v>91</v>
      </c>
      <c r="B98" s="169">
        <v>99284</v>
      </c>
      <c r="C98" s="100">
        <v>3.55</v>
      </c>
      <c r="D98" s="99" t="s">
        <v>382</v>
      </c>
      <c r="E98" s="333"/>
      <c r="F98" s="334">
        <f t="shared" si="1"/>
        <v>0</v>
      </c>
    </row>
    <row r="99" spans="1:6" s="64" customFormat="1" ht="17.399999999999999" x14ac:dyDescent="0.3">
      <c r="A99" s="110">
        <v>92</v>
      </c>
      <c r="B99" s="169">
        <v>99285</v>
      </c>
      <c r="C99" s="100">
        <v>5.18</v>
      </c>
      <c r="D99" s="99" t="s">
        <v>383</v>
      </c>
      <c r="E99" s="333"/>
      <c r="F99" s="334">
        <f t="shared" si="1"/>
        <v>0</v>
      </c>
    </row>
    <row r="100" spans="1:6" ht="34.799999999999997" x14ac:dyDescent="0.3">
      <c r="A100" s="110">
        <v>93</v>
      </c>
      <c r="B100" s="169">
        <v>99304</v>
      </c>
      <c r="C100" s="100">
        <v>2.57</v>
      </c>
      <c r="D100" s="99" t="s">
        <v>220</v>
      </c>
      <c r="E100" s="333"/>
      <c r="F100" s="334">
        <f t="shared" si="1"/>
        <v>0</v>
      </c>
    </row>
    <row r="101" spans="1:6" ht="34.799999999999997" x14ac:dyDescent="0.3">
      <c r="A101" s="110">
        <v>94</v>
      </c>
      <c r="B101" s="169">
        <v>99305</v>
      </c>
      <c r="C101" s="100">
        <v>3.71</v>
      </c>
      <c r="D101" s="99" t="s">
        <v>221</v>
      </c>
      <c r="E101" s="333"/>
      <c r="F101" s="334">
        <f t="shared" si="1"/>
        <v>0</v>
      </c>
    </row>
    <row r="102" spans="1:6" ht="34.799999999999997" x14ac:dyDescent="0.3">
      <c r="A102" s="110">
        <v>95</v>
      </c>
      <c r="B102" s="169">
        <v>99306</v>
      </c>
      <c r="C102" s="100">
        <v>4.7699999999999996</v>
      </c>
      <c r="D102" s="99" t="s">
        <v>222</v>
      </c>
      <c r="E102" s="333"/>
      <c r="F102" s="334">
        <f t="shared" si="1"/>
        <v>0</v>
      </c>
    </row>
    <row r="103" spans="1:6" ht="34.799999999999997" x14ac:dyDescent="0.3">
      <c r="A103" s="110">
        <v>96</v>
      </c>
      <c r="B103" s="169">
        <v>99307</v>
      </c>
      <c r="C103" s="100">
        <v>1.26</v>
      </c>
      <c r="D103" s="99" t="s">
        <v>223</v>
      </c>
      <c r="E103" s="333"/>
      <c r="F103" s="334">
        <f t="shared" si="1"/>
        <v>0</v>
      </c>
    </row>
    <row r="104" spans="1:6" ht="34.799999999999997" x14ac:dyDescent="0.3">
      <c r="A104" s="110">
        <v>97</v>
      </c>
      <c r="B104" s="170">
        <v>99308</v>
      </c>
      <c r="C104" s="100">
        <v>1.98</v>
      </c>
      <c r="D104" s="99" t="s">
        <v>224</v>
      </c>
      <c r="E104" s="333"/>
      <c r="F104" s="334">
        <f t="shared" si="1"/>
        <v>0</v>
      </c>
    </row>
    <row r="105" spans="1:6" ht="34.799999999999997" x14ac:dyDescent="0.3">
      <c r="A105" s="110">
        <v>98</v>
      </c>
      <c r="B105" s="170">
        <v>99309</v>
      </c>
      <c r="C105" s="100">
        <v>2.61</v>
      </c>
      <c r="D105" s="99" t="s">
        <v>225</v>
      </c>
      <c r="E105" s="333"/>
      <c r="F105" s="334">
        <f t="shared" si="1"/>
        <v>0</v>
      </c>
    </row>
    <row r="106" spans="1:6" ht="34.799999999999997" x14ac:dyDescent="0.3">
      <c r="A106" s="110">
        <v>99</v>
      </c>
      <c r="B106" s="170">
        <v>99310</v>
      </c>
      <c r="C106" s="100">
        <v>3.87</v>
      </c>
      <c r="D106" s="99" t="s">
        <v>226</v>
      </c>
      <c r="E106" s="333"/>
      <c r="F106" s="334">
        <f t="shared" si="1"/>
        <v>0</v>
      </c>
    </row>
    <row r="107" spans="1:6" ht="17.399999999999999" x14ac:dyDescent="0.3">
      <c r="A107" s="110">
        <v>100</v>
      </c>
      <c r="B107" s="170">
        <v>99315</v>
      </c>
      <c r="C107" s="100">
        <v>2.09</v>
      </c>
      <c r="D107" s="99" t="s">
        <v>227</v>
      </c>
      <c r="E107" s="333"/>
      <c r="F107" s="334">
        <f t="shared" si="1"/>
        <v>0</v>
      </c>
    </row>
    <row r="108" spans="1:6" ht="17.399999999999999" x14ac:dyDescent="0.3">
      <c r="A108" s="110">
        <v>101</v>
      </c>
      <c r="B108" s="170">
        <v>99316</v>
      </c>
      <c r="C108" s="100">
        <v>3.01</v>
      </c>
      <c r="D108" s="99" t="s">
        <v>228</v>
      </c>
      <c r="E108" s="333"/>
      <c r="F108" s="334">
        <f t="shared" si="1"/>
        <v>0</v>
      </c>
    </row>
    <row r="109" spans="1:6" ht="34.799999999999997" x14ac:dyDescent="0.3">
      <c r="A109" s="110">
        <v>102</v>
      </c>
      <c r="B109" s="170">
        <v>99318</v>
      </c>
      <c r="C109" s="100">
        <v>2.74</v>
      </c>
      <c r="D109" s="99" t="s">
        <v>229</v>
      </c>
      <c r="E109" s="333"/>
      <c r="F109" s="334">
        <f t="shared" si="1"/>
        <v>0</v>
      </c>
    </row>
    <row r="110" spans="1:6" ht="17.399999999999999" x14ac:dyDescent="0.3">
      <c r="A110" s="110">
        <v>103</v>
      </c>
      <c r="B110" s="170">
        <v>99324</v>
      </c>
      <c r="C110" s="100">
        <v>1.55</v>
      </c>
      <c r="D110" s="99" t="s">
        <v>230</v>
      </c>
      <c r="E110" s="333"/>
      <c r="F110" s="334">
        <f t="shared" si="1"/>
        <v>0</v>
      </c>
    </row>
    <row r="111" spans="1:6" ht="17.399999999999999" x14ac:dyDescent="0.3">
      <c r="A111" s="110">
        <v>104</v>
      </c>
      <c r="B111" s="170">
        <v>99325</v>
      </c>
      <c r="C111" s="100">
        <v>2.27</v>
      </c>
      <c r="D111" s="99" t="s">
        <v>231</v>
      </c>
      <c r="E111" s="333"/>
      <c r="F111" s="334">
        <f t="shared" si="1"/>
        <v>0</v>
      </c>
    </row>
    <row r="112" spans="1:6" ht="17.399999999999999" x14ac:dyDescent="0.3">
      <c r="A112" s="110">
        <v>105</v>
      </c>
      <c r="B112" s="170">
        <v>99326</v>
      </c>
      <c r="C112" s="100">
        <v>3.97</v>
      </c>
      <c r="D112" s="99" t="s">
        <v>232</v>
      </c>
      <c r="E112" s="333"/>
      <c r="F112" s="334">
        <f t="shared" si="1"/>
        <v>0</v>
      </c>
    </row>
    <row r="113" spans="1:6" ht="17.399999999999999" x14ac:dyDescent="0.3">
      <c r="A113" s="110">
        <v>106</v>
      </c>
      <c r="B113" s="170">
        <v>99327</v>
      </c>
      <c r="C113" s="100">
        <v>5.32</v>
      </c>
      <c r="D113" s="99" t="s">
        <v>233</v>
      </c>
      <c r="E113" s="333"/>
      <c r="F113" s="334">
        <f t="shared" si="1"/>
        <v>0</v>
      </c>
    </row>
    <row r="114" spans="1:6" ht="17.399999999999999" x14ac:dyDescent="0.3">
      <c r="A114" s="110">
        <v>107</v>
      </c>
      <c r="B114" s="170">
        <v>99328</v>
      </c>
      <c r="C114" s="100">
        <v>6.26</v>
      </c>
      <c r="D114" s="99" t="s">
        <v>234</v>
      </c>
      <c r="E114" s="333"/>
      <c r="F114" s="334">
        <f t="shared" si="1"/>
        <v>0</v>
      </c>
    </row>
    <row r="115" spans="1:6" ht="17.399999999999999" x14ac:dyDescent="0.3">
      <c r="A115" s="110">
        <v>108</v>
      </c>
      <c r="B115" s="170">
        <v>99334</v>
      </c>
      <c r="C115" s="100">
        <v>1.72</v>
      </c>
      <c r="D115" s="99" t="s">
        <v>235</v>
      </c>
      <c r="E115" s="333"/>
      <c r="F115" s="334">
        <f t="shared" si="1"/>
        <v>0</v>
      </c>
    </row>
    <row r="116" spans="1:6" ht="17.399999999999999" x14ac:dyDescent="0.3">
      <c r="A116" s="110">
        <v>109</v>
      </c>
      <c r="B116" s="170">
        <v>99335</v>
      </c>
      <c r="C116" s="100">
        <v>2.74</v>
      </c>
      <c r="D116" s="99" t="s">
        <v>236</v>
      </c>
      <c r="E116" s="333"/>
      <c r="F116" s="334">
        <f t="shared" si="1"/>
        <v>0</v>
      </c>
    </row>
    <row r="117" spans="1:6" ht="17.399999999999999" x14ac:dyDescent="0.3">
      <c r="A117" s="110">
        <v>110</v>
      </c>
      <c r="B117" s="170">
        <v>99336</v>
      </c>
      <c r="C117" s="100">
        <v>3.88</v>
      </c>
      <c r="D117" s="99" t="s">
        <v>237</v>
      </c>
      <c r="E117" s="333"/>
      <c r="F117" s="334">
        <f t="shared" si="1"/>
        <v>0</v>
      </c>
    </row>
    <row r="118" spans="1:6" ht="17.399999999999999" x14ac:dyDescent="0.3">
      <c r="A118" s="110">
        <v>111</v>
      </c>
      <c r="B118" s="170">
        <v>99337</v>
      </c>
      <c r="C118" s="100">
        <v>5.55</v>
      </c>
      <c r="D118" s="99" t="s">
        <v>238</v>
      </c>
      <c r="E118" s="333"/>
      <c r="F118" s="334">
        <f t="shared" si="1"/>
        <v>0</v>
      </c>
    </row>
    <row r="119" spans="1:6" ht="17.399999999999999" x14ac:dyDescent="0.3">
      <c r="A119" s="110">
        <v>112</v>
      </c>
      <c r="B119" s="170">
        <v>99341</v>
      </c>
      <c r="C119" s="100">
        <v>1.56</v>
      </c>
      <c r="D119" s="99" t="s">
        <v>239</v>
      </c>
      <c r="E119" s="333"/>
      <c r="F119" s="334">
        <f t="shared" si="1"/>
        <v>0</v>
      </c>
    </row>
    <row r="120" spans="1:6" ht="17.399999999999999" x14ac:dyDescent="0.3">
      <c r="A120" s="110">
        <v>113</v>
      </c>
      <c r="B120" s="170">
        <v>99342</v>
      </c>
      <c r="C120" s="100">
        <v>2.2000000000000002</v>
      </c>
      <c r="D120" s="99" t="s">
        <v>240</v>
      </c>
      <c r="E120" s="333"/>
      <c r="F120" s="334">
        <f t="shared" si="1"/>
        <v>0</v>
      </c>
    </row>
    <row r="121" spans="1:6" ht="17.399999999999999" x14ac:dyDescent="0.3">
      <c r="A121" s="110">
        <v>114</v>
      </c>
      <c r="B121" s="170">
        <v>99343</v>
      </c>
      <c r="C121" s="100">
        <v>3.64</v>
      </c>
      <c r="D121" s="99" t="s">
        <v>241</v>
      </c>
      <c r="E121" s="333"/>
      <c r="F121" s="334">
        <f t="shared" si="1"/>
        <v>0</v>
      </c>
    </row>
    <row r="122" spans="1:6" ht="17.399999999999999" x14ac:dyDescent="0.3">
      <c r="A122" s="110">
        <v>115</v>
      </c>
      <c r="B122" s="170">
        <v>99344</v>
      </c>
      <c r="C122" s="100">
        <v>5.19</v>
      </c>
      <c r="D122" s="99" t="s">
        <v>242</v>
      </c>
      <c r="E122" s="333"/>
      <c r="F122" s="334">
        <f t="shared" si="1"/>
        <v>0</v>
      </c>
    </row>
    <row r="123" spans="1:6" ht="17.399999999999999" x14ac:dyDescent="0.3">
      <c r="A123" s="110">
        <v>116</v>
      </c>
      <c r="B123" s="170">
        <v>99345</v>
      </c>
      <c r="C123" s="100">
        <v>6.32</v>
      </c>
      <c r="D123" s="99" t="s">
        <v>243</v>
      </c>
      <c r="E123" s="333"/>
      <c r="F123" s="334">
        <f t="shared" si="1"/>
        <v>0</v>
      </c>
    </row>
    <row r="124" spans="1:6" ht="17.399999999999999" x14ac:dyDescent="0.3">
      <c r="A124" s="110">
        <v>117</v>
      </c>
      <c r="B124" s="170">
        <v>99347</v>
      </c>
      <c r="C124" s="100">
        <v>1.57</v>
      </c>
      <c r="D124" s="99" t="s">
        <v>244</v>
      </c>
      <c r="E124" s="333"/>
      <c r="F124" s="334">
        <f t="shared" si="1"/>
        <v>0</v>
      </c>
    </row>
    <row r="125" spans="1:6" ht="17.399999999999999" x14ac:dyDescent="0.3">
      <c r="A125" s="110">
        <v>118</v>
      </c>
      <c r="B125" s="170">
        <v>99348</v>
      </c>
      <c r="C125" s="100">
        <v>2.4</v>
      </c>
      <c r="D125" s="99" t="s">
        <v>245</v>
      </c>
      <c r="E125" s="333"/>
      <c r="F125" s="334">
        <f t="shared" si="1"/>
        <v>0</v>
      </c>
    </row>
    <row r="126" spans="1:6" ht="17.399999999999999" x14ac:dyDescent="0.3">
      <c r="A126" s="110">
        <v>119</v>
      </c>
      <c r="B126" s="170">
        <v>99349</v>
      </c>
      <c r="C126" s="100">
        <v>3.7</v>
      </c>
      <c r="D126" s="99" t="s">
        <v>246</v>
      </c>
      <c r="E126" s="333"/>
      <c r="F126" s="334">
        <f t="shared" si="1"/>
        <v>0</v>
      </c>
    </row>
    <row r="127" spans="1:6" ht="17.399999999999999" x14ac:dyDescent="0.3">
      <c r="A127" s="110">
        <v>120</v>
      </c>
      <c r="B127" s="170">
        <v>99350</v>
      </c>
      <c r="C127" s="100">
        <v>5.12</v>
      </c>
      <c r="D127" s="99" t="s">
        <v>247</v>
      </c>
      <c r="E127" s="333"/>
      <c r="F127" s="334">
        <f t="shared" si="1"/>
        <v>0</v>
      </c>
    </row>
    <row r="128" spans="1:6" ht="17.399999999999999" x14ac:dyDescent="0.3">
      <c r="A128" s="110">
        <v>121</v>
      </c>
      <c r="B128" s="171">
        <v>99366</v>
      </c>
      <c r="C128" s="100">
        <v>1.23</v>
      </c>
      <c r="D128" s="99" t="s">
        <v>138</v>
      </c>
      <c r="E128" s="333"/>
      <c r="F128" s="334">
        <f t="shared" si="1"/>
        <v>0</v>
      </c>
    </row>
    <row r="129" spans="1:6" ht="17.399999999999999" x14ac:dyDescent="0.3">
      <c r="A129" s="110">
        <v>122</v>
      </c>
      <c r="B129" s="171">
        <v>99367</v>
      </c>
      <c r="C129" s="100">
        <v>1.62</v>
      </c>
      <c r="D129" s="99" t="s">
        <v>139</v>
      </c>
      <c r="E129" s="333"/>
      <c r="F129" s="334">
        <f t="shared" si="1"/>
        <v>0</v>
      </c>
    </row>
    <row r="130" spans="1:6" ht="17.399999999999999" x14ac:dyDescent="0.3">
      <c r="A130" s="110">
        <v>123</v>
      </c>
      <c r="B130" s="171">
        <v>99368</v>
      </c>
      <c r="C130" s="100">
        <v>1.05</v>
      </c>
      <c r="D130" s="99" t="s">
        <v>140</v>
      </c>
      <c r="E130" s="333"/>
      <c r="F130" s="334">
        <f t="shared" si="1"/>
        <v>0</v>
      </c>
    </row>
    <row r="131" spans="1:6" ht="17.399999999999999" x14ac:dyDescent="0.3">
      <c r="A131" s="110">
        <v>124</v>
      </c>
      <c r="B131" s="171">
        <v>99441</v>
      </c>
      <c r="C131" s="100">
        <v>1.63</v>
      </c>
      <c r="D131" s="99" t="s">
        <v>141</v>
      </c>
      <c r="E131" s="333"/>
      <c r="F131" s="334">
        <f t="shared" si="1"/>
        <v>0</v>
      </c>
    </row>
    <row r="132" spans="1:6" ht="17.399999999999999" x14ac:dyDescent="0.3">
      <c r="A132" s="110">
        <v>125</v>
      </c>
      <c r="B132" s="171">
        <v>99442</v>
      </c>
      <c r="C132" s="100">
        <v>2.66</v>
      </c>
      <c r="D132" s="99" t="s">
        <v>142</v>
      </c>
      <c r="E132" s="333"/>
      <c r="F132" s="334">
        <f t="shared" si="1"/>
        <v>0</v>
      </c>
    </row>
    <row r="133" spans="1:6" ht="17.399999999999999" x14ac:dyDescent="0.3">
      <c r="A133" s="110">
        <v>126</v>
      </c>
      <c r="B133" s="171">
        <v>99443</v>
      </c>
      <c r="C133" s="100">
        <v>3.77</v>
      </c>
      <c r="D133" s="99" t="s">
        <v>143</v>
      </c>
      <c r="E133" s="333"/>
      <c r="F133" s="334">
        <f t="shared" si="1"/>
        <v>0</v>
      </c>
    </row>
    <row r="134" spans="1:6" ht="52.2" x14ac:dyDescent="0.3">
      <c r="A134" s="110">
        <v>127</v>
      </c>
      <c r="B134" s="171" t="s">
        <v>144</v>
      </c>
      <c r="C134" s="100">
        <v>1.22</v>
      </c>
      <c r="D134" s="99" t="s">
        <v>347</v>
      </c>
      <c r="E134" s="333"/>
      <c r="F134" s="334">
        <f t="shared" si="1"/>
        <v>0</v>
      </c>
    </row>
    <row r="135" spans="1:6" ht="52.2" x14ac:dyDescent="0.3">
      <c r="A135" s="110">
        <v>128</v>
      </c>
      <c r="B135" s="171" t="s">
        <v>145</v>
      </c>
      <c r="C135" s="100">
        <v>0.75</v>
      </c>
      <c r="D135" s="99" t="s">
        <v>300</v>
      </c>
      <c r="E135" s="333"/>
      <c r="F135" s="334">
        <f t="shared" si="1"/>
        <v>0</v>
      </c>
    </row>
    <row r="136" spans="1:6" ht="17.399999999999999" x14ac:dyDescent="0.3">
      <c r="A136" s="110">
        <v>129</v>
      </c>
      <c r="B136" s="172" t="s">
        <v>31</v>
      </c>
      <c r="C136" s="100">
        <v>5.18</v>
      </c>
      <c r="D136" s="99" t="s">
        <v>249</v>
      </c>
      <c r="E136" s="333"/>
      <c r="F136" s="334">
        <f t="shared" si="1"/>
        <v>0</v>
      </c>
    </row>
    <row r="137" spans="1:6" ht="34.799999999999997" x14ac:dyDescent="0.3">
      <c r="A137" s="110">
        <v>130</v>
      </c>
      <c r="B137" s="172" t="s">
        <v>32</v>
      </c>
      <c r="C137" s="100">
        <v>0.77</v>
      </c>
      <c r="D137" s="99" t="s">
        <v>250</v>
      </c>
      <c r="E137" s="333"/>
      <c r="F137" s="334">
        <f t="shared" si="1"/>
        <v>0</v>
      </c>
    </row>
    <row r="138" spans="1:6" ht="34.799999999999997" x14ac:dyDescent="0.3">
      <c r="A138" s="110">
        <v>131</v>
      </c>
      <c r="B138" s="172" t="s">
        <v>88</v>
      </c>
      <c r="C138" s="100">
        <v>0</v>
      </c>
      <c r="D138" s="99" t="s">
        <v>251</v>
      </c>
      <c r="E138" s="333"/>
      <c r="F138" s="334">
        <f t="shared" si="1"/>
        <v>0</v>
      </c>
    </row>
    <row r="139" spans="1:6" ht="17.399999999999999" x14ac:dyDescent="0.3">
      <c r="A139" s="110">
        <v>132</v>
      </c>
      <c r="B139" s="172" t="s">
        <v>33</v>
      </c>
      <c r="C139" s="100">
        <v>1.1200000000000001</v>
      </c>
      <c r="D139" s="99" t="s">
        <v>252</v>
      </c>
      <c r="E139" s="333"/>
      <c r="F139" s="334">
        <f t="shared" si="1"/>
        <v>0</v>
      </c>
    </row>
    <row r="140" spans="1:6" ht="17.399999999999999" x14ac:dyDescent="0.3">
      <c r="A140" s="110">
        <v>133</v>
      </c>
      <c r="B140" s="172" t="s">
        <v>34</v>
      </c>
      <c r="C140" s="100">
        <v>0.79</v>
      </c>
      <c r="D140" s="99" t="s">
        <v>253</v>
      </c>
      <c r="E140" s="333"/>
      <c r="F140" s="334">
        <f t="shared" si="1"/>
        <v>0</v>
      </c>
    </row>
    <row r="141" spans="1:6" ht="17.399999999999999" x14ac:dyDescent="0.3">
      <c r="A141" s="110">
        <v>134</v>
      </c>
      <c r="B141" s="172" t="s">
        <v>35</v>
      </c>
      <c r="C141" s="100">
        <v>0.64</v>
      </c>
      <c r="D141" s="99" t="s">
        <v>254</v>
      </c>
      <c r="E141" s="333"/>
      <c r="F141" s="334">
        <f t="shared" si="1"/>
        <v>0</v>
      </c>
    </row>
    <row r="142" spans="1:6" ht="17.399999999999999" x14ac:dyDescent="0.3">
      <c r="A142" s="110">
        <v>135</v>
      </c>
      <c r="B142" s="172" t="s">
        <v>89</v>
      </c>
      <c r="C142" s="100">
        <v>0</v>
      </c>
      <c r="D142" s="99" t="s">
        <v>255</v>
      </c>
      <c r="E142" s="333"/>
      <c r="F142" s="334">
        <f t="shared" si="1"/>
        <v>0</v>
      </c>
    </row>
    <row r="143" spans="1:6" s="64" customFormat="1" ht="34.799999999999997" x14ac:dyDescent="0.3">
      <c r="A143" s="110">
        <v>136</v>
      </c>
      <c r="B143" s="165" t="s">
        <v>448</v>
      </c>
      <c r="C143" s="100">
        <v>0</v>
      </c>
      <c r="D143" s="99" t="s">
        <v>449</v>
      </c>
      <c r="E143" s="333"/>
      <c r="F143" s="334">
        <f t="shared" si="1"/>
        <v>0</v>
      </c>
    </row>
    <row r="144" spans="1:6" ht="34.799999999999997" x14ac:dyDescent="0.3">
      <c r="A144" s="110">
        <v>137</v>
      </c>
      <c r="B144" s="172" t="s">
        <v>90</v>
      </c>
      <c r="C144" s="100">
        <v>0</v>
      </c>
      <c r="D144" s="99" t="s">
        <v>450</v>
      </c>
      <c r="E144" s="333"/>
      <c r="F144" s="334">
        <f t="shared" si="1"/>
        <v>0</v>
      </c>
    </row>
    <row r="145" spans="1:6" ht="34.799999999999997" x14ac:dyDescent="0.3">
      <c r="A145" s="110">
        <v>138</v>
      </c>
      <c r="B145" s="172" t="s">
        <v>91</v>
      </c>
      <c r="C145" s="100">
        <v>0</v>
      </c>
      <c r="D145" s="99" t="s">
        <v>257</v>
      </c>
      <c r="E145" s="333"/>
      <c r="F145" s="334">
        <f t="shared" si="1"/>
        <v>0</v>
      </c>
    </row>
    <row r="146" spans="1:6" ht="17.399999999999999" x14ac:dyDescent="0.3">
      <c r="A146" s="110">
        <v>139</v>
      </c>
      <c r="B146" s="172" t="s">
        <v>92</v>
      </c>
      <c r="C146" s="100">
        <v>0</v>
      </c>
      <c r="D146" s="99" t="s">
        <v>258</v>
      </c>
      <c r="E146" s="333"/>
      <c r="F146" s="334">
        <f t="shared" ref="F146:F209" si="2">E146*C146</f>
        <v>0</v>
      </c>
    </row>
    <row r="147" spans="1:6" ht="17.399999999999999" x14ac:dyDescent="0.3">
      <c r="A147" s="110">
        <v>140</v>
      </c>
      <c r="B147" s="172" t="s">
        <v>318</v>
      </c>
      <c r="C147" s="100">
        <v>2.3199999999999998</v>
      </c>
      <c r="D147" s="99" t="s">
        <v>319</v>
      </c>
      <c r="E147" s="333"/>
      <c r="F147" s="334">
        <f t="shared" si="2"/>
        <v>0</v>
      </c>
    </row>
    <row r="148" spans="1:6" ht="17.399999999999999" x14ac:dyDescent="0.3">
      <c r="A148" s="110">
        <v>141</v>
      </c>
      <c r="B148" s="171" t="s">
        <v>36</v>
      </c>
      <c r="C148" s="100">
        <v>0</v>
      </c>
      <c r="D148" s="99" t="s">
        <v>316</v>
      </c>
      <c r="E148" s="333"/>
      <c r="F148" s="334">
        <f t="shared" si="2"/>
        <v>0</v>
      </c>
    </row>
    <row r="149" spans="1:6" ht="17.399999999999999" x14ac:dyDescent="0.3">
      <c r="A149" s="110">
        <v>142</v>
      </c>
      <c r="B149" s="171" t="s">
        <v>37</v>
      </c>
      <c r="C149" s="100">
        <v>0</v>
      </c>
      <c r="D149" s="99" t="s">
        <v>315</v>
      </c>
      <c r="E149" s="333"/>
      <c r="F149" s="334">
        <f t="shared" si="2"/>
        <v>0</v>
      </c>
    </row>
    <row r="150" spans="1:6" ht="17.399999999999999" x14ac:dyDescent="0.3">
      <c r="A150" s="110">
        <v>143</v>
      </c>
      <c r="B150" s="171" t="s">
        <v>38</v>
      </c>
      <c r="C150" s="100">
        <v>0</v>
      </c>
      <c r="D150" s="99" t="s">
        <v>317</v>
      </c>
      <c r="E150" s="333"/>
      <c r="F150" s="334">
        <f t="shared" si="2"/>
        <v>0</v>
      </c>
    </row>
    <row r="151" spans="1:6" ht="34.799999999999997" x14ac:dyDescent="0.3">
      <c r="A151" s="110">
        <v>144</v>
      </c>
      <c r="B151" s="172" t="s">
        <v>93</v>
      </c>
      <c r="C151" s="100">
        <v>1.04</v>
      </c>
      <c r="D151" s="99" t="s">
        <v>259</v>
      </c>
      <c r="E151" s="333"/>
      <c r="F151" s="334">
        <f t="shared" si="2"/>
        <v>0</v>
      </c>
    </row>
    <row r="152" spans="1:6" ht="17.399999999999999" x14ac:dyDescent="0.3">
      <c r="A152" s="110">
        <v>145</v>
      </c>
      <c r="B152" s="172" t="s">
        <v>94</v>
      </c>
      <c r="C152" s="100">
        <v>0</v>
      </c>
      <c r="D152" s="99" t="s">
        <v>260</v>
      </c>
      <c r="E152" s="333"/>
      <c r="F152" s="334">
        <f t="shared" si="2"/>
        <v>0</v>
      </c>
    </row>
    <row r="153" spans="1:6" ht="17.399999999999999" x14ac:dyDescent="0.3">
      <c r="A153" s="110">
        <v>146</v>
      </c>
      <c r="B153" s="171" t="s">
        <v>405</v>
      </c>
      <c r="C153" s="100">
        <v>0.12</v>
      </c>
      <c r="D153" s="99" t="s">
        <v>355</v>
      </c>
      <c r="E153" s="333"/>
      <c r="F153" s="334">
        <f t="shared" si="2"/>
        <v>0</v>
      </c>
    </row>
    <row r="154" spans="1:6" s="64" customFormat="1" ht="17.399999999999999" x14ac:dyDescent="0.3">
      <c r="A154" s="110">
        <v>147</v>
      </c>
      <c r="B154" s="171" t="s">
        <v>354</v>
      </c>
      <c r="C154" s="100">
        <v>0.59</v>
      </c>
      <c r="D154" s="99" t="s">
        <v>356</v>
      </c>
      <c r="E154" s="333"/>
      <c r="F154" s="334">
        <f t="shared" si="2"/>
        <v>0</v>
      </c>
    </row>
    <row r="155" spans="1:6" ht="52.2" x14ac:dyDescent="0.3">
      <c r="A155" s="110">
        <v>148</v>
      </c>
      <c r="B155" s="172" t="s">
        <v>39</v>
      </c>
      <c r="C155" s="100">
        <v>0.75</v>
      </c>
      <c r="D155" s="99" t="s">
        <v>261</v>
      </c>
      <c r="E155" s="333"/>
      <c r="F155" s="334">
        <f t="shared" si="2"/>
        <v>0</v>
      </c>
    </row>
    <row r="156" spans="1:6" ht="34.799999999999997" x14ac:dyDescent="0.3">
      <c r="A156" s="110">
        <v>149</v>
      </c>
      <c r="B156" s="172" t="s">
        <v>40</v>
      </c>
      <c r="C156" s="100">
        <v>0.75</v>
      </c>
      <c r="D156" s="99" t="s">
        <v>262</v>
      </c>
      <c r="E156" s="333"/>
      <c r="F156" s="334">
        <f t="shared" si="2"/>
        <v>0</v>
      </c>
    </row>
    <row r="157" spans="1:6" ht="52.2" x14ac:dyDescent="0.3">
      <c r="A157" s="110">
        <v>150</v>
      </c>
      <c r="B157" s="172" t="s">
        <v>95</v>
      </c>
      <c r="C157" s="100">
        <v>0</v>
      </c>
      <c r="D157" s="99" t="s">
        <v>263</v>
      </c>
      <c r="E157" s="333"/>
      <c r="F157" s="334">
        <f t="shared" si="2"/>
        <v>0</v>
      </c>
    </row>
    <row r="158" spans="1:6" ht="49.5" customHeight="1" x14ac:dyDescent="0.3">
      <c r="A158" s="110">
        <v>151</v>
      </c>
      <c r="B158" s="172" t="s">
        <v>96</v>
      </c>
      <c r="C158" s="100">
        <v>0</v>
      </c>
      <c r="D158" s="99" t="s">
        <v>264</v>
      </c>
      <c r="E158" s="333"/>
      <c r="F158" s="334">
        <f t="shared" si="2"/>
        <v>0</v>
      </c>
    </row>
    <row r="159" spans="1:6" ht="52.2" x14ac:dyDescent="0.3">
      <c r="A159" s="110">
        <v>152</v>
      </c>
      <c r="B159" s="172" t="s">
        <v>97</v>
      </c>
      <c r="C159" s="100">
        <v>0</v>
      </c>
      <c r="D159" s="99" t="s">
        <v>265</v>
      </c>
      <c r="E159" s="333"/>
      <c r="F159" s="334">
        <f t="shared" si="2"/>
        <v>0</v>
      </c>
    </row>
    <row r="160" spans="1:6" ht="17.399999999999999" x14ac:dyDescent="0.3">
      <c r="A160" s="110">
        <v>153</v>
      </c>
      <c r="B160" s="172" t="s">
        <v>98</v>
      </c>
      <c r="C160" s="100">
        <v>0</v>
      </c>
      <c r="D160" s="99" t="s">
        <v>266</v>
      </c>
      <c r="E160" s="333"/>
      <c r="F160" s="334">
        <f t="shared" si="2"/>
        <v>0</v>
      </c>
    </row>
    <row r="161" spans="1:6" ht="17.399999999999999" x14ac:dyDescent="0.3">
      <c r="A161" s="110">
        <v>154</v>
      </c>
      <c r="B161" s="171" t="s">
        <v>41</v>
      </c>
      <c r="C161" s="100">
        <v>3.22</v>
      </c>
      <c r="D161" s="99" t="s">
        <v>146</v>
      </c>
      <c r="E161" s="333"/>
      <c r="F161" s="334">
        <f t="shared" si="2"/>
        <v>0</v>
      </c>
    </row>
    <row r="162" spans="1:6" ht="17.399999999999999" x14ac:dyDescent="0.3">
      <c r="A162" s="110">
        <v>155</v>
      </c>
      <c r="B162" s="171" t="s">
        <v>42</v>
      </c>
      <c r="C162" s="100">
        <v>1.1399999999999999</v>
      </c>
      <c r="D162" s="99" t="s">
        <v>147</v>
      </c>
      <c r="E162" s="333"/>
      <c r="F162" s="334">
        <f t="shared" si="2"/>
        <v>0</v>
      </c>
    </row>
    <row r="163" spans="1:6" ht="17.399999999999999" x14ac:dyDescent="0.3">
      <c r="A163" s="110">
        <v>156</v>
      </c>
      <c r="B163" s="172" t="s">
        <v>43</v>
      </c>
      <c r="C163" s="100">
        <v>0.39</v>
      </c>
      <c r="D163" s="99" t="s">
        <v>267</v>
      </c>
      <c r="E163" s="333"/>
      <c r="F163" s="334">
        <f t="shared" si="2"/>
        <v>0</v>
      </c>
    </row>
    <row r="164" spans="1:6" ht="17.399999999999999" x14ac:dyDescent="0.3">
      <c r="A164" s="110">
        <v>157</v>
      </c>
      <c r="B164" s="171" t="s">
        <v>44</v>
      </c>
      <c r="C164" s="100">
        <v>0.8</v>
      </c>
      <c r="D164" s="99" t="s">
        <v>301</v>
      </c>
      <c r="E164" s="333"/>
      <c r="F164" s="334">
        <f t="shared" si="2"/>
        <v>0</v>
      </c>
    </row>
    <row r="165" spans="1:6" ht="17.399999999999999" x14ac:dyDescent="0.3">
      <c r="A165" s="110">
        <v>158</v>
      </c>
      <c r="B165" s="171" t="s">
        <v>45</v>
      </c>
      <c r="C165" s="100">
        <v>4.6399999999999997</v>
      </c>
      <c r="D165" s="99" t="s">
        <v>148</v>
      </c>
      <c r="E165" s="333"/>
      <c r="F165" s="334">
        <f t="shared" si="2"/>
        <v>0</v>
      </c>
    </row>
    <row r="166" spans="1:6" ht="17.399999999999999" x14ac:dyDescent="0.3">
      <c r="A166" s="110">
        <v>159</v>
      </c>
      <c r="B166" s="171" t="s">
        <v>46</v>
      </c>
      <c r="C166" s="100">
        <v>0.39</v>
      </c>
      <c r="D166" s="99" t="s">
        <v>149</v>
      </c>
      <c r="E166" s="333"/>
      <c r="F166" s="334">
        <f t="shared" si="2"/>
        <v>0</v>
      </c>
    </row>
    <row r="167" spans="1:6" ht="17.399999999999999" x14ac:dyDescent="0.3">
      <c r="A167" s="110">
        <v>160</v>
      </c>
      <c r="B167" s="171" t="s">
        <v>47</v>
      </c>
      <c r="C167" s="100">
        <v>4.6399999999999997</v>
      </c>
      <c r="D167" s="99" t="s">
        <v>150</v>
      </c>
      <c r="E167" s="333"/>
      <c r="F167" s="334">
        <f t="shared" si="2"/>
        <v>0</v>
      </c>
    </row>
    <row r="168" spans="1:6" ht="17.399999999999999" x14ac:dyDescent="0.3">
      <c r="A168" s="110">
        <v>161</v>
      </c>
      <c r="B168" s="172" t="s">
        <v>48</v>
      </c>
      <c r="C168" s="100">
        <v>0.52</v>
      </c>
      <c r="D168" s="99" t="s">
        <v>268</v>
      </c>
      <c r="E168" s="333"/>
      <c r="F168" s="334">
        <f t="shared" si="2"/>
        <v>0</v>
      </c>
    </row>
    <row r="169" spans="1:6" s="64" customFormat="1" ht="17.399999999999999" x14ac:dyDescent="0.3">
      <c r="A169" s="110">
        <v>162</v>
      </c>
      <c r="B169" s="173" t="s">
        <v>49</v>
      </c>
      <c r="C169" s="100">
        <v>1.23</v>
      </c>
      <c r="D169" s="99" t="s">
        <v>151</v>
      </c>
      <c r="E169" s="333"/>
      <c r="F169" s="334">
        <f t="shared" si="2"/>
        <v>0</v>
      </c>
    </row>
    <row r="170" spans="1:6" s="64" customFormat="1" ht="17.399999999999999" x14ac:dyDescent="0.3">
      <c r="A170" s="110">
        <v>163</v>
      </c>
      <c r="B170" s="167" t="s">
        <v>50</v>
      </c>
      <c r="C170" s="100">
        <v>4.6399999999999997</v>
      </c>
      <c r="D170" s="99" t="s">
        <v>152</v>
      </c>
      <c r="E170" s="333"/>
      <c r="F170" s="334">
        <f t="shared" si="2"/>
        <v>0</v>
      </c>
    </row>
    <row r="171" spans="1:6" s="64" customFormat="1" ht="17.399999999999999" x14ac:dyDescent="0.3">
      <c r="A171" s="110">
        <v>164</v>
      </c>
      <c r="B171" s="167" t="s">
        <v>51</v>
      </c>
      <c r="C171" s="100">
        <v>0.14000000000000001</v>
      </c>
      <c r="D171" s="99" t="s">
        <v>153</v>
      </c>
      <c r="E171" s="333"/>
      <c r="F171" s="334">
        <f t="shared" si="2"/>
        <v>0</v>
      </c>
    </row>
    <row r="172" spans="1:6" s="64" customFormat="1" ht="17.399999999999999" x14ac:dyDescent="0.3">
      <c r="A172" s="110">
        <v>165</v>
      </c>
      <c r="B172" s="171" t="s">
        <v>52</v>
      </c>
      <c r="C172" s="100">
        <v>3.08</v>
      </c>
      <c r="D172" s="99" t="s">
        <v>154</v>
      </c>
      <c r="E172" s="333"/>
      <c r="F172" s="334">
        <f t="shared" si="2"/>
        <v>0</v>
      </c>
    </row>
    <row r="173" spans="1:6" s="64" customFormat="1" ht="17.399999999999999" x14ac:dyDescent="0.3">
      <c r="A173" s="110">
        <v>166</v>
      </c>
      <c r="B173" s="171" t="s">
        <v>53</v>
      </c>
      <c r="C173" s="100">
        <v>4.6399999999999997</v>
      </c>
      <c r="D173" s="99" t="s">
        <v>155</v>
      </c>
      <c r="E173" s="333"/>
      <c r="F173" s="334">
        <f t="shared" si="2"/>
        <v>0</v>
      </c>
    </row>
    <row r="174" spans="1:6" s="64" customFormat="1" ht="17.399999999999999" x14ac:dyDescent="0.3">
      <c r="A174" s="110">
        <v>167</v>
      </c>
      <c r="B174" s="172" t="s">
        <v>99</v>
      </c>
      <c r="C174" s="100">
        <v>1.04</v>
      </c>
      <c r="D174" s="99" t="s">
        <v>269</v>
      </c>
      <c r="E174" s="333"/>
      <c r="F174" s="334">
        <f t="shared" si="2"/>
        <v>0</v>
      </c>
    </row>
    <row r="175" spans="1:6" s="64" customFormat="1" ht="17.399999999999999" x14ac:dyDescent="0.3">
      <c r="A175" s="110">
        <v>168</v>
      </c>
      <c r="B175" s="172" t="s">
        <v>100</v>
      </c>
      <c r="C175" s="100">
        <v>0</v>
      </c>
      <c r="D175" s="99" t="s">
        <v>270</v>
      </c>
      <c r="E175" s="333"/>
      <c r="F175" s="334">
        <f t="shared" si="2"/>
        <v>0</v>
      </c>
    </row>
    <row r="176" spans="1:6" s="64" customFormat="1" ht="17.399999999999999" x14ac:dyDescent="0.3">
      <c r="A176" s="110">
        <v>169</v>
      </c>
      <c r="B176" s="172" t="s">
        <v>101</v>
      </c>
      <c r="C176" s="100">
        <v>5.18</v>
      </c>
      <c r="D176" s="99" t="s">
        <v>271</v>
      </c>
      <c r="E176" s="333"/>
      <c r="F176" s="334">
        <f t="shared" si="2"/>
        <v>0</v>
      </c>
    </row>
    <row r="177" spans="1:6" s="64" customFormat="1" ht="17.399999999999999" x14ac:dyDescent="0.3">
      <c r="A177" s="110">
        <v>170</v>
      </c>
      <c r="B177" s="172" t="s">
        <v>102</v>
      </c>
      <c r="C177" s="100">
        <v>1.63</v>
      </c>
      <c r="D177" s="99" t="s">
        <v>272</v>
      </c>
      <c r="E177" s="333"/>
      <c r="F177" s="334">
        <f t="shared" si="2"/>
        <v>0</v>
      </c>
    </row>
    <row r="178" spans="1:6" s="64" customFormat="1" ht="17.399999999999999" x14ac:dyDescent="0.3">
      <c r="A178" s="110">
        <v>171</v>
      </c>
      <c r="B178" s="172" t="s">
        <v>103</v>
      </c>
      <c r="C178" s="100">
        <v>0</v>
      </c>
      <c r="D178" s="99" t="s">
        <v>271</v>
      </c>
      <c r="E178" s="333"/>
      <c r="F178" s="334">
        <f t="shared" si="2"/>
        <v>0</v>
      </c>
    </row>
    <row r="179" spans="1:6" s="64" customFormat="1" ht="17.399999999999999" x14ac:dyDescent="0.3">
      <c r="A179" s="110">
        <v>172</v>
      </c>
      <c r="B179" s="172" t="s">
        <v>104</v>
      </c>
      <c r="C179" s="100">
        <v>1.57</v>
      </c>
      <c r="D179" s="99" t="s">
        <v>273</v>
      </c>
      <c r="E179" s="333"/>
      <c r="F179" s="334">
        <f t="shared" si="2"/>
        <v>0</v>
      </c>
    </row>
    <row r="180" spans="1:6" s="64" customFormat="1" ht="17.399999999999999" x14ac:dyDescent="0.3">
      <c r="A180" s="110">
        <v>173</v>
      </c>
      <c r="B180" s="172" t="s">
        <v>54</v>
      </c>
      <c r="C180" s="100">
        <v>2.54</v>
      </c>
      <c r="D180" s="99" t="s">
        <v>274</v>
      </c>
      <c r="E180" s="333"/>
      <c r="F180" s="334">
        <f t="shared" si="2"/>
        <v>0</v>
      </c>
    </row>
    <row r="181" spans="1:6" s="64" customFormat="1" ht="17.399999999999999" x14ac:dyDescent="0.3">
      <c r="A181" s="110">
        <v>174</v>
      </c>
      <c r="B181" s="171" t="s">
        <v>55</v>
      </c>
      <c r="C181" s="100">
        <v>1.62</v>
      </c>
      <c r="D181" s="99" t="s">
        <v>188</v>
      </c>
      <c r="E181" s="333"/>
      <c r="F181" s="334">
        <f t="shared" si="2"/>
        <v>0</v>
      </c>
    </row>
    <row r="182" spans="1:6" s="64" customFormat="1" ht="17.399999999999999" x14ac:dyDescent="0.3">
      <c r="A182" s="110">
        <v>175</v>
      </c>
      <c r="B182" s="171" t="s">
        <v>56</v>
      </c>
      <c r="C182" s="100">
        <v>2.3199999999999998</v>
      </c>
      <c r="D182" s="99" t="s">
        <v>156</v>
      </c>
      <c r="E182" s="333"/>
      <c r="F182" s="334">
        <f t="shared" si="2"/>
        <v>0</v>
      </c>
    </row>
    <row r="183" spans="1:6" s="64" customFormat="1" ht="17.399999999999999" x14ac:dyDescent="0.3">
      <c r="A183" s="110">
        <v>176</v>
      </c>
      <c r="B183" s="171" t="s">
        <v>57</v>
      </c>
      <c r="C183" s="100">
        <v>1.24</v>
      </c>
      <c r="D183" s="99" t="s">
        <v>189</v>
      </c>
      <c r="E183" s="333"/>
      <c r="F183" s="334">
        <f t="shared" si="2"/>
        <v>0</v>
      </c>
    </row>
    <row r="184" spans="1:6" s="64" customFormat="1" ht="17.399999999999999" x14ac:dyDescent="0.3">
      <c r="A184" s="110">
        <v>177</v>
      </c>
      <c r="B184" s="171" t="s">
        <v>58</v>
      </c>
      <c r="C184" s="100">
        <v>0.79</v>
      </c>
      <c r="D184" s="99" t="s">
        <v>157</v>
      </c>
      <c r="E184" s="333"/>
      <c r="F184" s="334">
        <f t="shared" si="2"/>
        <v>0</v>
      </c>
    </row>
    <row r="185" spans="1:6" s="64" customFormat="1" ht="17.399999999999999" x14ac:dyDescent="0.3">
      <c r="A185" s="110">
        <v>178</v>
      </c>
      <c r="B185" s="171" t="s">
        <v>59</v>
      </c>
      <c r="C185" s="100">
        <v>0.8</v>
      </c>
      <c r="D185" s="99" t="s">
        <v>158</v>
      </c>
      <c r="E185" s="333"/>
      <c r="F185" s="334">
        <f t="shared" si="2"/>
        <v>0</v>
      </c>
    </row>
    <row r="186" spans="1:6" s="64" customFormat="1" ht="17.399999999999999" x14ac:dyDescent="0.3">
      <c r="A186" s="110">
        <v>179</v>
      </c>
      <c r="B186" s="171" t="s">
        <v>60</v>
      </c>
      <c r="C186" s="100">
        <v>0.14000000000000001</v>
      </c>
      <c r="D186" s="99" t="s">
        <v>159</v>
      </c>
      <c r="E186" s="333"/>
      <c r="F186" s="334">
        <f t="shared" si="2"/>
        <v>0</v>
      </c>
    </row>
    <row r="187" spans="1:6" s="64" customFormat="1" ht="17.399999999999999" x14ac:dyDescent="0.3">
      <c r="A187" s="110">
        <v>180</v>
      </c>
      <c r="B187" s="171" t="s">
        <v>61</v>
      </c>
      <c r="C187" s="100">
        <v>3.36</v>
      </c>
      <c r="D187" s="99" t="s">
        <v>160</v>
      </c>
      <c r="E187" s="333"/>
      <c r="F187" s="334">
        <f t="shared" si="2"/>
        <v>0</v>
      </c>
    </row>
    <row r="188" spans="1:6" s="64" customFormat="1" ht="17.399999999999999" x14ac:dyDescent="0.3">
      <c r="A188" s="110">
        <v>181</v>
      </c>
      <c r="B188" s="171" t="s">
        <v>62</v>
      </c>
      <c r="C188" s="100">
        <v>0.39</v>
      </c>
      <c r="D188" s="99" t="s">
        <v>161</v>
      </c>
      <c r="E188" s="333"/>
      <c r="F188" s="334">
        <f t="shared" si="2"/>
        <v>0</v>
      </c>
    </row>
    <row r="189" spans="1:6" s="64" customFormat="1" ht="17.399999999999999" x14ac:dyDescent="0.3">
      <c r="A189" s="110">
        <v>182</v>
      </c>
      <c r="B189" s="171" t="s">
        <v>63</v>
      </c>
      <c r="C189" s="100">
        <v>4.6399999999999997</v>
      </c>
      <c r="D189" s="99" t="s">
        <v>162</v>
      </c>
      <c r="E189" s="333"/>
      <c r="F189" s="334">
        <f t="shared" si="2"/>
        <v>0</v>
      </c>
    </row>
    <row r="190" spans="1:6" s="64" customFormat="1" ht="17.399999999999999" x14ac:dyDescent="0.3">
      <c r="A190" s="110">
        <v>183</v>
      </c>
      <c r="B190" s="172" t="s">
        <v>64</v>
      </c>
      <c r="C190" s="100">
        <v>0.39</v>
      </c>
      <c r="D190" s="99" t="s">
        <v>275</v>
      </c>
      <c r="E190" s="333"/>
      <c r="F190" s="334">
        <f t="shared" si="2"/>
        <v>0</v>
      </c>
    </row>
    <row r="191" spans="1:6" s="64" customFormat="1" ht="17.399999999999999" x14ac:dyDescent="0.3">
      <c r="A191" s="110">
        <v>184</v>
      </c>
      <c r="B191" s="171" t="s">
        <v>65</v>
      </c>
      <c r="C191" s="100">
        <v>4.6399999999999997</v>
      </c>
      <c r="D191" s="99" t="s">
        <v>163</v>
      </c>
      <c r="E191" s="333"/>
      <c r="F191" s="334">
        <f t="shared" si="2"/>
        <v>0</v>
      </c>
    </row>
    <row r="192" spans="1:6" s="64" customFormat="1" ht="17.399999999999999" x14ac:dyDescent="0.3">
      <c r="A192" s="110">
        <v>185</v>
      </c>
      <c r="B192" s="171" t="s">
        <v>66</v>
      </c>
      <c r="C192" s="100">
        <v>0.14000000000000001</v>
      </c>
      <c r="D192" s="99" t="s">
        <v>164</v>
      </c>
      <c r="E192" s="333"/>
      <c r="F192" s="334">
        <f t="shared" si="2"/>
        <v>0</v>
      </c>
    </row>
    <row r="193" spans="1:6" s="64" customFormat="1" ht="17.399999999999999" x14ac:dyDescent="0.3">
      <c r="A193" s="110">
        <v>186</v>
      </c>
      <c r="B193" s="171" t="s">
        <v>67</v>
      </c>
      <c r="C193" s="100">
        <v>3.36</v>
      </c>
      <c r="D193" s="99" t="s">
        <v>165</v>
      </c>
      <c r="E193" s="333"/>
      <c r="F193" s="334">
        <f t="shared" si="2"/>
        <v>0</v>
      </c>
    </row>
    <row r="194" spans="1:6" s="64" customFormat="1" ht="17.399999999999999" x14ac:dyDescent="0.3">
      <c r="A194" s="110">
        <v>187</v>
      </c>
      <c r="B194" s="171" t="s">
        <v>68</v>
      </c>
      <c r="C194" s="100">
        <v>0.14000000000000001</v>
      </c>
      <c r="D194" s="99" t="s">
        <v>166</v>
      </c>
      <c r="E194" s="333"/>
      <c r="F194" s="334">
        <f t="shared" si="2"/>
        <v>0</v>
      </c>
    </row>
    <row r="195" spans="1:6" s="64" customFormat="1" ht="17.399999999999999" x14ac:dyDescent="0.3">
      <c r="A195" s="110">
        <v>188</v>
      </c>
      <c r="B195" s="171" t="s">
        <v>69</v>
      </c>
      <c r="C195" s="100">
        <v>3.36</v>
      </c>
      <c r="D195" s="99" t="s">
        <v>167</v>
      </c>
      <c r="E195" s="333"/>
      <c r="F195" s="334">
        <f t="shared" si="2"/>
        <v>0</v>
      </c>
    </row>
    <row r="196" spans="1:6" s="64" customFormat="1" ht="17.399999999999999" x14ac:dyDescent="0.3">
      <c r="A196" s="110">
        <v>189</v>
      </c>
      <c r="B196" s="171" t="s">
        <v>70</v>
      </c>
      <c r="C196" s="100">
        <v>0.14000000000000001</v>
      </c>
      <c r="D196" s="99" t="s">
        <v>190</v>
      </c>
      <c r="E196" s="333"/>
      <c r="F196" s="334">
        <f t="shared" si="2"/>
        <v>0</v>
      </c>
    </row>
    <row r="197" spans="1:6" s="64" customFormat="1" ht="17.399999999999999" x14ac:dyDescent="0.3">
      <c r="A197" s="110">
        <v>190</v>
      </c>
      <c r="B197" s="171" t="s">
        <v>71</v>
      </c>
      <c r="C197" s="100">
        <v>0.14000000000000001</v>
      </c>
      <c r="D197" s="99" t="s">
        <v>168</v>
      </c>
      <c r="E197" s="333"/>
      <c r="F197" s="334">
        <f t="shared" si="2"/>
        <v>0</v>
      </c>
    </row>
    <row r="198" spans="1:6" s="64" customFormat="1" ht="17.399999999999999" x14ac:dyDescent="0.3">
      <c r="A198" s="110">
        <v>191</v>
      </c>
      <c r="B198" s="171" t="s">
        <v>72</v>
      </c>
      <c r="C198" s="100">
        <v>3.36</v>
      </c>
      <c r="D198" s="99" t="s">
        <v>169</v>
      </c>
      <c r="E198" s="333"/>
      <c r="F198" s="334">
        <f t="shared" si="2"/>
        <v>0</v>
      </c>
    </row>
    <row r="199" spans="1:6" s="64" customFormat="1" ht="17.399999999999999" x14ac:dyDescent="0.3">
      <c r="A199" s="110">
        <v>192</v>
      </c>
      <c r="B199" s="171" t="s">
        <v>73</v>
      </c>
      <c r="C199" s="100">
        <v>0.14000000000000001</v>
      </c>
      <c r="D199" s="99" t="s">
        <v>170</v>
      </c>
      <c r="E199" s="333"/>
      <c r="F199" s="334">
        <f t="shared" si="2"/>
        <v>0</v>
      </c>
    </row>
    <row r="200" spans="1:6" s="64" customFormat="1" ht="17.399999999999999" x14ac:dyDescent="0.3">
      <c r="A200" s="110">
        <v>193</v>
      </c>
      <c r="B200" s="172" t="s">
        <v>74</v>
      </c>
      <c r="C200" s="100">
        <v>1.23</v>
      </c>
      <c r="D200" s="99" t="s">
        <v>276</v>
      </c>
      <c r="E200" s="333"/>
      <c r="F200" s="334">
        <f t="shared" si="2"/>
        <v>0</v>
      </c>
    </row>
    <row r="201" spans="1:6" s="64" customFormat="1" ht="17.399999999999999" x14ac:dyDescent="0.3">
      <c r="A201" s="110">
        <v>194</v>
      </c>
      <c r="B201" s="172" t="s">
        <v>105</v>
      </c>
      <c r="C201" s="100">
        <v>0</v>
      </c>
      <c r="D201" s="99" t="s">
        <v>277</v>
      </c>
      <c r="E201" s="333"/>
      <c r="F201" s="334">
        <f t="shared" si="2"/>
        <v>0</v>
      </c>
    </row>
    <row r="202" spans="1:6" s="64" customFormat="1" ht="17.399999999999999" x14ac:dyDescent="0.3">
      <c r="A202" s="110">
        <v>195</v>
      </c>
      <c r="B202" s="172" t="s">
        <v>106</v>
      </c>
      <c r="C202" s="100">
        <v>0</v>
      </c>
      <c r="D202" s="99" t="s">
        <v>445</v>
      </c>
      <c r="E202" s="333"/>
      <c r="F202" s="334">
        <f t="shared" si="2"/>
        <v>0</v>
      </c>
    </row>
    <row r="203" spans="1:6" ht="17.399999999999999" x14ac:dyDescent="0.3">
      <c r="A203" s="110">
        <v>196</v>
      </c>
      <c r="B203" s="172" t="s">
        <v>107</v>
      </c>
      <c r="C203" s="100">
        <v>0.59</v>
      </c>
      <c r="D203" s="99" t="s">
        <v>278</v>
      </c>
      <c r="E203" s="333"/>
      <c r="F203" s="334">
        <f t="shared" si="2"/>
        <v>0</v>
      </c>
    </row>
    <row r="204" spans="1:6" ht="17.399999999999999" x14ac:dyDescent="0.3">
      <c r="A204" s="110">
        <v>197</v>
      </c>
      <c r="B204" s="171" t="s">
        <v>171</v>
      </c>
      <c r="C204" s="100">
        <v>0.14000000000000001</v>
      </c>
      <c r="D204" s="99" t="s">
        <v>172</v>
      </c>
      <c r="E204" s="333"/>
      <c r="F204" s="334">
        <f t="shared" si="2"/>
        <v>0</v>
      </c>
    </row>
    <row r="205" spans="1:6" ht="17.399999999999999" x14ac:dyDescent="0.3">
      <c r="A205" s="110">
        <v>198</v>
      </c>
      <c r="B205" s="171" t="s">
        <v>173</v>
      </c>
      <c r="C205" s="100">
        <v>3.36</v>
      </c>
      <c r="D205" s="99" t="s">
        <v>294</v>
      </c>
      <c r="E205" s="333"/>
      <c r="F205" s="334">
        <f t="shared" si="2"/>
        <v>0</v>
      </c>
    </row>
    <row r="206" spans="1:6" ht="17.399999999999999" x14ac:dyDescent="0.3">
      <c r="A206" s="110">
        <v>199</v>
      </c>
      <c r="B206" s="172" t="s">
        <v>108</v>
      </c>
      <c r="C206" s="100">
        <v>1.04</v>
      </c>
      <c r="D206" s="99" t="s">
        <v>279</v>
      </c>
      <c r="E206" s="333"/>
      <c r="F206" s="334">
        <f t="shared" si="2"/>
        <v>0</v>
      </c>
    </row>
    <row r="207" spans="1:6" ht="17.399999999999999" x14ac:dyDescent="0.3">
      <c r="A207" s="110">
        <v>200</v>
      </c>
      <c r="B207" s="171" t="s">
        <v>174</v>
      </c>
      <c r="C207" s="100">
        <v>0.75</v>
      </c>
      <c r="D207" s="99" t="s">
        <v>175</v>
      </c>
      <c r="E207" s="333"/>
      <c r="F207" s="334">
        <f t="shared" si="2"/>
        <v>0</v>
      </c>
    </row>
    <row r="208" spans="1:6" ht="17.399999999999999" x14ac:dyDescent="0.3">
      <c r="A208" s="110">
        <v>201</v>
      </c>
      <c r="B208" s="171" t="s">
        <v>176</v>
      </c>
      <c r="C208" s="100">
        <v>0.75</v>
      </c>
      <c r="D208" s="99" t="s">
        <v>177</v>
      </c>
      <c r="E208" s="333"/>
      <c r="F208" s="334">
        <f t="shared" si="2"/>
        <v>0</v>
      </c>
    </row>
    <row r="209" spans="1:6" ht="17.399999999999999" x14ac:dyDescent="0.3">
      <c r="A209" s="110">
        <v>202</v>
      </c>
      <c r="B209" s="171" t="s">
        <v>178</v>
      </c>
      <c r="C209" s="100">
        <v>3.48</v>
      </c>
      <c r="D209" s="99" t="s">
        <v>179</v>
      </c>
      <c r="E209" s="333"/>
      <c r="F209" s="334">
        <f t="shared" si="2"/>
        <v>0</v>
      </c>
    </row>
    <row r="210" spans="1:6" ht="17.399999999999999" x14ac:dyDescent="0.3">
      <c r="A210" s="110">
        <v>203</v>
      </c>
      <c r="B210" s="171" t="s">
        <v>180</v>
      </c>
      <c r="C210" s="100">
        <v>3.55</v>
      </c>
      <c r="D210" s="99" t="s">
        <v>181</v>
      </c>
      <c r="E210" s="333"/>
      <c r="F210" s="334">
        <f t="shared" ref="F210:F222" si="3">E210*C210</f>
        <v>0</v>
      </c>
    </row>
    <row r="211" spans="1:6" ht="17.399999999999999" x14ac:dyDescent="0.3">
      <c r="A211" s="110">
        <v>204</v>
      </c>
      <c r="B211" s="172" t="s">
        <v>109</v>
      </c>
      <c r="C211" s="100">
        <v>0</v>
      </c>
      <c r="D211" s="99" t="s">
        <v>280</v>
      </c>
      <c r="E211" s="333"/>
      <c r="F211" s="334">
        <f t="shared" si="3"/>
        <v>0</v>
      </c>
    </row>
    <row r="212" spans="1:6" ht="17.399999999999999" x14ac:dyDescent="0.3">
      <c r="A212" s="110">
        <v>205</v>
      </c>
      <c r="B212" s="171" t="s">
        <v>182</v>
      </c>
      <c r="C212" s="100">
        <v>0.22</v>
      </c>
      <c r="D212" s="99" t="s">
        <v>183</v>
      </c>
      <c r="E212" s="333"/>
      <c r="F212" s="334">
        <f t="shared" si="3"/>
        <v>0</v>
      </c>
    </row>
    <row r="213" spans="1:6" ht="17.399999999999999" x14ac:dyDescent="0.3">
      <c r="A213" s="110">
        <v>206</v>
      </c>
      <c r="B213" s="172" t="s">
        <v>75</v>
      </c>
      <c r="C213" s="100">
        <v>2.94</v>
      </c>
      <c r="D213" s="99" t="s">
        <v>281</v>
      </c>
      <c r="E213" s="333"/>
      <c r="F213" s="334">
        <f t="shared" si="3"/>
        <v>0</v>
      </c>
    </row>
    <row r="214" spans="1:6" ht="34.799999999999997" x14ac:dyDescent="0.3">
      <c r="A214" s="110">
        <v>207</v>
      </c>
      <c r="B214" s="172" t="s">
        <v>110</v>
      </c>
      <c r="C214" s="100">
        <v>2.65</v>
      </c>
      <c r="D214" s="99" t="s">
        <v>282</v>
      </c>
      <c r="E214" s="333"/>
      <c r="F214" s="334">
        <f t="shared" si="3"/>
        <v>0</v>
      </c>
    </row>
    <row r="215" spans="1:6" ht="34.799999999999997" x14ac:dyDescent="0.3">
      <c r="A215" s="110">
        <v>208</v>
      </c>
      <c r="B215" s="172" t="s">
        <v>111</v>
      </c>
      <c r="C215" s="100">
        <v>0</v>
      </c>
      <c r="D215" s="99" t="s">
        <v>283</v>
      </c>
      <c r="E215" s="333"/>
      <c r="F215" s="334">
        <f t="shared" si="3"/>
        <v>0</v>
      </c>
    </row>
    <row r="216" spans="1:6" ht="17.399999999999999" x14ac:dyDescent="0.3">
      <c r="A216" s="110">
        <v>209</v>
      </c>
      <c r="B216" s="172" t="s">
        <v>112</v>
      </c>
      <c r="C216" s="100">
        <v>0.59</v>
      </c>
      <c r="D216" s="99" t="s">
        <v>284</v>
      </c>
      <c r="E216" s="333"/>
      <c r="F216" s="334">
        <f t="shared" si="3"/>
        <v>0</v>
      </c>
    </row>
    <row r="217" spans="1:6" ht="34.799999999999997" x14ac:dyDescent="0.3">
      <c r="A217" s="110">
        <v>210</v>
      </c>
      <c r="B217" s="172" t="s">
        <v>113</v>
      </c>
      <c r="C217" s="100">
        <v>0</v>
      </c>
      <c r="D217" s="99" t="s">
        <v>285</v>
      </c>
      <c r="E217" s="333"/>
      <c r="F217" s="334">
        <f t="shared" si="3"/>
        <v>0</v>
      </c>
    </row>
    <row r="218" spans="1:6" ht="17.399999999999999" x14ac:dyDescent="0.3">
      <c r="A218" s="110">
        <v>211</v>
      </c>
      <c r="B218" s="171" t="s">
        <v>76</v>
      </c>
      <c r="C218" s="100">
        <v>0.64</v>
      </c>
      <c r="D218" s="99" t="s">
        <v>184</v>
      </c>
      <c r="E218" s="333"/>
      <c r="F218" s="334">
        <f t="shared" si="3"/>
        <v>0</v>
      </c>
    </row>
    <row r="219" spans="1:6" ht="17.399999999999999" x14ac:dyDescent="0.3">
      <c r="A219" s="110">
        <v>212</v>
      </c>
      <c r="B219" s="171" t="s">
        <v>77</v>
      </c>
      <c r="C219" s="100">
        <v>0.65</v>
      </c>
      <c r="D219" s="99" t="s">
        <v>185</v>
      </c>
      <c r="E219" s="333"/>
      <c r="F219" s="334">
        <f t="shared" si="3"/>
        <v>0</v>
      </c>
    </row>
    <row r="220" spans="1:6" ht="17.399999999999999" x14ac:dyDescent="0.3">
      <c r="A220" s="110">
        <v>213</v>
      </c>
      <c r="B220" s="172" t="s">
        <v>114</v>
      </c>
      <c r="C220" s="100">
        <v>0.97</v>
      </c>
      <c r="D220" s="99" t="s">
        <v>286</v>
      </c>
      <c r="E220" s="333"/>
      <c r="F220" s="334">
        <f t="shared" si="3"/>
        <v>0</v>
      </c>
    </row>
    <row r="221" spans="1:6" ht="34.799999999999997" x14ac:dyDescent="0.3">
      <c r="A221" s="110">
        <v>214</v>
      </c>
      <c r="B221" s="172" t="s">
        <v>115</v>
      </c>
      <c r="C221" s="100">
        <v>1.35</v>
      </c>
      <c r="D221" s="99" t="s">
        <v>287</v>
      </c>
      <c r="E221" s="333"/>
      <c r="F221" s="334">
        <f t="shared" si="3"/>
        <v>0</v>
      </c>
    </row>
    <row r="222" spans="1:6" ht="17.399999999999999" x14ac:dyDescent="0.3">
      <c r="A222" s="110">
        <v>215</v>
      </c>
      <c r="B222" s="172" t="s">
        <v>116</v>
      </c>
      <c r="C222" s="100">
        <v>0</v>
      </c>
      <c r="D222" s="99" t="s">
        <v>288</v>
      </c>
      <c r="E222" s="333"/>
      <c r="F222" s="334">
        <f t="shared" si="3"/>
        <v>0</v>
      </c>
    </row>
    <row r="223" spans="1:6" ht="17.399999999999999" x14ac:dyDescent="0.3">
      <c r="A223" s="100"/>
      <c r="B223" s="119"/>
      <c r="C223" s="119"/>
      <c r="D223" s="33" t="s">
        <v>78</v>
      </c>
      <c r="E223" s="335">
        <f>SUM(E8:E222)</f>
        <v>0</v>
      </c>
      <c r="F223" s="336">
        <f>SUM(F8:F222)</f>
        <v>0</v>
      </c>
    </row>
  </sheetData>
  <sheetProtection algorithmName="SHA-512" hashValue="VofmCn/noV9DMP5uGASHb1w7cV7bHrIUzNSPCdXKB+bNYDpD7HIe8r82KQgliVR5HmrIMEXCXDreCOTZmg3n9A==" saltValue="iAQT4TbGf+jn5Dxj3t02Cg==" spinCount="100000" sheet="1" objects="1" scenarios="1"/>
  <sortState xmlns:xlrd2="http://schemas.microsoft.com/office/spreadsheetml/2017/richdata2" ref="B8:G212">
    <sortCondition ref="B8:B212"/>
  </sortState>
  <dataConsolidate/>
  <pageMargins left="0.38" right="0.7" top="0.48" bottom="0.39" header="0.3" footer="0.18"/>
  <pageSetup scale="38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23"/>
  <sheetViews>
    <sheetView zoomScale="80" zoomScaleNormal="80" zoomScaleSheetLayoutView="80" workbookViewId="0">
      <pane ySplit="7" topLeftCell="A8" activePane="bottomLeft" state="frozen"/>
      <selection activeCell="B11" sqref="B11"/>
      <selection pane="bottomLeft"/>
    </sheetView>
  </sheetViews>
  <sheetFormatPr defaultRowHeight="14.4" x14ac:dyDescent="0.3"/>
  <cols>
    <col min="1" max="1" width="9.6640625" style="52" customWidth="1"/>
    <col min="2" max="2" width="21" style="52" customWidth="1"/>
    <col min="3" max="3" width="21.109375" style="205" customWidth="1"/>
    <col min="4" max="4" width="83.88671875" style="52" customWidth="1"/>
    <col min="5" max="5" width="20.44140625" style="52" customWidth="1"/>
    <col min="6" max="6" width="19.88671875" style="121" customWidth="1"/>
  </cols>
  <sheetData>
    <row r="1" spans="1:6" ht="22.8" x14ac:dyDescent="0.3">
      <c r="A1" s="124" t="str">
        <f>'Schedule 1'!A1</f>
        <v>COLORADO UNIT COST REPORT:  FY 2021</v>
      </c>
      <c r="B1" s="102"/>
      <c r="C1" s="199"/>
      <c r="D1" s="104"/>
      <c r="E1" s="55"/>
      <c r="F1" s="113"/>
    </row>
    <row r="2" spans="1:6" ht="21" x14ac:dyDescent="0.3">
      <c r="A2" s="125" t="str">
        <f>'Schedule 1'!A2:B2</f>
        <v xml:space="preserve">Community Mental Health Center/SUD Provider:  </v>
      </c>
      <c r="B2" s="105"/>
      <c r="C2" s="199"/>
      <c r="D2" s="54"/>
      <c r="E2" s="125" t="str">
        <f>'Schedule 1'!D2</f>
        <v>[input center name on Sched. 1]</v>
      </c>
      <c r="F2" s="125"/>
    </row>
    <row r="3" spans="1:6" ht="17.399999999999999" x14ac:dyDescent="0.3">
      <c r="A3" s="126" t="s">
        <v>325</v>
      </c>
      <c r="B3" s="53"/>
      <c r="C3" s="200"/>
      <c r="D3" s="53"/>
      <c r="E3" s="55"/>
      <c r="F3" s="113"/>
    </row>
    <row r="4" spans="1:6" x14ac:dyDescent="0.3">
      <c r="A4" s="55"/>
      <c r="B4" s="55"/>
      <c r="C4" s="201"/>
      <c r="D4" s="55"/>
      <c r="E4" s="55"/>
      <c r="F4" s="113"/>
    </row>
    <row r="5" spans="1:6" x14ac:dyDescent="0.3">
      <c r="A5" s="55"/>
      <c r="B5" s="55"/>
      <c r="C5" s="201"/>
      <c r="D5" s="55"/>
      <c r="E5" s="55"/>
      <c r="F5" s="113"/>
    </row>
    <row r="6" spans="1:6" x14ac:dyDescent="0.3">
      <c r="A6" s="116"/>
      <c r="B6" s="117"/>
      <c r="C6" s="202"/>
      <c r="D6" s="34"/>
      <c r="E6" s="327">
        <v>1</v>
      </c>
      <c r="F6" s="328">
        <v>2</v>
      </c>
    </row>
    <row r="7" spans="1:6" ht="46.8" x14ac:dyDescent="0.3">
      <c r="A7" s="316"/>
      <c r="B7" s="316" t="s">
        <v>28</v>
      </c>
      <c r="C7" s="320" t="s">
        <v>320</v>
      </c>
      <c r="D7" s="316" t="s">
        <v>30</v>
      </c>
      <c r="E7" s="221" t="s">
        <v>308</v>
      </c>
      <c r="F7" s="321" t="s">
        <v>309</v>
      </c>
    </row>
    <row r="8" spans="1:6" ht="17.399999999999999" x14ac:dyDescent="0.3">
      <c r="A8" s="110">
        <v>1</v>
      </c>
      <c r="B8" s="110">
        <v>80305</v>
      </c>
      <c r="C8" s="203">
        <v>0</v>
      </c>
      <c r="D8" s="99" t="s">
        <v>377</v>
      </c>
      <c r="E8" s="333"/>
      <c r="F8" s="334">
        <f t="shared" ref="F8:F85" si="0">E8*C8</f>
        <v>0</v>
      </c>
    </row>
    <row r="9" spans="1:6" ht="17.399999999999999" x14ac:dyDescent="0.3">
      <c r="A9" s="110">
        <v>2</v>
      </c>
      <c r="B9" s="101">
        <v>80306</v>
      </c>
      <c r="C9" s="203">
        <v>0</v>
      </c>
      <c r="D9" s="99" t="s">
        <v>378</v>
      </c>
      <c r="E9" s="333"/>
      <c r="F9" s="334">
        <f t="shared" si="0"/>
        <v>0</v>
      </c>
    </row>
    <row r="10" spans="1:6" ht="17.399999999999999" x14ac:dyDescent="0.3">
      <c r="A10" s="110">
        <v>3</v>
      </c>
      <c r="B10" s="101">
        <v>82075</v>
      </c>
      <c r="C10" s="203">
        <v>0</v>
      </c>
      <c r="D10" s="99" t="s">
        <v>117</v>
      </c>
      <c r="E10" s="333"/>
      <c r="F10" s="334">
        <f t="shared" si="0"/>
        <v>0</v>
      </c>
    </row>
    <row r="11" spans="1:6" ht="17.399999999999999" x14ac:dyDescent="0.3">
      <c r="A11" s="110">
        <v>4</v>
      </c>
      <c r="B11" s="110">
        <v>90785</v>
      </c>
      <c r="C11" s="203">
        <v>0.38</v>
      </c>
      <c r="D11" s="99" t="s">
        <v>195</v>
      </c>
      <c r="E11" s="333"/>
      <c r="F11" s="334">
        <f t="shared" si="0"/>
        <v>0</v>
      </c>
    </row>
    <row r="12" spans="1:6" ht="17.399999999999999" x14ac:dyDescent="0.3">
      <c r="A12" s="110">
        <v>5</v>
      </c>
      <c r="B12" s="110">
        <v>90791</v>
      </c>
      <c r="C12" s="203">
        <v>4.4800000000000004</v>
      </c>
      <c r="D12" s="99" t="s">
        <v>196</v>
      </c>
      <c r="E12" s="333"/>
      <c r="F12" s="334">
        <f t="shared" si="0"/>
        <v>0</v>
      </c>
    </row>
    <row r="13" spans="1:6" ht="17.399999999999999" x14ac:dyDescent="0.3">
      <c r="A13" s="110">
        <v>6</v>
      </c>
      <c r="B13" s="110">
        <v>90792</v>
      </c>
      <c r="C13" s="203">
        <v>5.0599999999999996</v>
      </c>
      <c r="D13" s="99" t="s">
        <v>197</v>
      </c>
      <c r="E13" s="333"/>
      <c r="F13" s="334">
        <f t="shared" si="0"/>
        <v>0</v>
      </c>
    </row>
    <row r="14" spans="1:6" ht="17.399999999999999" x14ac:dyDescent="0.3">
      <c r="A14" s="110">
        <v>7</v>
      </c>
      <c r="B14" s="110">
        <v>90832</v>
      </c>
      <c r="C14" s="203">
        <v>1.97</v>
      </c>
      <c r="D14" s="99" t="s">
        <v>292</v>
      </c>
      <c r="E14" s="333"/>
      <c r="F14" s="334">
        <f t="shared" si="0"/>
        <v>0</v>
      </c>
    </row>
    <row r="15" spans="1:6" ht="17.399999999999999" x14ac:dyDescent="0.3">
      <c r="A15" s="110">
        <v>8</v>
      </c>
      <c r="B15" s="110">
        <v>90833</v>
      </c>
      <c r="C15" s="203">
        <v>1.82</v>
      </c>
      <c r="D15" s="99" t="s">
        <v>302</v>
      </c>
      <c r="E15" s="333"/>
      <c r="F15" s="334">
        <f t="shared" si="0"/>
        <v>0</v>
      </c>
    </row>
    <row r="16" spans="1:6" ht="17.399999999999999" x14ac:dyDescent="0.3">
      <c r="A16" s="110">
        <v>9</v>
      </c>
      <c r="B16" s="110">
        <v>90834</v>
      </c>
      <c r="C16" s="203">
        <v>2.61</v>
      </c>
      <c r="D16" s="99" t="s">
        <v>295</v>
      </c>
      <c r="E16" s="333"/>
      <c r="F16" s="334">
        <f t="shared" si="0"/>
        <v>0</v>
      </c>
    </row>
    <row r="17" spans="1:6" ht="17.399999999999999" x14ac:dyDescent="0.3">
      <c r="A17" s="110">
        <v>10</v>
      </c>
      <c r="B17" s="110">
        <v>90836</v>
      </c>
      <c r="C17" s="203">
        <v>2.2999999999999998</v>
      </c>
      <c r="D17" s="99" t="s">
        <v>303</v>
      </c>
      <c r="E17" s="333"/>
      <c r="F17" s="334">
        <f t="shared" si="0"/>
        <v>0</v>
      </c>
    </row>
    <row r="18" spans="1:6" ht="17.399999999999999" x14ac:dyDescent="0.3">
      <c r="A18" s="110">
        <v>11</v>
      </c>
      <c r="B18" s="110">
        <v>90837</v>
      </c>
      <c r="C18" s="203">
        <v>3.86</v>
      </c>
      <c r="D18" s="99" t="s">
        <v>298</v>
      </c>
      <c r="E18" s="333"/>
      <c r="F18" s="334">
        <f t="shared" si="0"/>
        <v>0</v>
      </c>
    </row>
    <row r="19" spans="1:6" ht="17.399999999999999" x14ac:dyDescent="0.3">
      <c r="A19" s="110">
        <v>12</v>
      </c>
      <c r="B19" s="110">
        <v>90838</v>
      </c>
      <c r="C19" s="203">
        <v>3.06</v>
      </c>
      <c r="D19" s="99" t="s">
        <v>304</v>
      </c>
      <c r="E19" s="333"/>
      <c r="F19" s="334">
        <f t="shared" si="0"/>
        <v>0</v>
      </c>
    </row>
    <row r="20" spans="1:6" s="64" customFormat="1" ht="17.399999999999999" x14ac:dyDescent="0.3">
      <c r="A20" s="110">
        <v>13</v>
      </c>
      <c r="B20" s="110">
        <v>90839</v>
      </c>
      <c r="C20" s="203">
        <v>3.67</v>
      </c>
      <c r="D20" s="99" t="s">
        <v>198</v>
      </c>
      <c r="E20" s="333"/>
      <c r="F20" s="334">
        <f t="shared" si="0"/>
        <v>0</v>
      </c>
    </row>
    <row r="21" spans="1:6" ht="17.399999999999999" x14ac:dyDescent="0.3">
      <c r="A21" s="110">
        <v>14</v>
      </c>
      <c r="B21" s="110">
        <v>90840</v>
      </c>
      <c r="C21" s="203">
        <v>1.74</v>
      </c>
      <c r="D21" s="99" t="s">
        <v>199</v>
      </c>
      <c r="E21" s="333"/>
      <c r="F21" s="334">
        <f t="shared" si="0"/>
        <v>0</v>
      </c>
    </row>
    <row r="22" spans="1:6" ht="17.399999999999999" x14ac:dyDescent="0.3">
      <c r="A22" s="110">
        <v>15</v>
      </c>
      <c r="B22" s="110">
        <v>90846</v>
      </c>
      <c r="C22" s="203">
        <v>2.82</v>
      </c>
      <c r="D22" s="99" t="s">
        <v>437</v>
      </c>
      <c r="E22" s="333"/>
      <c r="F22" s="334">
        <f t="shared" si="0"/>
        <v>0</v>
      </c>
    </row>
    <row r="23" spans="1:6" ht="18" customHeight="1" x14ac:dyDescent="0.3">
      <c r="A23" s="110">
        <v>16</v>
      </c>
      <c r="B23" s="110">
        <v>90847</v>
      </c>
      <c r="C23" s="203">
        <v>2.92</v>
      </c>
      <c r="D23" s="99" t="s">
        <v>438</v>
      </c>
      <c r="E23" s="333"/>
      <c r="F23" s="334">
        <f t="shared" si="0"/>
        <v>0</v>
      </c>
    </row>
    <row r="24" spans="1:6" ht="17.399999999999999" x14ac:dyDescent="0.3">
      <c r="A24" s="110">
        <v>17</v>
      </c>
      <c r="B24" s="110">
        <v>90849</v>
      </c>
      <c r="C24" s="203">
        <v>0.81</v>
      </c>
      <c r="D24" s="99" t="s">
        <v>121</v>
      </c>
      <c r="E24" s="333"/>
      <c r="F24" s="334">
        <f t="shared" si="0"/>
        <v>0</v>
      </c>
    </row>
    <row r="25" spans="1:6" ht="17.399999999999999" x14ac:dyDescent="0.3">
      <c r="A25" s="110">
        <v>18</v>
      </c>
      <c r="B25" s="110">
        <v>90853</v>
      </c>
      <c r="C25" s="203">
        <v>0.69</v>
      </c>
      <c r="D25" s="99" t="s">
        <v>122</v>
      </c>
      <c r="E25" s="333"/>
      <c r="F25" s="334">
        <f t="shared" si="0"/>
        <v>0</v>
      </c>
    </row>
    <row r="26" spans="1:6" s="64" customFormat="1" ht="17.399999999999999" x14ac:dyDescent="0.3">
      <c r="A26" s="110">
        <v>19</v>
      </c>
      <c r="B26" s="167">
        <v>90870</v>
      </c>
      <c r="C26" s="203">
        <v>3.1</v>
      </c>
      <c r="D26" s="99" t="s">
        <v>447</v>
      </c>
      <c r="E26" s="333"/>
      <c r="F26" s="334">
        <f t="shared" si="0"/>
        <v>0</v>
      </c>
    </row>
    <row r="27" spans="1:6" ht="34.799999999999997" x14ac:dyDescent="0.3">
      <c r="A27" s="110">
        <v>20</v>
      </c>
      <c r="B27" s="110">
        <v>90875</v>
      </c>
      <c r="C27" s="203">
        <v>1.76</v>
      </c>
      <c r="D27" s="99" t="s">
        <v>186</v>
      </c>
      <c r="E27" s="333"/>
      <c r="F27" s="334">
        <f t="shared" si="0"/>
        <v>0</v>
      </c>
    </row>
    <row r="28" spans="1:6" ht="34.799999999999997" x14ac:dyDescent="0.3">
      <c r="A28" s="110">
        <v>21</v>
      </c>
      <c r="B28" s="110">
        <v>90876</v>
      </c>
      <c r="C28" s="203">
        <v>2.79</v>
      </c>
      <c r="D28" s="99" t="s">
        <v>187</v>
      </c>
      <c r="E28" s="333"/>
      <c r="F28" s="334">
        <f t="shared" si="0"/>
        <v>0</v>
      </c>
    </row>
    <row r="29" spans="1:6" ht="34.799999999999997" x14ac:dyDescent="0.3">
      <c r="A29" s="110">
        <v>22</v>
      </c>
      <c r="B29" s="110">
        <v>90887</v>
      </c>
      <c r="C29" s="203">
        <v>2.1800000000000002</v>
      </c>
      <c r="D29" s="99" t="s">
        <v>123</v>
      </c>
      <c r="E29" s="333"/>
      <c r="F29" s="334">
        <f t="shared" si="0"/>
        <v>0</v>
      </c>
    </row>
    <row r="30" spans="1:6" ht="17.399999999999999" x14ac:dyDescent="0.3">
      <c r="A30" s="110">
        <v>23</v>
      </c>
      <c r="B30" s="110">
        <v>96116</v>
      </c>
      <c r="C30" s="203">
        <v>2.4</v>
      </c>
      <c r="D30" s="99" t="s">
        <v>124</v>
      </c>
      <c r="E30" s="333"/>
      <c r="F30" s="334">
        <f t="shared" si="0"/>
        <v>0</v>
      </c>
    </row>
    <row r="31" spans="1:6" s="64" customFormat="1" ht="17.399999999999999" x14ac:dyDescent="0.3">
      <c r="A31" s="110">
        <v>24</v>
      </c>
      <c r="B31" s="110">
        <v>96121</v>
      </c>
      <c r="C31" s="203">
        <v>2.13</v>
      </c>
      <c r="D31" s="99" t="s">
        <v>427</v>
      </c>
      <c r="E31" s="333"/>
      <c r="F31" s="334">
        <f t="shared" si="0"/>
        <v>0</v>
      </c>
    </row>
    <row r="32" spans="1:6" s="64" customFormat="1" ht="17.399999999999999" x14ac:dyDescent="0.3">
      <c r="A32" s="110">
        <v>25</v>
      </c>
      <c r="B32" s="110">
        <v>96130</v>
      </c>
      <c r="C32" s="203">
        <v>3.11</v>
      </c>
      <c r="D32" s="99" t="s">
        <v>428</v>
      </c>
      <c r="E32" s="333"/>
      <c r="F32" s="334">
        <f t="shared" si="0"/>
        <v>0</v>
      </c>
    </row>
    <row r="33" spans="1:6" s="64" customFormat="1" ht="17.399999999999999" x14ac:dyDescent="0.3">
      <c r="A33" s="110">
        <v>26</v>
      </c>
      <c r="B33" s="110">
        <v>96131</v>
      </c>
      <c r="C33" s="203">
        <v>2.34</v>
      </c>
      <c r="D33" s="99" t="s">
        <v>429</v>
      </c>
      <c r="E33" s="333"/>
      <c r="F33" s="334">
        <f t="shared" si="0"/>
        <v>0</v>
      </c>
    </row>
    <row r="34" spans="1:6" s="64" customFormat="1" ht="17.399999999999999" x14ac:dyDescent="0.3">
      <c r="A34" s="110">
        <v>27</v>
      </c>
      <c r="B34" s="110">
        <v>96132</v>
      </c>
      <c r="C34" s="203">
        <v>3.04</v>
      </c>
      <c r="D34" s="99" t="s">
        <v>430</v>
      </c>
      <c r="E34" s="333"/>
      <c r="F34" s="334">
        <f t="shared" si="0"/>
        <v>0</v>
      </c>
    </row>
    <row r="35" spans="1:6" s="64" customFormat="1" ht="17.399999999999999" x14ac:dyDescent="0.3">
      <c r="A35" s="110">
        <v>28</v>
      </c>
      <c r="B35" s="110">
        <v>96133</v>
      </c>
      <c r="C35" s="203">
        <v>2.29</v>
      </c>
      <c r="D35" s="99" t="s">
        <v>431</v>
      </c>
      <c r="E35" s="333"/>
      <c r="F35" s="334">
        <f t="shared" si="0"/>
        <v>0</v>
      </c>
    </row>
    <row r="36" spans="1:6" s="64" customFormat="1" ht="17.399999999999999" x14ac:dyDescent="0.3">
      <c r="A36" s="110">
        <v>29</v>
      </c>
      <c r="B36" s="110">
        <v>96136</v>
      </c>
      <c r="C36" s="203">
        <v>0.7</v>
      </c>
      <c r="D36" s="99" t="s">
        <v>432</v>
      </c>
      <c r="E36" s="333"/>
      <c r="F36" s="334">
        <f t="shared" si="0"/>
        <v>0</v>
      </c>
    </row>
    <row r="37" spans="1:6" s="64" customFormat="1" ht="17.399999999999999" x14ac:dyDescent="0.3">
      <c r="A37" s="110">
        <v>30</v>
      </c>
      <c r="B37" s="110">
        <v>96137</v>
      </c>
      <c r="C37" s="203">
        <v>0.54</v>
      </c>
      <c r="D37" s="99" t="s">
        <v>433</v>
      </c>
      <c r="E37" s="333"/>
      <c r="F37" s="334">
        <f t="shared" si="0"/>
        <v>0</v>
      </c>
    </row>
    <row r="38" spans="1:6" s="64" customFormat="1" ht="17.399999999999999" x14ac:dyDescent="0.3">
      <c r="A38" s="110">
        <v>31</v>
      </c>
      <c r="B38" s="110">
        <v>96138</v>
      </c>
      <c r="C38" s="203">
        <v>0.56000000000000005</v>
      </c>
      <c r="D38" s="99" t="s">
        <v>434</v>
      </c>
      <c r="E38" s="333"/>
      <c r="F38" s="334">
        <f t="shared" si="0"/>
        <v>0</v>
      </c>
    </row>
    <row r="39" spans="1:6" s="64" customFormat="1" ht="17.399999999999999" x14ac:dyDescent="0.3">
      <c r="A39" s="110">
        <v>32</v>
      </c>
      <c r="B39" s="110">
        <v>96139</v>
      </c>
      <c r="C39" s="203">
        <v>0.48</v>
      </c>
      <c r="D39" s="99" t="s">
        <v>435</v>
      </c>
      <c r="E39" s="333"/>
      <c r="F39" s="334">
        <f t="shared" si="0"/>
        <v>0</v>
      </c>
    </row>
    <row r="40" spans="1:6" s="64" customFormat="1" ht="17.399999999999999" x14ac:dyDescent="0.3">
      <c r="A40" s="110">
        <v>33</v>
      </c>
      <c r="B40" s="110">
        <v>96146</v>
      </c>
      <c r="C40" s="203">
        <v>0.06</v>
      </c>
      <c r="D40" s="99" t="s">
        <v>436</v>
      </c>
      <c r="E40" s="333"/>
      <c r="F40" s="334">
        <f t="shared" si="0"/>
        <v>0</v>
      </c>
    </row>
    <row r="41" spans="1:6" ht="17.399999999999999" x14ac:dyDescent="0.3">
      <c r="A41" s="110">
        <v>34</v>
      </c>
      <c r="B41" s="101">
        <v>96372</v>
      </c>
      <c r="C41" s="203">
        <v>0.41</v>
      </c>
      <c r="D41" s="99" t="s">
        <v>376</v>
      </c>
      <c r="E41" s="333"/>
      <c r="F41" s="334">
        <f t="shared" si="0"/>
        <v>0</v>
      </c>
    </row>
    <row r="42" spans="1:6" ht="17.399999999999999" x14ac:dyDescent="0.3">
      <c r="A42" s="110">
        <v>35</v>
      </c>
      <c r="B42" s="110">
        <v>97535</v>
      </c>
      <c r="C42" s="203">
        <v>0.97</v>
      </c>
      <c r="D42" s="99" t="s">
        <v>125</v>
      </c>
      <c r="E42" s="333"/>
      <c r="F42" s="334">
        <f t="shared" si="0"/>
        <v>0</v>
      </c>
    </row>
    <row r="43" spans="1:6" ht="17.399999999999999" x14ac:dyDescent="0.3">
      <c r="A43" s="110">
        <v>36</v>
      </c>
      <c r="B43" s="110">
        <v>97537</v>
      </c>
      <c r="C43" s="203">
        <v>0.93</v>
      </c>
      <c r="D43" s="99" t="s">
        <v>126</v>
      </c>
      <c r="E43" s="333"/>
      <c r="F43" s="334">
        <f t="shared" si="0"/>
        <v>0</v>
      </c>
    </row>
    <row r="44" spans="1:6" ht="17.399999999999999" x14ac:dyDescent="0.3">
      <c r="A44" s="110">
        <v>37</v>
      </c>
      <c r="B44" s="110">
        <v>98966</v>
      </c>
      <c r="C44" s="203">
        <v>0.37</v>
      </c>
      <c r="D44" s="99" t="s">
        <v>200</v>
      </c>
      <c r="E44" s="333"/>
      <c r="F44" s="334">
        <f t="shared" si="0"/>
        <v>0</v>
      </c>
    </row>
    <row r="45" spans="1:6" ht="17.399999999999999" x14ac:dyDescent="0.3">
      <c r="A45" s="110">
        <v>38</v>
      </c>
      <c r="B45" s="110">
        <v>98967</v>
      </c>
      <c r="C45" s="203">
        <v>0.73</v>
      </c>
      <c r="D45" s="99" t="s">
        <v>201</v>
      </c>
      <c r="E45" s="333"/>
      <c r="F45" s="334">
        <f t="shared" si="0"/>
        <v>0</v>
      </c>
    </row>
    <row r="46" spans="1:6" ht="17.399999999999999" x14ac:dyDescent="0.3">
      <c r="A46" s="110">
        <v>39</v>
      </c>
      <c r="B46" s="110">
        <v>98968</v>
      </c>
      <c r="C46" s="203">
        <v>1.0900000000000001</v>
      </c>
      <c r="D46" s="99" t="s">
        <v>202</v>
      </c>
      <c r="E46" s="333"/>
      <c r="F46" s="334">
        <f t="shared" si="0"/>
        <v>0</v>
      </c>
    </row>
    <row r="47" spans="1:6" s="64" customFormat="1" ht="34.799999999999997" x14ac:dyDescent="0.3">
      <c r="A47" s="110">
        <v>40</v>
      </c>
      <c r="B47" s="101" t="s">
        <v>451</v>
      </c>
      <c r="C47" s="203">
        <v>0.75</v>
      </c>
      <c r="D47" s="99" t="s">
        <v>289</v>
      </c>
      <c r="E47" s="333"/>
      <c r="F47" s="334">
        <f t="shared" si="0"/>
        <v>0</v>
      </c>
    </row>
    <row r="48" spans="1:6" s="64" customFormat="1" ht="34.799999999999997" x14ac:dyDescent="0.3">
      <c r="A48" s="110">
        <v>41</v>
      </c>
      <c r="B48" s="101" t="s">
        <v>452</v>
      </c>
      <c r="C48" s="203">
        <v>1.43</v>
      </c>
      <c r="D48" s="99" t="s">
        <v>289</v>
      </c>
      <c r="E48" s="333"/>
      <c r="F48" s="334">
        <f t="shared" si="0"/>
        <v>0</v>
      </c>
    </row>
    <row r="49" spans="1:6" s="64" customFormat="1" ht="34.799999999999997" x14ac:dyDescent="0.3">
      <c r="A49" s="110">
        <v>42</v>
      </c>
      <c r="B49" s="101" t="s">
        <v>453</v>
      </c>
      <c r="C49" s="203">
        <v>2.14</v>
      </c>
      <c r="D49" s="99" t="s">
        <v>289</v>
      </c>
      <c r="E49" s="333"/>
      <c r="F49" s="334">
        <f t="shared" si="0"/>
        <v>0</v>
      </c>
    </row>
    <row r="50" spans="1:6" s="64" customFormat="1" ht="34.799999999999997" x14ac:dyDescent="0.3">
      <c r="A50" s="110">
        <v>43</v>
      </c>
      <c r="B50" s="101" t="s">
        <v>454</v>
      </c>
      <c r="C50" s="203">
        <v>3.66</v>
      </c>
      <c r="D50" s="99" t="s">
        <v>289</v>
      </c>
      <c r="E50" s="333"/>
      <c r="F50" s="334">
        <f t="shared" si="0"/>
        <v>0</v>
      </c>
    </row>
    <row r="51" spans="1:6" s="64" customFormat="1" ht="34.799999999999997" x14ac:dyDescent="0.3">
      <c r="A51" s="110">
        <v>44</v>
      </c>
      <c r="B51" s="101" t="s">
        <v>455</v>
      </c>
      <c r="C51" s="203">
        <v>4.78</v>
      </c>
      <c r="D51" s="99" t="s">
        <v>289</v>
      </c>
      <c r="E51" s="333"/>
      <c r="F51" s="334">
        <f t="shared" si="0"/>
        <v>0</v>
      </c>
    </row>
    <row r="52" spans="1:6" s="64" customFormat="1" ht="52.2" x14ac:dyDescent="0.3">
      <c r="A52" s="110">
        <v>45</v>
      </c>
      <c r="B52" s="101" t="s">
        <v>456</v>
      </c>
      <c r="C52" s="203">
        <v>0.26</v>
      </c>
      <c r="D52" s="99" t="s">
        <v>290</v>
      </c>
      <c r="E52" s="333"/>
      <c r="F52" s="334">
        <f t="shared" si="0"/>
        <v>0</v>
      </c>
    </row>
    <row r="53" spans="1:6" s="64" customFormat="1" ht="34.799999999999997" x14ac:dyDescent="0.3">
      <c r="A53" s="110">
        <v>46</v>
      </c>
      <c r="B53" s="101" t="s">
        <v>457</v>
      </c>
      <c r="C53" s="203">
        <v>0.73</v>
      </c>
      <c r="D53" s="99" t="s">
        <v>291</v>
      </c>
      <c r="E53" s="333"/>
      <c r="F53" s="334">
        <f t="shared" si="0"/>
        <v>0</v>
      </c>
    </row>
    <row r="54" spans="1:6" s="64" customFormat="1" ht="34.799999999999997" x14ac:dyDescent="0.3">
      <c r="A54" s="110">
        <v>47</v>
      </c>
      <c r="B54" s="101" t="s">
        <v>458</v>
      </c>
      <c r="C54" s="203">
        <v>1.45</v>
      </c>
      <c r="D54" s="99" t="s">
        <v>291</v>
      </c>
      <c r="E54" s="333"/>
      <c r="F54" s="334">
        <f t="shared" si="0"/>
        <v>0</v>
      </c>
    </row>
    <row r="55" spans="1:6" s="64" customFormat="1" ht="34.799999999999997" x14ac:dyDescent="0.3">
      <c r="A55" s="110">
        <v>48</v>
      </c>
      <c r="B55" s="101" t="s">
        <v>459</v>
      </c>
      <c r="C55" s="203">
        <v>2.23</v>
      </c>
      <c r="D55" s="99" t="s">
        <v>291</v>
      </c>
      <c r="E55" s="333"/>
      <c r="F55" s="334">
        <f t="shared" si="0"/>
        <v>0</v>
      </c>
    </row>
    <row r="56" spans="1:6" s="64" customFormat="1" ht="34.799999999999997" x14ac:dyDescent="0.3">
      <c r="A56" s="110">
        <v>49</v>
      </c>
      <c r="B56" s="101" t="s">
        <v>460</v>
      </c>
      <c r="C56" s="203">
        <v>3.15</v>
      </c>
      <c r="D56" s="99" t="s">
        <v>291</v>
      </c>
      <c r="E56" s="333"/>
      <c r="F56" s="334">
        <f t="shared" si="0"/>
        <v>0</v>
      </c>
    </row>
    <row r="57" spans="1:6" ht="34.799999999999997" x14ac:dyDescent="0.3">
      <c r="A57" s="110">
        <v>50</v>
      </c>
      <c r="B57" s="101" t="s">
        <v>461</v>
      </c>
      <c r="C57" s="203">
        <v>0.75</v>
      </c>
      <c r="D57" s="99" t="s">
        <v>289</v>
      </c>
      <c r="E57" s="333"/>
      <c r="F57" s="334">
        <f t="shared" si="0"/>
        <v>0</v>
      </c>
    </row>
    <row r="58" spans="1:6" ht="34.799999999999997" x14ac:dyDescent="0.3">
      <c r="A58" s="110">
        <v>51</v>
      </c>
      <c r="B58" s="101" t="s">
        <v>462</v>
      </c>
      <c r="C58" s="203">
        <v>1.43</v>
      </c>
      <c r="D58" s="99" t="s">
        <v>289</v>
      </c>
      <c r="E58" s="333"/>
      <c r="F58" s="334">
        <f t="shared" si="0"/>
        <v>0</v>
      </c>
    </row>
    <row r="59" spans="1:6" ht="34.799999999999997" x14ac:dyDescent="0.3">
      <c r="A59" s="110">
        <v>52</v>
      </c>
      <c r="B59" s="101" t="s">
        <v>463</v>
      </c>
      <c r="C59" s="203">
        <v>2.42</v>
      </c>
      <c r="D59" s="99" t="s">
        <v>289</v>
      </c>
      <c r="E59" s="333"/>
      <c r="F59" s="334">
        <f t="shared" si="0"/>
        <v>0</v>
      </c>
    </row>
    <row r="60" spans="1:6" ht="34.799999999999997" x14ac:dyDescent="0.3">
      <c r="A60" s="110">
        <v>53</v>
      </c>
      <c r="B60" s="101" t="s">
        <v>464</v>
      </c>
      <c r="C60" s="203">
        <v>3.94</v>
      </c>
      <c r="D60" s="99" t="s">
        <v>289</v>
      </c>
      <c r="E60" s="333"/>
      <c r="F60" s="334">
        <f t="shared" si="0"/>
        <v>0</v>
      </c>
    </row>
    <row r="61" spans="1:6" s="35" customFormat="1" ht="34.799999999999997" x14ac:dyDescent="0.3">
      <c r="A61" s="110">
        <v>54</v>
      </c>
      <c r="B61" s="101" t="s">
        <v>465</v>
      </c>
      <c r="C61" s="203">
        <v>5.35</v>
      </c>
      <c r="D61" s="99" t="s">
        <v>289</v>
      </c>
      <c r="E61" s="333"/>
      <c r="F61" s="334">
        <f t="shared" si="0"/>
        <v>0</v>
      </c>
    </row>
    <row r="62" spans="1:6" ht="52.2" x14ac:dyDescent="0.3">
      <c r="A62" s="110">
        <v>55</v>
      </c>
      <c r="B62" s="101" t="s">
        <v>466</v>
      </c>
      <c r="C62" s="203">
        <v>0.26</v>
      </c>
      <c r="D62" s="99" t="s">
        <v>290</v>
      </c>
      <c r="E62" s="333"/>
      <c r="F62" s="334">
        <f t="shared" si="0"/>
        <v>0</v>
      </c>
    </row>
    <row r="63" spans="1:6" ht="34.799999999999997" x14ac:dyDescent="0.3">
      <c r="A63" s="110">
        <v>56</v>
      </c>
      <c r="B63" s="101" t="s">
        <v>467</v>
      </c>
      <c r="C63" s="203">
        <v>1.04</v>
      </c>
      <c r="D63" s="99" t="s">
        <v>291</v>
      </c>
      <c r="E63" s="333"/>
      <c r="F63" s="334">
        <f t="shared" si="0"/>
        <v>0</v>
      </c>
    </row>
    <row r="64" spans="1:6" ht="34.799999999999997" x14ac:dyDescent="0.3">
      <c r="A64" s="110">
        <v>57</v>
      </c>
      <c r="B64" s="101" t="s">
        <v>468</v>
      </c>
      <c r="C64" s="203">
        <v>1.95</v>
      </c>
      <c r="D64" s="99" t="s">
        <v>291</v>
      </c>
      <c r="E64" s="333"/>
      <c r="F64" s="334">
        <f t="shared" si="0"/>
        <v>0</v>
      </c>
    </row>
    <row r="65" spans="1:6" ht="34.799999999999997" x14ac:dyDescent="0.3">
      <c r="A65" s="110">
        <v>58</v>
      </c>
      <c r="B65" s="101" t="s">
        <v>469</v>
      </c>
      <c r="C65" s="203">
        <v>2.88</v>
      </c>
      <c r="D65" s="99" t="s">
        <v>291</v>
      </c>
      <c r="E65" s="333"/>
      <c r="F65" s="334">
        <f t="shared" si="0"/>
        <v>0</v>
      </c>
    </row>
    <row r="66" spans="1:6" ht="34.799999999999997" x14ac:dyDescent="0.3">
      <c r="A66" s="110">
        <v>59</v>
      </c>
      <c r="B66" s="101" t="s">
        <v>470</v>
      </c>
      <c r="C66" s="203">
        <v>4.24</v>
      </c>
      <c r="D66" s="99" t="s">
        <v>291</v>
      </c>
      <c r="E66" s="333"/>
      <c r="F66" s="334">
        <f t="shared" si="0"/>
        <v>0</v>
      </c>
    </row>
    <row r="67" spans="1:6" ht="17.399999999999999" x14ac:dyDescent="0.3">
      <c r="A67" s="110">
        <v>60</v>
      </c>
      <c r="B67" s="110">
        <v>99217</v>
      </c>
      <c r="C67" s="203">
        <v>2.0699999999999998</v>
      </c>
      <c r="D67" s="99" t="s">
        <v>203</v>
      </c>
      <c r="E67" s="333"/>
      <c r="F67" s="334">
        <f t="shared" si="0"/>
        <v>0</v>
      </c>
    </row>
    <row r="68" spans="1:6" ht="17.399999999999999" x14ac:dyDescent="0.3">
      <c r="A68" s="110">
        <v>61</v>
      </c>
      <c r="B68" s="110">
        <v>99218</v>
      </c>
      <c r="C68" s="203">
        <v>2.82</v>
      </c>
      <c r="D68" s="99" t="s">
        <v>204</v>
      </c>
      <c r="E68" s="333"/>
      <c r="F68" s="334">
        <f t="shared" si="0"/>
        <v>0</v>
      </c>
    </row>
    <row r="69" spans="1:6" ht="17.399999999999999" x14ac:dyDescent="0.3">
      <c r="A69" s="110">
        <v>62</v>
      </c>
      <c r="B69" s="110">
        <v>99219</v>
      </c>
      <c r="C69" s="203">
        <v>3.85</v>
      </c>
      <c r="D69" s="99" t="s">
        <v>205</v>
      </c>
      <c r="E69" s="333"/>
      <c r="F69" s="334">
        <f t="shared" si="0"/>
        <v>0</v>
      </c>
    </row>
    <row r="70" spans="1:6" ht="17.399999999999999" x14ac:dyDescent="0.3">
      <c r="A70" s="110">
        <v>63</v>
      </c>
      <c r="B70" s="110">
        <v>99220</v>
      </c>
      <c r="C70" s="203">
        <v>5.21</v>
      </c>
      <c r="D70" s="99" t="s">
        <v>206</v>
      </c>
      <c r="E70" s="333"/>
      <c r="F70" s="334">
        <f t="shared" si="0"/>
        <v>0</v>
      </c>
    </row>
    <row r="71" spans="1:6" ht="17.399999999999999" x14ac:dyDescent="0.3">
      <c r="A71" s="110">
        <v>64</v>
      </c>
      <c r="B71" s="110">
        <v>99221</v>
      </c>
      <c r="C71" s="203">
        <v>2.9</v>
      </c>
      <c r="D71" s="99" t="s">
        <v>127</v>
      </c>
      <c r="E71" s="333"/>
      <c r="F71" s="334">
        <f t="shared" si="0"/>
        <v>0</v>
      </c>
    </row>
    <row r="72" spans="1:6" ht="17.399999999999999" x14ac:dyDescent="0.3">
      <c r="A72" s="110">
        <v>65</v>
      </c>
      <c r="B72" s="110">
        <v>99222</v>
      </c>
      <c r="C72" s="203">
        <v>3.9</v>
      </c>
      <c r="D72" s="99" t="s">
        <v>128</v>
      </c>
      <c r="E72" s="333"/>
      <c r="F72" s="334">
        <f t="shared" si="0"/>
        <v>0</v>
      </c>
    </row>
    <row r="73" spans="1:6" ht="17.399999999999999" x14ac:dyDescent="0.3">
      <c r="A73" s="110">
        <v>66</v>
      </c>
      <c r="B73" s="110">
        <v>99223</v>
      </c>
      <c r="C73" s="203">
        <v>5.74</v>
      </c>
      <c r="D73" s="99" t="s">
        <v>129</v>
      </c>
      <c r="E73" s="333"/>
      <c r="F73" s="334">
        <f t="shared" si="0"/>
        <v>0</v>
      </c>
    </row>
    <row r="74" spans="1:6" ht="17.399999999999999" x14ac:dyDescent="0.3">
      <c r="A74" s="110">
        <v>67</v>
      </c>
      <c r="B74" s="110">
        <v>99224</v>
      </c>
      <c r="C74" s="203">
        <v>1.1100000000000001</v>
      </c>
      <c r="D74" s="99" t="s">
        <v>207</v>
      </c>
      <c r="E74" s="333"/>
      <c r="F74" s="334">
        <f t="shared" si="0"/>
        <v>0</v>
      </c>
    </row>
    <row r="75" spans="1:6" ht="17.399999999999999" x14ac:dyDescent="0.3">
      <c r="A75" s="110">
        <v>68</v>
      </c>
      <c r="B75" s="110">
        <v>99225</v>
      </c>
      <c r="C75" s="203">
        <v>2.06</v>
      </c>
      <c r="D75" s="99" t="s">
        <v>208</v>
      </c>
      <c r="E75" s="333"/>
      <c r="F75" s="334">
        <f t="shared" si="0"/>
        <v>0</v>
      </c>
    </row>
    <row r="76" spans="1:6" ht="17.399999999999999" x14ac:dyDescent="0.3">
      <c r="A76" s="110">
        <v>69</v>
      </c>
      <c r="B76" s="110">
        <v>99226</v>
      </c>
      <c r="C76" s="203">
        <v>2.96</v>
      </c>
      <c r="D76" s="99" t="s">
        <v>209</v>
      </c>
      <c r="E76" s="333"/>
      <c r="F76" s="334">
        <f t="shared" si="0"/>
        <v>0</v>
      </c>
    </row>
    <row r="77" spans="1:6" ht="17.399999999999999" x14ac:dyDescent="0.3">
      <c r="A77" s="110">
        <v>70</v>
      </c>
      <c r="B77" s="110">
        <v>99231</v>
      </c>
      <c r="C77" s="203">
        <v>1.1000000000000001</v>
      </c>
      <c r="D77" s="99" t="s">
        <v>130</v>
      </c>
      <c r="E77" s="333"/>
      <c r="F77" s="334">
        <f t="shared" si="0"/>
        <v>0</v>
      </c>
    </row>
    <row r="78" spans="1:6" ht="17.399999999999999" x14ac:dyDescent="0.3">
      <c r="A78" s="110">
        <v>71</v>
      </c>
      <c r="B78" s="110">
        <v>99232</v>
      </c>
      <c r="C78" s="203">
        <v>2.06</v>
      </c>
      <c r="D78" s="99" t="s">
        <v>131</v>
      </c>
      <c r="E78" s="333"/>
      <c r="F78" s="334">
        <f t="shared" si="0"/>
        <v>0</v>
      </c>
    </row>
    <row r="79" spans="1:6" ht="17.399999999999999" x14ac:dyDescent="0.3">
      <c r="A79" s="110">
        <v>72</v>
      </c>
      <c r="B79" s="110">
        <v>99233</v>
      </c>
      <c r="C79" s="203">
        <v>2.96</v>
      </c>
      <c r="D79" s="99" t="s">
        <v>132</v>
      </c>
      <c r="E79" s="333"/>
      <c r="F79" s="334">
        <f t="shared" si="0"/>
        <v>0</v>
      </c>
    </row>
    <row r="80" spans="1:6" ht="34.799999999999997" x14ac:dyDescent="0.3">
      <c r="A80" s="110">
        <v>73</v>
      </c>
      <c r="B80" s="110">
        <v>99234</v>
      </c>
      <c r="C80" s="203">
        <v>3.77</v>
      </c>
      <c r="D80" s="99" t="s">
        <v>210</v>
      </c>
      <c r="E80" s="333"/>
      <c r="F80" s="334">
        <f t="shared" si="0"/>
        <v>0</v>
      </c>
    </row>
    <row r="81" spans="1:6" ht="34.799999999999997" x14ac:dyDescent="0.3">
      <c r="A81" s="110">
        <v>74</v>
      </c>
      <c r="B81" s="110">
        <v>99235</v>
      </c>
      <c r="C81" s="203">
        <v>4.79</v>
      </c>
      <c r="D81" s="99" t="s">
        <v>211</v>
      </c>
      <c r="E81" s="333"/>
      <c r="F81" s="334">
        <f t="shared" si="0"/>
        <v>0</v>
      </c>
    </row>
    <row r="82" spans="1:6" ht="34.799999999999997" x14ac:dyDescent="0.3">
      <c r="A82" s="110">
        <v>75</v>
      </c>
      <c r="B82" s="110">
        <v>99236</v>
      </c>
      <c r="C82" s="203">
        <v>6.15</v>
      </c>
      <c r="D82" s="99" t="s">
        <v>212</v>
      </c>
      <c r="E82" s="333"/>
      <c r="F82" s="334">
        <f t="shared" si="0"/>
        <v>0</v>
      </c>
    </row>
    <row r="83" spans="1:6" ht="17.399999999999999" x14ac:dyDescent="0.3">
      <c r="A83" s="110">
        <v>76</v>
      </c>
      <c r="B83" s="110">
        <v>99238</v>
      </c>
      <c r="C83" s="203">
        <v>2.0699999999999998</v>
      </c>
      <c r="D83" s="99" t="s">
        <v>133</v>
      </c>
      <c r="E83" s="333"/>
      <c r="F83" s="334">
        <f t="shared" si="0"/>
        <v>0</v>
      </c>
    </row>
    <row r="84" spans="1:6" ht="17.399999999999999" x14ac:dyDescent="0.3">
      <c r="A84" s="110">
        <v>77</v>
      </c>
      <c r="B84" s="110">
        <v>99239</v>
      </c>
      <c r="C84" s="203">
        <v>3.05</v>
      </c>
      <c r="D84" s="99" t="s">
        <v>213</v>
      </c>
      <c r="E84" s="333"/>
      <c r="F84" s="334">
        <f t="shared" si="0"/>
        <v>0</v>
      </c>
    </row>
    <row r="85" spans="1:6" ht="17.399999999999999" x14ac:dyDescent="0.3">
      <c r="A85" s="110">
        <v>78</v>
      </c>
      <c r="B85" s="110">
        <v>99241</v>
      </c>
      <c r="C85" s="203">
        <v>0.93</v>
      </c>
      <c r="D85" s="99" t="s">
        <v>214</v>
      </c>
      <c r="E85" s="333"/>
      <c r="F85" s="334">
        <f t="shared" si="0"/>
        <v>0</v>
      </c>
    </row>
    <row r="86" spans="1:6" ht="17.399999999999999" x14ac:dyDescent="0.3">
      <c r="A86" s="110">
        <v>79</v>
      </c>
      <c r="B86" s="110">
        <v>99242</v>
      </c>
      <c r="C86" s="203">
        <v>1.96</v>
      </c>
      <c r="D86" s="99" t="s">
        <v>215</v>
      </c>
      <c r="E86" s="333"/>
      <c r="F86" s="334">
        <f t="shared" ref="F86:F149" si="1">E86*C86</f>
        <v>0</v>
      </c>
    </row>
    <row r="87" spans="1:6" ht="17.399999999999999" x14ac:dyDescent="0.3">
      <c r="A87" s="110">
        <v>80</v>
      </c>
      <c r="B87" s="110">
        <v>99243</v>
      </c>
      <c r="C87" s="203">
        <v>2.74</v>
      </c>
      <c r="D87" s="99" t="s">
        <v>216</v>
      </c>
      <c r="E87" s="333"/>
      <c r="F87" s="334">
        <f t="shared" si="1"/>
        <v>0</v>
      </c>
    </row>
    <row r="88" spans="1:6" ht="17.399999999999999" x14ac:dyDescent="0.3">
      <c r="A88" s="110">
        <v>81</v>
      </c>
      <c r="B88" s="110">
        <v>99244</v>
      </c>
      <c r="C88" s="203">
        <v>4.41</v>
      </c>
      <c r="D88" s="99" t="s">
        <v>217</v>
      </c>
      <c r="E88" s="333"/>
      <c r="F88" s="334">
        <f t="shared" si="1"/>
        <v>0</v>
      </c>
    </row>
    <row r="89" spans="1:6" ht="17.399999999999999" x14ac:dyDescent="0.3">
      <c r="A89" s="110">
        <v>82</v>
      </c>
      <c r="B89" s="162">
        <v>99245</v>
      </c>
      <c r="C89" s="203">
        <v>5.45</v>
      </c>
      <c r="D89" s="99" t="s">
        <v>218</v>
      </c>
      <c r="E89" s="333"/>
      <c r="F89" s="334">
        <f t="shared" si="1"/>
        <v>0</v>
      </c>
    </row>
    <row r="90" spans="1:6" ht="17.399999999999999" x14ac:dyDescent="0.3">
      <c r="A90" s="110">
        <v>83</v>
      </c>
      <c r="B90" s="163">
        <v>99251</v>
      </c>
      <c r="C90" s="203">
        <v>1.41</v>
      </c>
      <c r="D90" s="99" t="s">
        <v>134</v>
      </c>
      <c r="E90" s="333"/>
      <c r="F90" s="334">
        <f t="shared" si="1"/>
        <v>0</v>
      </c>
    </row>
    <row r="91" spans="1:6" ht="17.399999999999999" x14ac:dyDescent="0.3">
      <c r="A91" s="110">
        <v>84</v>
      </c>
      <c r="B91" s="163">
        <v>99252</v>
      </c>
      <c r="C91" s="203">
        <v>2.15</v>
      </c>
      <c r="D91" s="99" t="s">
        <v>135</v>
      </c>
      <c r="E91" s="333"/>
      <c r="F91" s="334">
        <f t="shared" si="1"/>
        <v>0</v>
      </c>
    </row>
    <row r="92" spans="1:6" ht="17.399999999999999" x14ac:dyDescent="0.3">
      <c r="A92" s="110">
        <v>85</v>
      </c>
      <c r="B92" s="163">
        <v>99253</v>
      </c>
      <c r="C92" s="203">
        <v>3.3</v>
      </c>
      <c r="D92" s="99" t="s">
        <v>136</v>
      </c>
      <c r="E92" s="333"/>
      <c r="F92" s="334">
        <f t="shared" si="1"/>
        <v>0</v>
      </c>
    </row>
    <row r="93" spans="1:6" ht="17.399999999999999" x14ac:dyDescent="0.3">
      <c r="A93" s="110">
        <v>86</v>
      </c>
      <c r="B93" s="110">
        <v>99254</v>
      </c>
      <c r="C93" s="203">
        <v>4.78</v>
      </c>
      <c r="D93" s="99" t="s">
        <v>137</v>
      </c>
      <c r="E93" s="333"/>
      <c r="F93" s="334">
        <f t="shared" si="1"/>
        <v>0</v>
      </c>
    </row>
    <row r="94" spans="1:6" ht="17.399999999999999" x14ac:dyDescent="0.3">
      <c r="A94" s="110">
        <v>87</v>
      </c>
      <c r="B94" s="110">
        <v>99255</v>
      </c>
      <c r="C94" s="203">
        <v>5.76</v>
      </c>
      <c r="D94" s="99" t="s">
        <v>219</v>
      </c>
      <c r="E94" s="333"/>
      <c r="F94" s="334">
        <f t="shared" si="1"/>
        <v>0</v>
      </c>
    </row>
    <row r="95" spans="1:6" s="64" customFormat="1" ht="17.399999999999999" x14ac:dyDescent="0.3">
      <c r="A95" s="110">
        <v>88</v>
      </c>
      <c r="B95" s="110">
        <v>99281</v>
      </c>
      <c r="C95" s="203">
        <v>0.64</v>
      </c>
      <c r="D95" s="99" t="s">
        <v>379</v>
      </c>
      <c r="E95" s="333"/>
      <c r="F95" s="334">
        <f t="shared" si="1"/>
        <v>0</v>
      </c>
    </row>
    <row r="96" spans="1:6" s="64" customFormat="1" ht="17.399999999999999" x14ac:dyDescent="0.3">
      <c r="A96" s="110">
        <v>89</v>
      </c>
      <c r="B96" s="110">
        <v>99282</v>
      </c>
      <c r="C96" s="203">
        <v>1.24</v>
      </c>
      <c r="D96" s="99" t="s">
        <v>380</v>
      </c>
      <c r="E96" s="333"/>
      <c r="F96" s="334">
        <f t="shared" si="1"/>
        <v>0</v>
      </c>
    </row>
    <row r="97" spans="1:6" s="64" customFormat="1" ht="17.399999999999999" x14ac:dyDescent="0.3">
      <c r="A97" s="110">
        <v>90</v>
      </c>
      <c r="B97" s="110">
        <v>99283</v>
      </c>
      <c r="C97" s="203">
        <v>2.09</v>
      </c>
      <c r="D97" s="99" t="s">
        <v>381</v>
      </c>
      <c r="E97" s="333"/>
      <c r="F97" s="334">
        <f t="shared" si="1"/>
        <v>0</v>
      </c>
    </row>
    <row r="98" spans="1:6" s="64" customFormat="1" ht="17.399999999999999" x14ac:dyDescent="0.3">
      <c r="A98" s="110">
        <v>91</v>
      </c>
      <c r="B98" s="110">
        <v>99284</v>
      </c>
      <c r="C98" s="203">
        <v>3.55</v>
      </c>
      <c r="D98" s="99" t="s">
        <v>382</v>
      </c>
      <c r="E98" s="333"/>
      <c r="F98" s="334">
        <f t="shared" si="1"/>
        <v>0</v>
      </c>
    </row>
    <row r="99" spans="1:6" s="64" customFormat="1" ht="17.399999999999999" x14ac:dyDescent="0.3">
      <c r="A99" s="110">
        <v>92</v>
      </c>
      <c r="B99" s="110">
        <v>99285</v>
      </c>
      <c r="C99" s="203">
        <v>5.18</v>
      </c>
      <c r="D99" s="99" t="s">
        <v>383</v>
      </c>
      <c r="E99" s="333"/>
      <c r="F99" s="334">
        <f t="shared" si="1"/>
        <v>0</v>
      </c>
    </row>
    <row r="100" spans="1:6" ht="34.799999999999997" x14ac:dyDescent="0.3">
      <c r="A100" s="110">
        <v>93</v>
      </c>
      <c r="B100" s="110">
        <v>99304</v>
      </c>
      <c r="C100" s="203">
        <v>2.57</v>
      </c>
      <c r="D100" s="99" t="s">
        <v>220</v>
      </c>
      <c r="E100" s="333"/>
      <c r="F100" s="334">
        <f t="shared" si="1"/>
        <v>0</v>
      </c>
    </row>
    <row r="101" spans="1:6" ht="34.799999999999997" x14ac:dyDescent="0.3">
      <c r="A101" s="110">
        <v>94</v>
      </c>
      <c r="B101" s="110">
        <v>99305</v>
      </c>
      <c r="C101" s="203">
        <v>3.71</v>
      </c>
      <c r="D101" s="99" t="s">
        <v>221</v>
      </c>
      <c r="E101" s="333"/>
      <c r="F101" s="334">
        <f t="shared" si="1"/>
        <v>0</v>
      </c>
    </row>
    <row r="102" spans="1:6" ht="34.799999999999997" x14ac:dyDescent="0.3">
      <c r="A102" s="110">
        <v>95</v>
      </c>
      <c r="B102" s="110">
        <v>99306</v>
      </c>
      <c r="C102" s="203">
        <v>4.7699999999999996</v>
      </c>
      <c r="D102" s="99" t="s">
        <v>222</v>
      </c>
      <c r="E102" s="333"/>
      <c r="F102" s="334">
        <f t="shared" si="1"/>
        <v>0</v>
      </c>
    </row>
    <row r="103" spans="1:6" ht="34.799999999999997" x14ac:dyDescent="0.3">
      <c r="A103" s="110">
        <v>96</v>
      </c>
      <c r="B103" s="110">
        <v>99307</v>
      </c>
      <c r="C103" s="203">
        <v>1.26</v>
      </c>
      <c r="D103" s="99" t="s">
        <v>223</v>
      </c>
      <c r="E103" s="333"/>
      <c r="F103" s="334">
        <f t="shared" si="1"/>
        <v>0</v>
      </c>
    </row>
    <row r="104" spans="1:6" ht="34.799999999999997" x14ac:dyDescent="0.3">
      <c r="A104" s="110">
        <v>97</v>
      </c>
      <c r="B104" s="110">
        <v>99308</v>
      </c>
      <c r="C104" s="203">
        <v>1.98</v>
      </c>
      <c r="D104" s="99" t="s">
        <v>224</v>
      </c>
      <c r="E104" s="333"/>
      <c r="F104" s="334">
        <f t="shared" si="1"/>
        <v>0</v>
      </c>
    </row>
    <row r="105" spans="1:6" ht="34.799999999999997" x14ac:dyDescent="0.3">
      <c r="A105" s="110">
        <v>98</v>
      </c>
      <c r="B105" s="110">
        <v>99309</v>
      </c>
      <c r="C105" s="203">
        <v>2.61</v>
      </c>
      <c r="D105" s="99" t="s">
        <v>225</v>
      </c>
      <c r="E105" s="333"/>
      <c r="F105" s="334">
        <f t="shared" si="1"/>
        <v>0</v>
      </c>
    </row>
    <row r="106" spans="1:6" ht="34.799999999999997" x14ac:dyDescent="0.3">
      <c r="A106" s="110">
        <v>99</v>
      </c>
      <c r="B106" s="111">
        <v>99310</v>
      </c>
      <c r="C106" s="203">
        <v>3.87</v>
      </c>
      <c r="D106" s="99" t="s">
        <v>226</v>
      </c>
      <c r="E106" s="333"/>
      <c r="F106" s="334">
        <f t="shared" si="1"/>
        <v>0</v>
      </c>
    </row>
    <row r="107" spans="1:6" ht="17.399999999999999" x14ac:dyDescent="0.3">
      <c r="A107" s="110">
        <v>100</v>
      </c>
      <c r="B107" s="111">
        <v>99315</v>
      </c>
      <c r="C107" s="203">
        <v>2.09</v>
      </c>
      <c r="D107" s="99" t="s">
        <v>227</v>
      </c>
      <c r="E107" s="333"/>
      <c r="F107" s="334">
        <f t="shared" si="1"/>
        <v>0</v>
      </c>
    </row>
    <row r="108" spans="1:6" ht="17.399999999999999" x14ac:dyDescent="0.3">
      <c r="A108" s="110">
        <v>101</v>
      </c>
      <c r="B108" s="111">
        <v>99316</v>
      </c>
      <c r="C108" s="203">
        <v>3.01</v>
      </c>
      <c r="D108" s="99" t="s">
        <v>228</v>
      </c>
      <c r="E108" s="333"/>
      <c r="F108" s="334">
        <f t="shared" si="1"/>
        <v>0</v>
      </c>
    </row>
    <row r="109" spans="1:6" ht="34.799999999999997" x14ac:dyDescent="0.3">
      <c r="A109" s="110">
        <v>102</v>
      </c>
      <c r="B109" s="111">
        <v>99318</v>
      </c>
      <c r="C109" s="203">
        <v>2.74</v>
      </c>
      <c r="D109" s="99" t="s">
        <v>229</v>
      </c>
      <c r="E109" s="333"/>
      <c r="F109" s="334">
        <f t="shared" si="1"/>
        <v>0</v>
      </c>
    </row>
    <row r="110" spans="1:6" ht="17.399999999999999" x14ac:dyDescent="0.3">
      <c r="A110" s="110">
        <v>103</v>
      </c>
      <c r="B110" s="111">
        <v>99324</v>
      </c>
      <c r="C110" s="203">
        <v>1.55</v>
      </c>
      <c r="D110" s="99" t="s">
        <v>230</v>
      </c>
      <c r="E110" s="333"/>
      <c r="F110" s="334">
        <f t="shared" si="1"/>
        <v>0</v>
      </c>
    </row>
    <row r="111" spans="1:6" ht="17.399999999999999" x14ac:dyDescent="0.3">
      <c r="A111" s="110">
        <v>104</v>
      </c>
      <c r="B111" s="111">
        <v>99325</v>
      </c>
      <c r="C111" s="203">
        <v>2.27</v>
      </c>
      <c r="D111" s="99" t="s">
        <v>231</v>
      </c>
      <c r="E111" s="333"/>
      <c r="F111" s="334">
        <f t="shared" si="1"/>
        <v>0</v>
      </c>
    </row>
    <row r="112" spans="1:6" ht="17.399999999999999" x14ac:dyDescent="0.3">
      <c r="A112" s="110">
        <v>105</v>
      </c>
      <c r="B112" s="111">
        <v>99326</v>
      </c>
      <c r="C112" s="203">
        <v>3.97</v>
      </c>
      <c r="D112" s="99" t="s">
        <v>232</v>
      </c>
      <c r="E112" s="333"/>
      <c r="F112" s="334">
        <f t="shared" si="1"/>
        <v>0</v>
      </c>
    </row>
    <row r="113" spans="1:6" ht="17.399999999999999" x14ac:dyDescent="0.3">
      <c r="A113" s="110">
        <v>106</v>
      </c>
      <c r="B113" s="111">
        <v>99327</v>
      </c>
      <c r="C113" s="203">
        <v>5.32</v>
      </c>
      <c r="D113" s="99" t="s">
        <v>233</v>
      </c>
      <c r="E113" s="333"/>
      <c r="F113" s="334">
        <f t="shared" si="1"/>
        <v>0</v>
      </c>
    </row>
    <row r="114" spans="1:6" ht="17.399999999999999" x14ac:dyDescent="0.3">
      <c r="A114" s="110">
        <v>107</v>
      </c>
      <c r="B114" s="111">
        <v>99328</v>
      </c>
      <c r="C114" s="203">
        <v>6.26</v>
      </c>
      <c r="D114" s="99" t="s">
        <v>234</v>
      </c>
      <c r="E114" s="333"/>
      <c r="F114" s="334">
        <f t="shared" si="1"/>
        <v>0</v>
      </c>
    </row>
    <row r="115" spans="1:6" ht="17.399999999999999" x14ac:dyDescent="0.3">
      <c r="A115" s="110">
        <v>108</v>
      </c>
      <c r="B115" s="111">
        <v>99334</v>
      </c>
      <c r="C115" s="203">
        <v>1.72</v>
      </c>
      <c r="D115" s="99" t="s">
        <v>235</v>
      </c>
      <c r="E115" s="333"/>
      <c r="F115" s="334">
        <f t="shared" si="1"/>
        <v>0</v>
      </c>
    </row>
    <row r="116" spans="1:6" ht="17.399999999999999" x14ac:dyDescent="0.3">
      <c r="A116" s="110">
        <v>109</v>
      </c>
      <c r="B116" s="111">
        <v>99335</v>
      </c>
      <c r="C116" s="203">
        <v>2.74</v>
      </c>
      <c r="D116" s="99" t="s">
        <v>236</v>
      </c>
      <c r="E116" s="333"/>
      <c r="F116" s="334">
        <f t="shared" si="1"/>
        <v>0</v>
      </c>
    </row>
    <row r="117" spans="1:6" ht="17.399999999999999" x14ac:dyDescent="0.3">
      <c r="A117" s="110">
        <v>110</v>
      </c>
      <c r="B117" s="111">
        <v>99336</v>
      </c>
      <c r="C117" s="203">
        <v>3.88</v>
      </c>
      <c r="D117" s="99" t="s">
        <v>237</v>
      </c>
      <c r="E117" s="333"/>
      <c r="F117" s="334">
        <f t="shared" si="1"/>
        <v>0</v>
      </c>
    </row>
    <row r="118" spans="1:6" ht="17.399999999999999" x14ac:dyDescent="0.3">
      <c r="A118" s="110">
        <v>111</v>
      </c>
      <c r="B118" s="111">
        <v>99337</v>
      </c>
      <c r="C118" s="203">
        <v>5.55</v>
      </c>
      <c r="D118" s="99" t="s">
        <v>238</v>
      </c>
      <c r="E118" s="333"/>
      <c r="F118" s="334">
        <f t="shared" si="1"/>
        <v>0</v>
      </c>
    </row>
    <row r="119" spans="1:6" ht="17.399999999999999" x14ac:dyDescent="0.3">
      <c r="A119" s="110">
        <v>112</v>
      </c>
      <c r="B119" s="111">
        <v>99341</v>
      </c>
      <c r="C119" s="203">
        <v>1.56</v>
      </c>
      <c r="D119" s="99" t="s">
        <v>239</v>
      </c>
      <c r="E119" s="333"/>
      <c r="F119" s="334">
        <f t="shared" si="1"/>
        <v>0</v>
      </c>
    </row>
    <row r="120" spans="1:6" ht="17.399999999999999" x14ac:dyDescent="0.3">
      <c r="A120" s="110">
        <v>113</v>
      </c>
      <c r="B120" s="111">
        <v>99342</v>
      </c>
      <c r="C120" s="203">
        <v>2.2000000000000002</v>
      </c>
      <c r="D120" s="99" t="s">
        <v>240</v>
      </c>
      <c r="E120" s="333"/>
      <c r="F120" s="334">
        <f t="shared" si="1"/>
        <v>0</v>
      </c>
    </row>
    <row r="121" spans="1:6" ht="17.399999999999999" x14ac:dyDescent="0.3">
      <c r="A121" s="110">
        <v>114</v>
      </c>
      <c r="B121" s="111">
        <v>99343</v>
      </c>
      <c r="C121" s="203">
        <v>3.64</v>
      </c>
      <c r="D121" s="99" t="s">
        <v>241</v>
      </c>
      <c r="E121" s="333"/>
      <c r="F121" s="334">
        <f t="shared" si="1"/>
        <v>0</v>
      </c>
    </row>
    <row r="122" spans="1:6" ht="17.399999999999999" x14ac:dyDescent="0.3">
      <c r="A122" s="110">
        <v>115</v>
      </c>
      <c r="B122" s="111">
        <v>99344</v>
      </c>
      <c r="C122" s="203">
        <v>5.19</v>
      </c>
      <c r="D122" s="99" t="s">
        <v>242</v>
      </c>
      <c r="E122" s="333"/>
      <c r="F122" s="334">
        <f t="shared" si="1"/>
        <v>0</v>
      </c>
    </row>
    <row r="123" spans="1:6" ht="17.399999999999999" x14ac:dyDescent="0.3">
      <c r="A123" s="110">
        <v>116</v>
      </c>
      <c r="B123" s="111">
        <v>99345</v>
      </c>
      <c r="C123" s="203">
        <v>6.32</v>
      </c>
      <c r="D123" s="99" t="s">
        <v>243</v>
      </c>
      <c r="E123" s="333"/>
      <c r="F123" s="334">
        <f t="shared" si="1"/>
        <v>0</v>
      </c>
    </row>
    <row r="124" spans="1:6" ht="17.399999999999999" x14ac:dyDescent="0.3">
      <c r="A124" s="110">
        <v>117</v>
      </c>
      <c r="B124" s="111">
        <v>99347</v>
      </c>
      <c r="C124" s="203">
        <v>1.57</v>
      </c>
      <c r="D124" s="99" t="s">
        <v>244</v>
      </c>
      <c r="E124" s="333"/>
      <c r="F124" s="334">
        <f t="shared" si="1"/>
        <v>0</v>
      </c>
    </row>
    <row r="125" spans="1:6" ht="17.399999999999999" x14ac:dyDescent="0.3">
      <c r="A125" s="110">
        <v>118</v>
      </c>
      <c r="B125" s="111">
        <v>99348</v>
      </c>
      <c r="C125" s="203">
        <v>2.4</v>
      </c>
      <c r="D125" s="99" t="s">
        <v>245</v>
      </c>
      <c r="E125" s="333"/>
      <c r="F125" s="334">
        <f t="shared" si="1"/>
        <v>0</v>
      </c>
    </row>
    <row r="126" spans="1:6" ht="17.399999999999999" x14ac:dyDescent="0.3">
      <c r="A126" s="110">
        <v>119</v>
      </c>
      <c r="B126" s="111">
        <v>99349</v>
      </c>
      <c r="C126" s="203">
        <v>3.7</v>
      </c>
      <c r="D126" s="99" t="s">
        <v>246</v>
      </c>
      <c r="E126" s="333"/>
      <c r="F126" s="334">
        <f t="shared" si="1"/>
        <v>0</v>
      </c>
    </row>
    <row r="127" spans="1:6" ht="17.399999999999999" x14ac:dyDescent="0.3">
      <c r="A127" s="110">
        <v>120</v>
      </c>
      <c r="B127" s="111">
        <v>99350</v>
      </c>
      <c r="C127" s="203">
        <v>5.12</v>
      </c>
      <c r="D127" s="99" t="s">
        <v>247</v>
      </c>
      <c r="E127" s="333"/>
      <c r="F127" s="334">
        <f t="shared" si="1"/>
        <v>0</v>
      </c>
    </row>
    <row r="128" spans="1:6" ht="17.399999999999999" x14ac:dyDescent="0.3">
      <c r="A128" s="110">
        <v>121</v>
      </c>
      <c r="B128" s="111">
        <v>99366</v>
      </c>
      <c r="C128" s="203">
        <v>1.2</v>
      </c>
      <c r="D128" s="99" t="s">
        <v>138</v>
      </c>
      <c r="E128" s="333"/>
      <c r="F128" s="334">
        <f t="shared" si="1"/>
        <v>0</v>
      </c>
    </row>
    <row r="129" spans="1:6" ht="17.399999999999999" x14ac:dyDescent="0.3">
      <c r="A129" s="110">
        <v>122</v>
      </c>
      <c r="B129" s="111">
        <v>99367</v>
      </c>
      <c r="C129" s="203">
        <v>1.62</v>
      </c>
      <c r="D129" s="99" t="s">
        <v>139</v>
      </c>
      <c r="E129" s="333"/>
      <c r="F129" s="334">
        <f t="shared" si="1"/>
        <v>0</v>
      </c>
    </row>
    <row r="130" spans="1:6" ht="17.399999999999999" x14ac:dyDescent="0.3">
      <c r="A130" s="110">
        <v>123</v>
      </c>
      <c r="B130" s="111">
        <v>99368</v>
      </c>
      <c r="C130" s="203">
        <v>1.05</v>
      </c>
      <c r="D130" s="99" t="s">
        <v>140</v>
      </c>
      <c r="E130" s="333"/>
      <c r="F130" s="334">
        <f t="shared" si="1"/>
        <v>0</v>
      </c>
    </row>
    <row r="131" spans="1:6" ht="17.399999999999999" x14ac:dyDescent="0.3">
      <c r="A131" s="110">
        <v>124</v>
      </c>
      <c r="B131" s="111">
        <v>99441</v>
      </c>
      <c r="C131" s="203">
        <v>1.04</v>
      </c>
      <c r="D131" s="99" t="s">
        <v>141</v>
      </c>
      <c r="E131" s="333"/>
      <c r="F131" s="334">
        <f t="shared" si="1"/>
        <v>0</v>
      </c>
    </row>
    <row r="132" spans="1:6" ht="17.399999999999999" x14ac:dyDescent="0.3">
      <c r="A132" s="110">
        <v>125</v>
      </c>
      <c r="B132" s="111">
        <v>99442</v>
      </c>
      <c r="C132" s="203">
        <v>1.96</v>
      </c>
      <c r="D132" s="99" t="s">
        <v>142</v>
      </c>
      <c r="E132" s="333"/>
      <c r="F132" s="334">
        <f t="shared" si="1"/>
        <v>0</v>
      </c>
    </row>
    <row r="133" spans="1:6" ht="17.399999999999999" x14ac:dyDescent="0.3">
      <c r="A133" s="110">
        <v>126</v>
      </c>
      <c r="B133" s="111">
        <v>99443</v>
      </c>
      <c r="C133" s="203">
        <v>2.89</v>
      </c>
      <c r="D133" s="99" t="s">
        <v>143</v>
      </c>
      <c r="E133" s="333"/>
      <c r="F133" s="334">
        <f t="shared" si="1"/>
        <v>0</v>
      </c>
    </row>
    <row r="134" spans="1:6" ht="52.2" x14ac:dyDescent="0.3">
      <c r="A134" s="110">
        <v>127</v>
      </c>
      <c r="B134" s="111" t="s">
        <v>144</v>
      </c>
      <c r="C134" s="203">
        <v>1.07</v>
      </c>
      <c r="D134" s="99" t="s">
        <v>305</v>
      </c>
      <c r="E134" s="333"/>
      <c r="F134" s="334">
        <f t="shared" si="1"/>
        <v>0</v>
      </c>
    </row>
    <row r="135" spans="1:6" ht="52.2" x14ac:dyDescent="0.3">
      <c r="A135" s="110">
        <v>128</v>
      </c>
      <c r="B135" s="111" t="s">
        <v>145</v>
      </c>
      <c r="C135" s="203">
        <v>0.37</v>
      </c>
      <c r="D135" s="99" t="s">
        <v>306</v>
      </c>
      <c r="E135" s="333"/>
      <c r="F135" s="334">
        <f t="shared" si="1"/>
        <v>0</v>
      </c>
    </row>
    <row r="136" spans="1:6" ht="17.399999999999999" x14ac:dyDescent="0.3">
      <c r="A136" s="110">
        <v>129</v>
      </c>
      <c r="B136" s="165" t="s">
        <v>31</v>
      </c>
      <c r="C136" s="203">
        <v>4.4800000000000004</v>
      </c>
      <c r="D136" s="99" t="s">
        <v>249</v>
      </c>
      <c r="E136" s="333"/>
      <c r="F136" s="334">
        <f t="shared" si="1"/>
        <v>0</v>
      </c>
    </row>
    <row r="137" spans="1:6" ht="34.799999999999997" x14ac:dyDescent="0.3">
      <c r="A137" s="110">
        <v>130</v>
      </c>
      <c r="B137" s="165" t="s">
        <v>32</v>
      </c>
      <c r="C137" s="203">
        <v>0.73</v>
      </c>
      <c r="D137" s="99" t="s">
        <v>250</v>
      </c>
      <c r="E137" s="333"/>
      <c r="F137" s="334">
        <f t="shared" si="1"/>
        <v>0</v>
      </c>
    </row>
    <row r="138" spans="1:6" ht="34.799999999999997" x14ac:dyDescent="0.3">
      <c r="A138" s="110">
        <v>131</v>
      </c>
      <c r="B138" s="165" t="s">
        <v>88</v>
      </c>
      <c r="C138" s="203">
        <v>0</v>
      </c>
      <c r="D138" s="99" t="s">
        <v>251</v>
      </c>
      <c r="E138" s="333"/>
      <c r="F138" s="334">
        <f t="shared" si="1"/>
        <v>0</v>
      </c>
    </row>
    <row r="139" spans="1:6" ht="17.399999999999999" x14ac:dyDescent="0.3">
      <c r="A139" s="110">
        <v>132</v>
      </c>
      <c r="B139" s="165" t="s">
        <v>33</v>
      </c>
      <c r="C139" s="203">
        <v>0.99</v>
      </c>
      <c r="D139" s="99" t="s">
        <v>252</v>
      </c>
      <c r="E139" s="333"/>
      <c r="F139" s="334">
        <f t="shared" si="1"/>
        <v>0</v>
      </c>
    </row>
    <row r="140" spans="1:6" ht="17.399999999999999" x14ac:dyDescent="0.3">
      <c r="A140" s="110">
        <v>133</v>
      </c>
      <c r="B140" s="165" t="s">
        <v>34</v>
      </c>
      <c r="C140" s="203">
        <v>0.69</v>
      </c>
      <c r="D140" s="99" t="s">
        <v>253</v>
      </c>
      <c r="E140" s="333"/>
      <c r="F140" s="334">
        <f t="shared" si="1"/>
        <v>0</v>
      </c>
    </row>
    <row r="141" spans="1:6" ht="17.399999999999999" x14ac:dyDescent="0.3">
      <c r="A141" s="110">
        <v>134</v>
      </c>
      <c r="B141" s="165" t="s">
        <v>35</v>
      </c>
      <c r="C141" s="203">
        <v>0.6</v>
      </c>
      <c r="D141" s="99" t="s">
        <v>254</v>
      </c>
      <c r="E141" s="333"/>
      <c r="F141" s="334">
        <f t="shared" si="1"/>
        <v>0</v>
      </c>
    </row>
    <row r="142" spans="1:6" ht="17.399999999999999" x14ac:dyDescent="0.3">
      <c r="A142" s="110">
        <v>135</v>
      </c>
      <c r="B142" s="165" t="s">
        <v>89</v>
      </c>
      <c r="C142" s="203">
        <v>0</v>
      </c>
      <c r="D142" s="99" t="s">
        <v>255</v>
      </c>
      <c r="E142" s="333"/>
      <c r="F142" s="334">
        <f t="shared" si="1"/>
        <v>0</v>
      </c>
    </row>
    <row r="143" spans="1:6" s="64" customFormat="1" ht="34.799999999999997" x14ac:dyDescent="0.3">
      <c r="A143" s="110">
        <v>136</v>
      </c>
      <c r="B143" s="165" t="s">
        <v>448</v>
      </c>
      <c r="C143" s="203">
        <v>0</v>
      </c>
      <c r="D143" s="99" t="s">
        <v>449</v>
      </c>
      <c r="E143" s="333"/>
      <c r="F143" s="334">
        <f t="shared" si="1"/>
        <v>0</v>
      </c>
    </row>
    <row r="144" spans="1:6" ht="34.799999999999997" x14ac:dyDescent="0.3">
      <c r="A144" s="110">
        <v>137</v>
      </c>
      <c r="B144" s="165" t="s">
        <v>90</v>
      </c>
      <c r="C144" s="203">
        <v>0</v>
      </c>
      <c r="D144" s="99" t="s">
        <v>450</v>
      </c>
      <c r="E144" s="333"/>
      <c r="F144" s="334">
        <f t="shared" si="1"/>
        <v>0</v>
      </c>
    </row>
    <row r="145" spans="1:6" ht="34.799999999999997" x14ac:dyDescent="0.3">
      <c r="A145" s="110">
        <v>138</v>
      </c>
      <c r="B145" s="165" t="s">
        <v>91</v>
      </c>
      <c r="C145" s="203">
        <v>0</v>
      </c>
      <c r="D145" s="99" t="s">
        <v>257</v>
      </c>
      <c r="E145" s="333"/>
      <c r="F145" s="334">
        <f t="shared" si="1"/>
        <v>0</v>
      </c>
    </row>
    <row r="146" spans="1:6" ht="17.399999999999999" x14ac:dyDescent="0.3">
      <c r="A146" s="110">
        <v>139</v>
      </c>
      <c r="B146" s="165" t="s">
        <v>92</v>
      </c>
      <c r="C146" s="203">
        <v>0</v>
      </c>
      <c r="D146" s="99" t="s">
        <v>258</v>
      </c>
      <c r="E146" s="333"/>
      <c r="F146" s="334">
        <f t="shared" si="1"/>
        <v>0</v>
      </c>
    </row>
    <row r="147" spans="1:6" ht="17.399999999999999" x14ac:dyDescent="0.3">
      <c r="A147" s="110">
        <v>140</v>
      </c>
      <c r="B147" s="165" t="s">
        <v>318</v>
      </c>
      <c r="C147" s="203">
        <v>2.3199999999999998</v>
      </c>
      <c r="D147" s="99" t="s">
        <v>319</v>
      </c>
      <c r="E147" s="333"/>
      <c r="F147" s="334">
        <f t="shared" si="1"/>
        <v>0</v>
      </c>
    </row>
    <row r="148" spans="1:6" ht="17.399999999999999" x14ac:dyDescent="0.3">
      <c r="A148" s="110">
        <v>141</v>
      </c>
      <c r="B148" s="111" t="s">
        <v>36</v>
      </c>
      <c r="C148" s="203">
        <v>0</v>
      </c>
      <c r="D148" s="99" t="s">
        <v>316</v>
      </c>
      <c r="E148" s="333"/>
      <c r="F148" s="334">
        <f t="shared" si="1"/>
        <v>0</v>
      </c>
    </row>
    <row r="149" spans="1:6" ht="17.399999999999999" x14ac:dyDescent="0.3">
      <c r="A149" s="110">
        <v>142</v>
      </c>
      <c r="B149" s="111" t="s">
        <v>37</v>
      </c>
      <c r="C149" s="203">
        <v>0</v>
      </c>
      <c r="D149" s="99" t="s">
        <v>315</v>
      </c>
      <c r="E149" s="333"/>
      <c r="F149" s="334">
        <f t="shared" si="1"/>
        <v>0</v>
      </c>
    </row>
    <row r="150" spans="1:6" ht="17.399999999999999" x14ac:dyDescent="0.3">
      <c r="A150" s="110">
        <v>143</v>
      </c>
      <c r="B150" s="111" t="s">
        <v>38</v>
      </c>
      <c r="C150" s="203">
        <v>0</v>
      </c>
      <c r="D150" s="99" t="s">
        <v>317</v>
      </c>
      <c r="E150" s="333"/>
      <c r="F150" s="334">
        <f t="shared" ref="F150:F213" si="2">E150*C150</f>
        <v>0</v>
      </c>
    </row>
    <row r="151" spans="1:6" ht="34.799999999999997" x14ac:dyDescent="0.3">
      <c r="A151" s="110">
        <v>144</v>
      </c>
      <c r="B151" s="165" t="s">
        <v>93</v>
      </c>
      <c r="C151" s="203">
        <v>0.95</v>
      </c>
      <c r="D151" s="99" t="s">
        <v>259</v>
      </c>
      <c r="E151" s="333"/>
      <c r="F151" s="334">
        <f t="shared" si="2"/>
        <v>0</v>
      </c>
    </row>
    <row r="152" spans="1:6" ht="17.399999999999999" x14ac:dyDescent="0.3">
      <c r="A152" s="110">
        <v>145</v>
      </c>
      <c r="B152" s="165" t="s">
        <v>94</v>
      </c>
      <c r="C152" s="203">
        <v>0</v>
      </c>
      <c r="D152" s="99" t="s">
        <v>260</v>
      </c>
      <c r="E152" s="333"/>
      <c r="F152" s="334">
        <f t="shared" si="2"/>
        <v>0</v>
      </c>
    </row>
    <row r="153" spans="1:6" ht="17.399999999999999" x14ac:dyDescent="0.3">
      <c r="A153" s="110">
        <v>146</v>
      </c>
      <c r="B153" s="171" t="s">
        <v>405</v>
      </c>
      <c r="C153" s="203">
        <v>0.09</v>
      </c>
      <c r="D153" s="99" t="s">
        <v>355</v>
      </c>
      <c r="E153" s="333"/>
      <c r="F153" s="334">
        <f t="shared" si="2"/>
        <v>0</v>
      </c>
    </row>
    <row r="154" spans="1:6" s="64" customFormat="1" ht="17.399999999999999" x14ac:dyDescent="0.3">
      <c r="A154" s="110">
        <v>147</v>
      </c>
      <c r="B154" s="171" t="s">
        <v>354</v>
      </c>
      <c r="C154" s="203">
        <v>0.55000000000000004</v>
      </c>
      <c r="D154" s="99" t="s">
        <v>356</v>
      </c>
      <c r="E154" s="333"/>
      <c r="F154" s="334">
        <f t="shared" si="2"/>
        <v>0</v>
      </c>
    </row>
    <row r="155" spans="1:6" ht="52.2" x14ac:dyDescent="0.3">
      <c r="A155" s="110">
        <v>148</v>
      </c>
      <c r="B155" s="165" t="s">
        <v>39</v>
      </c>
      <c r="C155" s="203">
        <v>0.37</v>
      </c>
      <c r="D155" s="99" t="s">
        <v>261</v>
      </c>
      <c r="E155" s="333"/>
      <c r="F155" s="334">
        <f t="shared" si="2"/>
        <v>0</v>
      </c>
    </row>
    <row r="156" spans="1:6" ht="34.799999999999997" x14ac:dyDescent="0.3">
      <c r="A156" s="110">
        <v>149</v>
      </c>
      <c r="B156" s="165" t="s">
        <v>40</v>
      </c>
      <c r="C156" s="203">
        <v>0.37</v>
      </c>
      <c r="D156" s="99" t="s">
        <v>262</v>
      </c>
      <c r="E156" s="333"/>
      <c r="F156" s="334">
        <f t="shared" si="2"/>
        <v>0</v>
      </c>
    </row>
    <row r="157" spans="1:6" ht="52.2" x14ac:dyDescent="0.3">
      <c r="A157" s="110">
        <v>150</v>
      </c>
      <c r="B157" s="165" t="s">
        <v>95</v>
      </c>
      <c r="C157" s="203">
        <v>0</v>
      </c>
      <c r="D157" s="99" t="s">
        <v>263</v>
      </c>
      <c r="E157" s="333"/>
      <c r="F157" s="334">
        <f t="shared" si="2"/>
        <v>0</v>
      </c>
    </row>
    <row r="158" spans="1:6" ht="34.799999999999997" x14ac:dyDescent="0.3">
      <c r="A158" s="110">
        <v>151</v>
      </c>
      <c r="B158" s="165" t="s">
        <v>96</v>
      </c>
      <c r="C158" s="203">
        <v>0</v>
      </c>
      <c r="D158" s="99" t="s">
        <v>264</v>
      </c>
      <c r="E158" s="333"/>
      <c r="F158" s="334">
        <f t="shared" si="2"/>
        <v>0</v>
      </c>
    </row>
    <row r="159" spans="1:6" ht="52.2" x14ac:dyDescent="0.3">
      <c r="A159" s="110">
        <v>152</v>
      </c>
      <c r="B159" s="165" t="s">
        <v>97</v>
      </c>
      <c r="C159" s="203">
        <v>0</v>
      </c>
      <c r="D159" s="99" t="s">
        <v>265</v>
      </c>
      <c r="E159" s="333"/>
      <c r="F159" s="334">
        <f t="shared" si="2"/>
        <v>0</v>
      </c>
    </row>
    <row r="160" spans="1:6" ht="17.399999999999999" x14ac:dyDescent="0.3">
      <c r="A160" s="110">
        <v>153</v>
      </c>
      <c r="B160" s="165" t="s">
        <v>98</v>
      </c>
      <c r="C160" s="203">
        <v>0</v>
      </c>
      <c r="D160" s="99" t="s">
        <v>266</v>
      </c>
      <c r="E160" s="333"/>
      <c r="F160" s="334">
        <f t="shared" si="2"/>
        <v>0</v>
      </c>
    </row>
    <row r="161" spans="1:6" ht="17.399999999999999" x14ac:dyDescent="0.3">
      <c r="A161" s="110">
        <v>154</v>
      </c>
      <c r="B161" s="111" t="s">
        <v>41</v>
      </c>
      <c r="C161" s="203">
        <v>2.21</v>
      </c>
      <c r="D161" s="99" t="s">
        <v>146</v>
      </c>
      <c r="E161" s="333"/>
      <c r="F161" s="334">
        <f t="shared" si="2"/>
        <v>0</v>
      </c>
    </row>
    <row r="162" spans="1:6" ht="17.399999999999999" x14ac:dyDescent="0.3">
      <c r="A162" s="110">
        <v>155</v>
      </c>
      <c r="B162" s="111" t="s">
        <v>42</v>
      </c>
      <c r="C162" s="203">
        <v>0.71</v>
      </c>
      <c r="D162" s="99" t="s">
        <v>147</v>
      </c>
      <c r="E162" s="333"/>
      <c r="F162" s="334">
        <f t="shared" si="2"/>
        <v>0</v>
      </c>
    </row>
    <row r="163" spans="1:6" ht="17.399999999999999" x14ac:dyDescent="0.3">
      <c r="A163" s="110">
        <v>156</v>
      </c>
      <c r="B163" s="165" t="s">
        <v>43</v>
      </c>
      <c r="C163" s="203">
        <v>0.39</v>
      </c>
      <c r="D163" s="99" t="s">
        <v>267</v>
      </c>
      <c r="E163" s="333"/>
      <c r="F163" s="334">
        <f t="shared" si="2"/>
        <v>0</v>
      </c>
    </row>
    <row r="164" spans="1:6" ht="17.399999999999999" x14ac:dyDescent="0.3">
      <c r="A164" s="110">
        <v>157</v>
      </c>
      <c r="B164" s="111" t="s">
        <v>44</v>
      </c>
      <c r="C164" s="203">
        <v>0.8</v>
      </c>
      <c r="D164" s="99" t="s">
        <v>301</v>
      </c>
      <c r="E164" s="333"/>
      <c r="F164" s="334">
        <f t="shared" si="2"/>
        <v>0</v>
      </c>
    </row>
    <row r="165" spans="1:6" ht="17.399999999999999" x14ac:dyDescent="0.3">
      <c r="A165" s="110">
        <v>158</v>
      </c>
      <c r="B165" s="111" t="s">
        <v>45</v>
      </c>
      <c r="C165" s="203">
        <v>4.6399999999999997</v>
      </c>
      <c r="D165" s="99" t="s">
        <v>148</v>
      </c>
      <c r="E165" s="333"/>
      <c r="F165" s="334">
        <f t="shared" si="2"/>
        <v>0</v>
      </c>
    </row>
    <row r="166" spans="1:6" ht="17.399999999999999" x14ac:dyDescent="0.3">
      <c r="A166" s="110">
        <v>159</v>
      </c>
      <c r="B166" s="111" t="s">
        <v>46</v>
      </c>
      <c r="C166" s="203">
        <v>0.39</v>
      </c>
      <c r="D166" s="99" t="s">
        <v>149</v>
      </c>
      <c r="E166" s="333"/>
      <c r="F166" s="334">
        <f t="shared" si="2"/>
        <v>0</v>
      </c>
    </row>
    <row r="167" spans="1:6" ht="17.399999999999999" x14ac:dyDescent="0.3">
      <c r="A167" s="110">
        <v>160</v>
      </c>
      <c r="B167" s="111" t="s">
        <v>47</v>
      </c>
      <c r="C167" s="203">
        <v>4.6399999999999997</v>
      </c>
      <c r="D167" s="99" t="s">
        <v>150</v>
      </c>
      <c r="E167" s="333"/>
      <c r="F167" s="334">
        <f t="shared" si="2"/>
        <v>0</v>
      </c>
    </row>
    <row r="168" spans="1:6" ht="17.399999999999999" x14ac:dyDescent="0.3">
      <c r="A168" s="110">
        <v>161</v>
      </c>
      <c r="B168" s="165" t="s">
        <v>48</v>
      </c>
      <c r="C168" s="203">
        <v>0.52</v>
      </c>
      <c r="D168" s="99" t="s">
        <v>268</v>
      </c>
      <c r="E168" s="333"/>
      <c r="F168" s="334">
        <f t="shared" si="2"/>
        <v>0</v>
      </c>
    </row>
    <row r="169" spans="1:6" s="64" customFormat="1" ht="17.399999999999999" x14ac:dyDescent="0.3">
      <c r="A169" s="110">
        <v>162</v>
      </c>
      <c r="B169" s="111" t="s">
        <v>49</v>
      </c>
      <c r="C169" s="203">
        <v>1.08</v>
      </c>
      <c r="D169" s="99" t="s">
        <v>151</v>
      </c>
      <c r="E169" s="333"/>
      <c r="F169" s="334">
        <f t="shared" si="2"/>
        <v>0</v>
      </c>
    </row>
    <row r="170" spans="1:6" s="64" customFormat="1" ht="17.399999999999999" x14ac:dyDescent="0.3">
      <c r="A170" s="110">
        <v>163</v>
      </c>
      <c r="B170" s="111" t="s">
        <v>50</v>
      </c>
      <c r="C170" s="203">
        <v>4.6399999999999997</v>
      </c>
      <c r="D170" s="99" t="s">
        <v>152</v>
      </c>
      <c r="E170" s="333"/>
      <c r="F170" s="334">
        <f t="shared" si="2"/>
        <v>0</v>
      </c>
    </row>
    <row r="171" spans="1:6" s="64" customFormat="1" ht="17.399999999999999" x14ac:dyDescent="0.3">
      <c r="A171" s="110">
        <v>164</v>
      </c>
      <c r="B171" s="111" t="s">
        <v>51</v>
      </c>
      <c r="C171" s="203">
        <v>0.12</v>
      </c>
      <c r="D171" s="99" t="s">
        <v>153</v>
      </c>
      <c r="E171" s="333"/>
      <c r="F171" s="334">
        <f t="shared" si="2"/>
        <v>0</v>
      </c>
    </row>
    <row r="172" spans="1:6" s="64" customFormat="1" ht="17.399999999999999" x14ac:dyDescent="0.3">
      <c r="A172" s="110">
        <v>165</v>
      </c>
      <c r="B172" s="111" t="s">
        <v>52</v>
      </c>
      <c r="C172" s="203">
        <v>2.64</v>
      </c>
      <c r="D172" s="99" t="s">
        <v>154</v>
      </c>
      <c r="E172" s="333"/>
      <c r="F172" s="334">
        <f t="shared" si="2"/>
        <v>0</v>
      </c>
    </row>
    <row r="173" spans="1:6" s="64" customFormat="1" ht="17.399999999999999" x14ac:dyDescent="0.3">
      <c r="A173" s="110">
        <v>166</v>
      </c>
      <c r="B173" s="111" t="s">
        <v>53</v>
      </c>
      <c r="C173" s="203">
        <v>4.6399999999999997</v>
      </c>
      <c r="D173" s="99" t="s">
        <v>155</v>
      </c>
      <c r="E173" s="333"/>
      <c r="F173" s="334">
        <f t="shared" si="2"/>
        <v>0</v>
      </c>
    </row>
    <row r="174" spans="1:6" s="64" customFormat="1" ht="17.399999999999999" x14ac:dyDescent="0.3">
      <c r="A174" s="110">
        <v>167</v>
      </c>
      <c r="B174" s="165" t="s">
        <v>99</v>
      </c>
      <c r="C174" s="203">
        <v>0.95</v>
      </c>
      <c r="D174" s="99" t="s">
        <v>269</v>
      </c>
      <c r="E174" s="333"/>
      <c r="F174" s="334">
        <f t="shared" si="2"/>
        <v>0</v>
      </c>
    </row>
    <row r="175" spans="1:6" s="64" customFormat="1" ht="17.399999999999999" x14ac:dyDescent="0.3">
      <c r="A175" s="110">
        <v>168</v>
      </c>
      <c r="B175" s="165" t="s">
        <v>100</v>
      </c>
      <c r="C175" s="203">
        <v>0</v>
      </c>
      <c r="D175" s="99" t="s">
        <v>270</v>
      </c>
      <c r="E175" s="333"/>
      <c r="F175" s="334">
        <f t="shared" si="2"/>
        <v>0</v>
      </c>
    </row>
    <row r="176" spans="1:6" s="64" customFormat="1" ht="17.399999999999999" x14ac:dyDescent="0.3">
      <c r="A176" s="110">
        <v>169</v>
      </c>
      <c r="B176" s="165" t="s">
        <v>101</v>
      </c>
      <c r="C176" s="203">
        <v>4.4800000000000004</v>
      </c>
      <c r="D176" s="99" t="s">
        <v>271</v>
      </c>
      <c r="E176" s="333"/>
      <c r="F176" s="334">
        <f t="shared" si="2"/>
        <v>0</v>
      </c>
    </row>
    <row r="177" spans="1:6" s="64" customFormat="1" ht="17.399999999999999" x14ac:dyDescent="0.3">
      <c r="A177" s="110">
        <v>170</v>
      </c>
      <c r="B177" s="165" t="s">
        <v>102</v>
      </c>
      <c r="C177" s="203">
        <v>1.04</v>
      </c>
      <c r="D177" s="99" t="s">
        <v>272</v>
      </c>
      <c r="E177" s="333"/>
      <c r="F177" s="334">
        <f t="shared" si="2"/>
        <v>0</v>
      </c>
    </row>
    <row r="178" spans="1:6" s="64" customFormat="1" ht="17.399999999999999" x14ac:dyDescent="0.3">
      <c r="A178" s="110">
        <v>171</v>
      </c>
      <c r="B178" s="165" t="s">
        <v>103</v>
      </c>
      <c r="C178" s="203">
        <v>0</v>
      </c>
      <c r="D178" s="99" t="s">
        <v>271</v>
      </c>
      <c r="E178" s="333"/>
      <c r="F178" s="334">
        <f t="shared" si="2"/>
        <v>0</v>
      </c>
    </row>
    <row r="179" spans="1:6" s="64" customFormat="1" ht="17.399999999999999" x14ac:dyDescent="0.3">
      <c r="A179" s="110">
        <v>172</v>
      </c>
      <c r="B179" s="165" t="s">
        <v>104</v>
      </c>
      <c r="C179" s="203">
        <v>1.57</v>
      </c>
      <c r="D179" s="99" t="s">
        <v>273</v>
      </c>
      <c r="E179" s="333"/>
      <c r="F179" s="334">
        <f t="shared" si="2"/>
        <v>0</v>
      </c>
    </row>
    <row r="180" spans="1:6" s="64" customFormat="1" ht="17.399999999999999" x14ac:dyDescent="0.3">
      <c r="A180" s="110">
        <v>173</v>
      </c>
      <c r="B180" s="165" t="s">
        <v>54</v>
      </c>
      <c r="C180" s="203">
        <v>2.1800000000000002</v>
      </c>
      <c r="D180" s="99" t="s">
        <v>274</v>
      </c>
      <c r="E180" s="333"/>
      <c r="F180" s="334">
        <f t="shared" si="2"/>
        <v>0</v>
      </c>
    </row>
    <row r="181" spans="1:6" s="64" customFormat="1" ht="17.399999999999999" x14ac:dyDescent="0.3">
      <c r="A181" s="110">
        <v>174</v>
      </c>
      <c r="B181" s="111" t="s">
        <v>55</v>
      </c>
      <c r="C181" s="203">
        <v>1.62</v>
      </c>
      <c r="D181" s="99" t="s">
        <v>188</v>
      </c>
      <c r="E181" s="333"/>
      <c r="F181" s="334">
        <f t="shared" si="2"/>
        <v>0</v>
      </c>
    </row>
    <row r="182" spans="1:6" s="64" customFormat="1" ht="17.399999999999999" x14ac:dyDescent="0.3">
      <c r="A182" s="110">
        <v>175</v>
      </c>
      <c r="B182" s="111" t="s">
        <v>56</v>
      </c>
      <c r="C182" s="203">
        <v>2.3199999999999998</v>
      </c>
      <c r="D182" s="99" t="s">
        <v>156</v>
      </c>
      <c r="E182" s="333"/>
      <c r="F182" s="334">
        <f t="shared" si="2"/>
        <v>0</v>
      </c>
    </row>
    <row r="183" spans="1:6" s="64" customFormat="1" ht="17.399999999999999" x14ac:dyDescent="0.3">
      <c r="A183" s="110">
        <v>176</v>
      </c>
      <c r="B183" s="111" t="s">
        <v>57</v>
      </c>
      <c r="C183" s="203">
        <v>1.24</v>
      </c>
      <c r="D183" s="99" t="s">
        <v>189</v>
      </c>
      <c r="E183" s="333"/>
      <c r="F183" s="334">
        <f t="shared" si="2"/>
        <v>0</v>
      </c>
    </row>
    <row r="184" spans="1:6" s="64" customFormat="1" ht="17.399999999999999" x14ac:dyDescent="0.3">
      <c r="A184" s="110">
        <v>177</v>
      </c>
      <c r="B184" s="111" t="s">
        <v>58</v>
      </c>
      <c r="C184" s="203">
        <v>0.69</v>
      </c>
      <c r="D184" s="99" t="s">
        <v>157</v>
      </c>
      <c r="E184" s="333"/>
      <c r="F184" s="334">
        <f t="shared" si="2"/>
        <v>0</v>
      </c>
    </row>
    <row r="185" spans="1:6" s="64" customFormat="1" ht="17.399999999999999" x14ac:dyDescent="0.3">
      <c r="A185" s="110">
        <v>178</v>
      </c>
      <c r="B185" s="111" t="s">
        <v>59</v>
      </c>
      <c r="C185" s="203">
        <v>0.8</v>
      </c>
      <c r="D185" s="99" t="s">
        <v>158</v>
      </c>
      <c r="E185" s="333"/>
      <c r="F185" s="334">
        <f t="shared" si="2"/>
        <v>0</v>
      </c>
    </row>
    <row r="186" spans="1:6" s="64" customFormat="1" ht="17.399999999999999" x14ac:dyDescent="0.3">
      <c r="A186" s="110">
        <v>179</v>
      </c>
      <c r="B186" s="111" t="s">
        <v>60</v>
      </c>
      <c r="C186" s="203">
        <v>0.12</v>
      </c>
      <c r="D186" s="99" t="s">
        <v>159</v>
      </c>
      <c r="E186" s="333"/>
      <c r="F186" s="334">
        <f t="shared" si="2"/>
        <v>0</v>
      </c>
    </row>
    <row r="187" spans="1:6" s="64" customFormat="1" ht="17.399999999999999" x14ac:dyDescent="0.3">
      <c r="A187" s="110">
        <v>180</v>
      </c>
      <c r="B187" s="111" t="s">
        <v>61</v>
      </c>
      <c r="C187" s="203">
        <v>2.88</v>
      </c>
      <c r="D187" s="99" t="s">
        <v>160</v>
      </c>
      <c r="E187" s="333"/>
      <c r="F187" s="334">
        <f t="shared" si="2"/>
        <v>0</v>
      </c>
    </row>
    <row r="188" spans="1:6" s="64" customFormat="1" ht="17.399999999999999" x14ac:dyDescent="0.3">
      <c r="A188" s="110">
        <v>181</v>
      </c>
      <c r="B188" s="111" t="s">
        <v>62</v>
      </c>
      <c r="C188" s="203">
        <v>0.39</v>
      </c>
      <c r="D188" s="99" t="s">
        <v>161</v>
      </c>
      <c r="E188" s="333"/>
      <c r="F188" s="334">
        <f t="shared" si="2"/>
        <v>0</v>
      </c>
    </row>
    <row r="189" spans="1:6" s="64" customFormat="1" ht="17.399999999999999" x14ac:dyDescent="0.3">
      <c r="A189" s="110">
        <v>182</v>
      </c>
      <c r="B189" s="111" t="s">
        <v>63</v>
      </c>
      <c r="C189" s="203">
        <v>4.6399999999999997</v>
      </c>
      <c r="D189" s="99" t="s">
        <v>162</v>
      </c>
      <c r="E189" s="333"/>
      <c r="F189" s="334">
        <f t="shared" si="2"/>
        <v>0</v>
      </c>
    </row>
    <row r="190" spans="1:6" s="64" customFormat="1" ht="17.399999999999999" x14ac:dyDescent="0.3">
      <c r="A190" s="110">
        <v>183</v>
      </c>
      <c r="B190" s="165" t="s">
        <v>64</v>
      </c>
      <c r="C190" s="203">
        <v>0.39</v>
      </c>
      <c r="D190" s="99" t="s">
        <v>275</v>
      </c>
      <c r="E190" s="333"/>
      <c r="F190" s="334">
        <f t="shared" si="2"/>
        <v>0</v>
      </c>
    </row>
    <row r="191" spans="1:6" s="64" customFormat="1" ht="17.399999999999999" x14ac:dyDescent="0.3">
      <c r="A191" s="110">
        <v>184</v>
      </c>
      <c r="B191" s="111" t="s">
        <v>65</v>
      </c>
      <c r="C191" s="203">
        <v>4.6399999999999997</v>
      </c>
      <c r="D191" s="99" t="s">
        <v>163</v>
      </c>
      <c r="E191" s="333"/>
      <c r="F191" s="334">
        <f t="shared" si="2"/>
        <v>0</v>
      </c>
    </row>
    <row r="192" spans="1:6" s="64" customFormat="1" ht="17.399999999999999" x14ac:dyDescent="0.3">
      <c r="A192" s="110">
        <v>185</v>
      </c>
      <c r="B192" s="111" t="s">
        <v>66</v>
      </c>
      <c r="C192" s="203">
        <v>0.12</v>
      </c>
      <c r="D192" s="99" t="s">
        <v>164</v>
      </c>
      <c r="E192" s="333"/>
      <c r="F192" s="334">
        <f t="shared" si="2"/>
        <v>0</v>
      </c>
    </row>
    <row r="193" spans="1:6" s="64" customFormat="1" ht="17.399999999999999" x14ac:dyDescent="0.3">
      <c r="A193" s="110">
        <v>186</v>
      </c>
      <c r="B193" s="111" t="s">
        <v>67</v>
      </c>
      <c r="C193" s="203">
        <v>2.88</v>
      </c>
      <c r="D193" s="99" t="s">
        <v>165</v>
      </c>
      <c r="E193" s="333"/>
      <c r="F193" s="334">
        <f t="shared" si="2"/>
        <v>0</v>
      </c>
    </row>
    <row r="194" spans="1:6" s="64" customFormat="1" ht="17.399999999999999" x14ac:dyDescent="0.3">
      <c r="A194" s="110">
        <v>187</v>
      </c>
      <c r="B194" s="111" t="s">
        <v>68</v>
      </c>
      <c r="C194" s="203">
        <v>0.12</v>
      </c>
      <c r="D194" s="99" t="s">
        <v>166</v>
      </c>
      <c r="E194" s="333"/>
      <c r="F194" s="334">
        <f t="shared" si="2"/>
        <v>0</v>
      </c>
    </row>
    <row r="195" spans="1:6" s="64" customFormat="1" ht="17.399999999999999" x14ac:dyDescent="0.3">
      <c r="A195" s="110">
        <v>188</v>
      </c>
      <c r="B195" s="111" t="s">
        <v>69</v>
      </c>
      <c r="C195" s="203">
        <v>2.88</v>
      </c>
      <c r="D195" s="99" t="s">
        <v>167</v>
      </c>
      <c r="E195" s="333"/>
      <c r="F195" s="334">
        <f t="shared" si="2"/>
        <v>0</v>
      </c>
    </row>
    <row r="196" spans="1:6" s="64" customFormat="1" ht="17.399999999999999" x14ac:dyDescent="0.3">
      <c r="A196" s="110">
        <v>189</v>
      </c>
      <c r="B196" s="111" t="s">
        <v>70</v>
      </c>
      <c r="C196" s="203">
        <v>0.12</v>
      </c>
      <c r="D196" s="99" t="s">
        <v>190</v>
      </c>
      <c r="E196" s="333"/>
      <c r="F196" s="334">
        <f t="shared" si="2"/>
        <v>0</v>
      </c>
    </row>
    <row r="197" spans="1:6" s="64" customFormat="1" ht="17.399999999999999" x14ac:dyDescent="0.3">
      <c r="A197" s="110">
        <v>190</v>
      </c>
      <c r="B197" s="111" t="s">
        <v>71</v>
      </c>
      <c r="C197" s="203">
        <v>0.12</v>
      </c>
      <c r="D197" s="99" t="s">
        <v>168</v>
      </c>
      <c r="E197" s="333"/>
      <c r="F197" s="334">
        <f t="shared" si="2"/>
        <v>0</v>
      </c>
    </row>
    <row r="198" spans="1:6" s="64" customFormat="1" ht="17.399999999999999" x14ac:dyDescent="0.3">
      <c r="A198" s="110">
        <v>191</v>
      </c>
      <c r="B198" s="111" t="s">
        <v>72</v>
      </c>
      <c r="C198" s="203">
        <v>2.88</v>
      </c>
      <c r="D198" s="99" t="s">
        <v>169</v>
      </c>
      <c r="E198" s="333"/>
      <c r="F198" s="334">
        <f t="shared" si="2"/>
        <v>0</v>
      </c>
    </row>
    <row r="199" spans="1:6" s="64" customFormat="1" ht="17.399999999999999" x14ac:dyDescent="0.3">
      <c r="A199" s="110">
        <v>192</v>
      </c>
      <c r="B199" s="111" t="s">
        <v>73</v>
      </c>
      <c r="C199" s="203">
        <v>0.12</v>
      </c>
      <c r="D199" s="99" t="s">
        <v>170</v>
      </c>
      <c r="E199" s="333"/>
      <c r="F199" s="334">
        <f t="shared" si="2"/>
        <v>0</v>
      </c>
    </row>
    <row r="200" spans="1:6" s="64" customFormat="1" ht="17.399999999999999" x14ac:dyDescent="0.3">
      <c r="A200" s="110">
        <v>193</v>
      </c>
      <c r="B200" s="165" t="s">
        <v>74</v>
      </c>
      <c r="C200" s="203">
        <v>1.08</v>
      </c>
      <c r="D200" s="99" t="s">
        <v>276</v>
      </c>
      <c r="E200" s="333"/>
      <c r="F200" s="334">
        <f t="shared" si="2"/>
        <v>0</v>
      </c>
    </row>
    <row r="201" spans="1:6" s="64" customFormat="1" ht="17.399999999999999" x14ac:dyDescent="0.3">
      <c r="A201" s="110">
        <v>194</v>
      </c>
      <c r="B201" s="165" t="s">
        <v>105</v>
      </c>
      <c r="C201" s="203">
        <v>0</v>
      </c>
      <c r="D201" s="99" t="s">
        <v>277</v>
      </c>
      <c r="E201" s="333"/>
      <c r="F201" s="334">
        <f t="shared" si="2"/>
        <v>0</v>
      </c>
    </row>
    <row r="202" spans="1:6" s="64" customFormat="1" ht="17.399999999999999" x14ac:dyDescent="0.3">
      <c r="A202" s="110">
        <v>195</v>
      </c>
      <c r="B202" s="165" t="s">
        <v>106</v>
      </c>
      <c r="C202" s="203">
        <v>0</v>
      </c>
      <c r="D202" s="99" t="s">
        <v>445</v>
      </c>
      <c r="E202" s="333"/>
      <c r="F202" s="334">
        <f t="shared" si="2"/>
        <v>0</v>
      </c>
    </row>
    <row r="203" spans="1:6" s="64" customFormat="1" ht="17.399999999999999" x14ac:dyDescent="0.3">
      <c r="A203" s="110">
        <v>196</v>
      </c>
      <c r="B203" s="165" t="s">
        <v>107</v>
      </c>
      <c r="C203" s="203">
        <v>0.55000000000000004</v>
      </c>
      <c r="D203" s="99" t="s">
        <v>278</v>
      </c>
      <c r="E203" s="333"/>
      <c r="F203" s="334">
        <f t="shared" si="2"/>
        <v>0</v>
      </c>
    </row>
    <row r="204" spans="1:6" s="64" customFormat="1" ht="17.399999999999999" x14ac:dyDescent="0.3">
      <c r="A204" s="110">
        <v>197</v>
      </c>
      <c r="B204" s="111" t="s">
        <v>171</v>
      </c>
      <c r="C204" s="203">
        <v>0.12</v>
      </c>
      <c r="D204" s="99" t="s">
        <v>172</v>
      </c>
      <c r="E204" s="333"/>
      <c r="F204" s="334">
        <f t="shared" si="2"/>
        <v>0</v>
      </c>
    </row>
    <row r="205" spans="1:6" s="64" customFormat="1" ht="17.399999999999999" x14ac:dyDescent="0.3">
      <c r="A205" s="110">
        <v>198</v>
      </c>
      <c r="B205" s="111" t="s">
        <v>173</v>
      </c>
      <c r="C205" s="203">
        <v>2.88</v>
      </c>
      <c r="D205" s="99" t="s">
        <v>307</v>
      </c>
      <c r="E205" s="333"/>
      <c r="F205" s="334">
        <f t="shared" si="2"/>
        <v>0</v>
      </c>
    </row>
    <row r="206" spans="1:6" s="64" customFormat="1" ht="17.399999999999999" x14ac:dyDescent="0.3">
      <c r="A206" s="110">
        <v>199</v>
      </c>
      <c r="B206" s="165" t="s">
        <v>108</v>
      </c>
      <c r="C206" s="203">
        <v>0.95</v>
      </c>
      <c r="D206" s="99" t="s">
        <v>279</v>
      </c>
      <c r="E206" s="333"/>
      <c r="F206" s="334">
        <f t="shared" si="2"/>
        <v>0</v>
      </c>
    </row>
    <row r="207" spans="1:6" s="64" customFormat="1" ht="17.399999999999999" x14ac:dyDescent="0.3">
      <c r="A207" s="110">
        <v>200</v>
      </c>
      <c r="B207" s="111" t="s">
        <v>174</v>
      </c>
      <c r="C207" s="203">
        <v>0.37</v>
      </c>
      <c r="D207" s="99" t="s">
        <v>175</v>
      </c>
      <c r="E207" s="333"/>
      <c r="F207" s="334">
        <f t="shared" si="2"/>
        <v>0</v>
      </c>
    </row>
    <row r="208" spans="1:6" s="64" customFormat="1" ht="17.399999999999999" x14ac:dyDescent="0.3">
      <c r="A208" s="110">
        <v>201</v>
      </c>
      <c r="B208" s="111" t="s">
        <v>176</v>
      </c>
      <c r="C208" s="203">
        <v>0.37</v>
      </c>
      <c r="D208" s="99" t="s">
        <v>177</v>
      </c>
      <c r="E208" s="333"/>
      <c r="F208" s="334">
        <f t="shared" si="2"/>
        <v>0</v>
      </c>
    </row>
    <row r="209" spans="1:6" s="64" customFormat="1" ht="17.399999999999999" x14ac:dyDescent="0.3">
      <c r="A209" s="110">
        <v>202</v>
      </c>
      <c r="B209" s="111" t="s">
        <v>178</v>
      </c>
      <c r="C209" s="203">
        <v>3.48</v>
      </c>
      <c r="D209" s="99" t="s">
        <v>179</v>
      </c>
      <c r="E209" s="333"/>
      <c r="F209" s="334">
        <f t="shared" si="2"/>
        <v>0</v>
      </c>
    </row>
    <row r="210" spans="1:6" s="64" customFormat="1" ht="17.399999999999999" x14ac:dyDescent="0.3">
      <c r="A210" s="110">
        <v>203</v>
      </c>
      <c r="B210" s="111" t="s">
        <v>180</v>
      </c>
      <c r="C210" s="203">
        <v>3.55</v>
      </c>
      <c r="D210" s="99" t="s">
        <v>181</v>
      </c>
      <c r="E210" s="333"/>
      <c r="F210" s="334">
        <f t="shared" si="2"/>
        <v>0</v>
      </c>
    </row>
    <row r="211" spans="1:6" s="64" customFormat="1" ht="17.399999999999999" x14ac:dyDescent="0.3">
      <c r="A211" s="110">
        <v>204</v>
      </c>
      <c r="B211" s="165" t="s">
        <v>109</v>
      </c>
      <c r="C211" s="203">
        <v>0</v>
      </c>
      <c r="D211" s="99" t="s">
        <v>280</v>
      </c>
      <c r="E211" s="333"/>
      <c r="F211" s="334">
        <f t="shared" si="2"/>
        <v>0</v>
      </c>
    </row>
    <row r="212" spans="1:6" s="64" customFormat="1" ht="17.399999999999999" x14ac:dyDescent="0.3">
      <c r="A212" s="110">
        <v>205</v>
      </c>
      <c r="B212" s="111" t="s">
        <v>182</v>
      </c>
      <c r="C212" s="203">
        <v>0.22</v>
      </c>
      <c r="D212" s="99" t="s">
        <v>183</v>
      </c>
      <c r="E212" s="333"/>
      <c r="F212" s="334">
        <f t="shared" si="2"/>
        <v>0</v>
      </c>
    </row>
    <row r="213" spans="1:6" s="64" customFormat="1" ht="17.399999999999999" x14ac:dyDescent="0.3">
      <c r="A213" s="110">
        <v>206</v>
      </c>
      <c r="B213" s="165" t="s">
        <v>75</v>
      </c>
      <c r="C213" s="203">
        <v>2.92</v>
      </c>
      <c r="D213" s="99" t="s">
        <v>281</v>
      </c>
      <c r="E213" s="333"/>
      <c r="F213" s="334">
        <f t="shared" si="2"/>
        <v>0</v>
      </c>
    </row>
    <row r="214" spans="1:6" s="64" customFormat="1" ht="34.799999999999997" x14ac:dyDescent="0.3">
      <c r="A214" s="110">
        <v>207</v>
      </c>
      <c r="B214" s="165" t="s">
        <v>110</v>
      </c>
      <c r="C214" s="203">
        <v>1.95</v>
      </c>
      <c r="D214" s="99" t="s">
        <v>282</v>
      </c>
      <c r="E214" s="333"/>
      <c r="F214" s="334">
        <f t="shared" ref="F214:F222" si="3">E214*C214</f>
        <v>0</v>
      </c>
    </row>
    <row r="215" spans="1:6" s="64" customFormat="1" ht="34.799999999999997" x14ac:dyDescent="0.3">
      <c r="A215" s="110">
        <v>208</v>
      </c>
      <c r="B215" s="165" t="s">
        <v>111</v>
      </c>
      <c r="C215" s="203">
        <v>0</v>
      </c>
      <c r="D215" s="99" t="s">
        <v>283</v>
      </c>
      <c r="E215" s="333"/>
      <c r="F215" s="334">
        <f t="shared" si="3"/>
        <v>0</v>
      </c>
    </row>
    <row r="216" spans="1:6" s="64" customFormat="1" ht="17.399999999999999" x14ac:dyDescent="0.3">
      <c r="A216" s="110">
        <v>209</v>
      </c>
      <c r="B216" s="165" t="s">
        <v>112</v>
      </c>
      <c r="C216" s="203">
        <v>0.55000000000000004</v>
      </c>
      <c r="D216" s="99" t="s">
        <v>284</v>
      </c>
      <c r="E216" s="333"/>
      <c r="F216" s="334">
        <f t="shared" si="3"/>
        <v>0</v>
      </c>
    </row>
    <row r="217" spans="1:6" s="64" customFormat="1" ht="34.799999999999997" x14ac:dyDescent="0.3">
      <c r="A217" s="110">
        <v>210</v>
      </c>
      <c r="B217" s="165" t="s">
        <v>113</v>
      </c>
      <c r="C217" s="203">
        <v>0</v>
      </c>
      <c r="D217" s="99" t="s">
        <v>285</v>
      </c>
      <c r="E217" s="333"/>
      <c r="F217" s="334">
        <f t="shared" si="3"/>
        <v>0</v>
      </c>
    </row>
    <row r="218" spans="1:6" s="64" customFormat="1" ht="17.399999999999999" x14ac:dyDescent="0.3">
      <c r="A218" s="110">
        <v>211</v>
      </c>
      <c r="B218" s="111" t="s">
        <v>76</v>
      </c>
      <c r="C218" s="203">
        <v>0.6</v>
      </c>
      <c r="D218" s="99" t="s">
        <v>184</v>
      </c>
      <c r="E218" s="333"/>
      <c r="F218" s="334">
        <f t="shared" si="3"/>
        <v>0</v>
      </c>
    </row>
    <row r="219" spans="1:6" s="64" customFormat="1" ht="17.399999999999999" x14ac:dyDescent="0.3">
      <c r="A219" s="110">
        <v>212</v>
      </c>
      <c r="B219" s="111" t="s">
        <v>77</v>
      </c>
      <c r="C219" s="203">
        <v>0.6</v>
      </c>
      <c r="D219" s="99" t="s">
        <v>185</v>
      </c>
      <c r="E219" s="333"/>
      <c r="F219" s="334">
        <f t="shared" si="3"/>
        <v>0</v>
      </c>
    </row>
    <row r="220" spans="1:6" s="64" customFormat="1" ht="17.399999999999999" x14ac:dyDescent="0.3">
      <c r="A220" s="110">
        <v>213</v>
      </c>
      <c r="B220" s="165" t="s">
        <v>114</v>
      </c>
      <c r="C220" s="203">
        <v>0.97</v>
      </c>
      <c r="D220" s="99" t="s">
        <v>286</v>
      </c>
      <c r="E220" s="333"/>
      <c r="F220" s="334">
        <f t="shared" si="3"/>
        <v>0</v>
      </c>
    </row>
    <row r="221" spans="1:6" s="64" customFormat="1" ht="34.799999999999997" x14ac:dyDescent="0.3">
      <c r="A221" s="110">
        <v>214</v>
      </c>
      <c r="B221" s="165" t="s">
        <v>115</v>
      </c>
      <c r="C221" s="203">
        <v>0.93</v>
      </c>
      <c r="D221" s="99" t="s">
        <v>287</v>
      </c>
      <c r="E221" s="333"/>
      <c r="F221" s="334">
        <f t="shared" si="3"/>
        <v>0</v>
      </c>
    </row>
    <row r="222" spans="1:6" s="64" customFormat="1" ht="17.399999999999999" x14ac:dyDescent="0.3">
      <c r="A222" s="110">
        <v>215</v>
      </c>
      <c r="B222" s="165" t="s">
        <v>116</v>
      </c>
      <c r="C222" s="203">
        <v>0</v>
      </c>
      <c r="D222" s="99" t="s">
        <v>288</v>
      </c>
      <c r="E222" s="333"/>
      <c r="F222" s="334">
        <f t="shared" si="3"/>
        <v>0</v>
      </c>
    </row>
    <row r="223" spans="1:6" ht="17.399999999999999" x14ac:dyDescent="0.3">
      <c r="A223" s="110"/>
      <c r="B223" s="111"/>
      <c r="C223" s="204"/>
      <c r="D223" s="33" t="s">
        <v>78</v>
      </c>
      <c r="E223" s="335">
        <f>SUM(E8:E222)</f>
        <v>0</v>
      </c>
      <c r="F223" s="336">
        <f>SUM(F8:F222)</f>
        <v>0</v>
      </c>
    </row>
  </sheetData>
  <sheetProtection algorithmName="SHA-512" hashValue="25bIixmeIJER5Hsa2WXbd+Xdg3Isl0w7s0DA887hK/wfG1hTlncZ0WFsrUd23rknOPSfTR5yfHw5BikC2Kxlzg==" saltValue="xVXaP6IOeNC715Dwy77qQg==" spinCount="100000" sheet="1" objects="1" scenarios="1"/>
  <sortState xmlns:xlrd2="http://schemas.microsoft.com/office/spreadsheetml/2017/richdata2" ref="B8:G212">
    <sortCondition ref="B8:B212"/>
  </sortState>
  <pageMargins left="0.7" right="0.7" top="0.47" bottom="0.75" header="0.3" footer="0.3"/>
  <pageSetup scale="36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23"/>
  <sheetViews>
    <sheetView zoomScale="80" zoomScaleNormal="80" zoomScaleSheetLayoutView="70" workbookViewId="0">
      <pane ySplit="8" topLeftCell="A9" activePane="bottomLeft" state="frozen"/>
      <selection activeCell="B11" sqref="B11"/>
      <selection pane="bottomLeft"/>
    </sheetView>
  </sheetViews>
  <sheetFormatPr defaultRowHeight="14.4" x14ac:dyDescent="0.3"/>
  <cols>
    <col min="1" max="1" width="9.44140625" style="52" customWidth="1"/>
    <col min="2" max="2" width="21.6640625" style="52" customWidth="1"/>
    <col min="3" max="3" width="19.6640625" style="205" customWidth="1"/>
    <col min="4" max="4" width="21.109375" style="205" customWidth="1"/>
    <col min="5" max="5" width="83.88671875" style="52" customWidth="1"/>
    <col min="6" max="6" width="27.44140625" customWidth="1"/>
    <col min="7" max="7" width="25.44140625" customWidth="1"/>
    <col min="8" max="8" width="23.6640625" customWidth="1"/>
  </cols>
  <sheetData>
    <row r="1" spans="1:8" ht="22.8" x14ac:dyDescent="0.3">
      <c r="A1" s="124" t="str">
        <f>'Schedule 1'!A1</f>
        <v>COLORADO UNIT COST REPORT:  FY 2021</v>
      </c>
      <c r="B1" s="103"/>
      <c r="C1" s="201"/>
      <c r="D1" s="342"/>
      <c r="E1" s="104"/>
      <c r="F1" s="2"/>
      <c r="G1" s="15"/>
      <c r="H1" s="14"/>
    </row>
    <row r="2" spans="1:8" ht="21" x14ac:dyDescent="0.3">
      <c r="A2" s="125" t="str">
        <f>'Schedule 1'!A2:B2</f>
        <v xml:space="preserve">Community Mental Health Center/SUD Provider:  </v>
      </c>
      <c r="B2" s="103"/>
      <c r="C2" s="201"/>
      <c r="D2" s="343"/>
      <c r="E2" s="125" t="str">
        <f>'Schedule 1'!D2</f>
        <v>[input center name on Sched. 1]</v>
      </c>
      <c r="F2" s="125"/>
      <c r="G2" s="15"/>
      <c r="H2" s="14"/>
    </row>
    <row r="3" spans="1:8" ht="17.399999999999999" x14ac:dyDescent="0.3">
      <c r="A3" s="126" t="s">
        <v>80</v>
      </c>
      <c r="B3" s="106"/>
      <c r="C3" s="344"/>
      <c r="D3" s="344"/>
      <c r="E3" s="106"/>
      <c r="F3" s="4"/>
      <c r="G3" s="15"/>
      <c r="H3" s="14"/>
    </row>
    <row r="4" spans="1:8" ht="61.2" x14ac:dyDescent="0.3">
      <c r="A4" s="107"/>
      <c r="B4" s="107"/>
      <c r="C4" s="345"/>
      <c r="D4" s="345"/>
      <c r="E4" s="107"/>
      <c r="F4" s="324" t="s">
        <v>422</v>
      </c>
      <c r="G4" s="324" t="s">
        <v>423</v>
      </c>
      <c r="H4" s="325" t="s">
        <v>424</v>
      </c>
    </row>
    <row r="5" spans="1:8" ht="21" x14ac:dyDescent="0.4">
      <c r="A5" s="107"/>
      <c r="B5" s="107"/>
      <c r="C5" s="345"/>
      <c r="D5" s="345"/>
      <c r="E5" s="107"/>
      <c r="F5" s="332">
        <f>'Schedule 1'!E19+'Schedule 1'!F19+'Schedule 2B'!C52</f>
        <v>0</v>
      </c>
      <c r="G5" s="60">
        <f>'Schedule 3'!F223+'Schedule 3A'!F223</f>
        <v>0</v>
      </c>
      <c r="H5" s="93">
        <f>IF(G5&gt;0, F5/G5,0)</f>
        <v>0</v>
      </c>
    </row>
    <row r="6" spans="1:8" s="64" customFormat="1" ht="12" customHeight="1" x14ac:dyDescent="0.4">
      <c r="A6" s="107"/>
      <c r="B6" s="107"/>
      <c r="C6" s="345"/>
      <c r="D6" s="345"/>
      <c r="E6" s="107"/>
      <c r="F6" s="329"/>
      <c r="G6" s="330"/>
      <c r="H6" s="331"/>
    </row>
    <row r="7" spans="1:8" x14ac:dyDescent="0.3">
      <c r="A7" s="108"/>
      <c r="B7" s="109"/>
      <c r="C7" s="346"/>
      <c r="D7" s="346"/>
      <c r="E7" s="98"/>
      <c r="F7" s="16">
        <v>1</v>
      </c>
      <c r="G7" s="16">
        <f>F7+1</f>
        <v>2</v>
      </c>
      <c r="H7" s="6"/>
    </row>
    <row r="8" spans="1:8" ht="31.2" x14ac:dyDescent="0.3">
      <c r="A8" s="316"/>
      <c r="B8" s="317" t="s">
        <v>28</v>
      </c>
      <c r="C8" s="320" t="s">
        <v>29</v>
      </c>
      <c r="D8" s="320" t="s">
        <v>79</v>
      </c>
      <c r="E8" s="318" t="s">
        <v>30</v>
      </c>
      <c r="F8" s="319" t="s">
        <v>425</v>
      </c>
      <c r="G8" s="326" t="s">
        <v>426</v>
      </c>
      <c r="H8" s="91"/>
    </row>
    <row r="9" spans="1:8" ht="17.399999999999999" x14ac:dyDescent="0.3">
      <c r="A9" s="110">
        <v>1</v>
      </c>
      <c r="B9" s="110">
        <v>80305</v>
      </c>
      <c r="C9" s="203">
        <f>VLOOKUP(B9,'Schedule 3'!$B$8:$C$222,2,0)</f>
        <v>0</v>
      </c>
      <c r="D9" s="203">
        <f>VLOOKUP(B9,'Schedule 3A'!$B$8:$C$222,2,0)</f>
        <v>0</v>
      </c>
      <c r="E9" s="99" t="s">
        <v>377</v>
      </c>
      <c r="F9" s="122">
        <f>$H$5*C9</f>
        <v>0</v>
      </c>
      <c r="G9" s="123">
        <f>$H$5*D9</f>
        <v>0</v>
      </c>
      <c r="H9" s="92"/>
    </row>
    <row r="10" spans="1:8" ht="17.399999999999999" x14ac:dyDescent="0.3">
      <c r="A10" s="110">
        <v>2</v>
      </c>
      <c r="B10" s="101">
        <v>80306</v>
      </c>
      <c r="C10" s="203">
        <f>VLOOKUP(B10,'Schedule 3'!$B$8:$C$222,2,0)</f>
        <v>0</v>
      </c>
      <c r="D10" s="203">
        <f>VLOOKUP(B10,'Schedule 3A'!$B$8:$C$222,2,0)</f>
        <v>0</v>
      </c>
      <c r="E10" s="99" t="s">
        <v>378</v>
      </c>
      <c r="F10" s="122">
        <f t="shared" ref="F10" si="0">$H$5*C10</f>
        <v>0</v>
      </c>
      <c r="G10" s="123">
        <f t="shared" ref="G10" si="1">$H$5*D10</f>
        <v>0</v>
      </c>
      <c r="H10" s="92"/>
    </row>
    <row r="11" spans="1:8" ht="17.399999999999999" x14ac:dyDescent="0.3">
      <c r="A11" s="110">
        <v>3</v>
      </c>
      <c r="B11" s="101">
        <v>82075</v>
      </c>
      <c r="C11" s="203">
        <f>VLOOKUP(B11,'Schedule 3'!$B$8:$C$222,2,0)</f>
        <v>0</v>
      </c>
      <c r="D11" s="203">
        <f>VLOOKUP(B11,'Schedule 3A'!$B$8:$C$222,2,0)</f>
        <v>0</v>
      </c>
      <c r="E11" s="99" t="s">
        <v>117</v>
      </c>
      <c r="F11" s="122">
        <f t="shared" ref="F11:F84" si="2">$H$5*C11</f>
        <v>0</v>
      </c>
      <c r="G11" s="123">
        <f t="shared" ref="G11:G84" si="3">$H$5*D11</f>
        <v>0</v>
      </c>
      <c r="H11" s="92"/>
    </row>
    <row r="12" spans="1:8" ht="17.399999999999999" x14ac:dyDescent="0.3">
      <c r="A12" s="110">
        <v>4</v>
      </c>
      <c r="B12" s="160">
        <v>90785</v>
      </c>
      <c r="C12" s="203">
        <f>VLOOKUP(B12,'Schedule 3'!$B$8:$C$222,2,0)</f>
        <v>0.43</v>
      </c>
      <c r="D12" s="203">
        <f>VLOOKUP(B12,'Schedule 3A'!$B$8:$C$222,2,0)</f>
        <v>0.38</v>
      </c>
      <c r="E12" s="99" t="s">
        <v>195</v>
      </c>
      <c r="F12" s="122">
        <f t="shared" si="2"/>
        <v>0</v>
      </c>
      <c r="G12" s="123">
        <f t="shared" si="3"/>
        <v>0</v>
      </c>
      <c r="H12" s="92"/>
    </row>
    <row r="13" spans="1:8" ht="17.399999999999999" x14ac:dyDescent="0.3">
      <c r="A13" s="110">
        <v>5</v>
      </c>
      <c r="B13" s="160">
        <v>90791</v>
      </c>
      <c r="C13" s="203">
        <f>VLOOKUP(B13,'Schedule 3'!$B$8:$C$222,2,0)</f>
        <v>5.18</v>
      </c>
      <c r="D13" s="203">
        <f>VLOOKUP(B13,'Schedule 3A'!$B$8:$C$222,2,0)</f>
        <v>4.4800000000000004</v>
      </c>
      <c r="E13" s="99" t="s">
        <v>196</v>
      </c>
      <c r="F13" s="122">
        <f t="shared" si="2"/>
        <v>0</v>
      </c>
      <c r="G13" s="123">
        <f t="shared" si="3"/>
        <v>0</v>
      </c>
      <c r="H13" s="92"/>
    </row>
    <row r="14" spans="1:8" ht="17.399999999999999" x14ac:dyDescent="0.3">
      <c r="A14" s="110">
        <v>6</v>
      </c>
      <c r="B14" s="160">
        <v>90792</v>
      </c>
      <c r="C14" s="203">
        <f>VLOOKUP(B14,'Schedule 3'!$B$8:$C$222,2,0)</f>
        <v>5.78</v>
      </c>
      <c r="D14" s="203">
        <f>VLOOKUP(B14,'Schedule 3A'!$B$8:$C$222,2,0)</f>
        <v>5.0599999999999996</v>
      </c>
      <c r="E14" s="99" t="s">
        <v>197</v>
      </c>
      <c r="F14" s="122">
        <f t="shared" si="2"/>
        <v>0</v>
      </c>
      <c r="G14" s="123">
        <f t="shared" si="3"/>
        <v>0</v>
      </c>
      <c r="H14" s="92"/>
    </row>
    <row r="15" spans="1:8" ht="17.399999999999999" x14ac:dyDescent="0.3">
      <c r="A15" s="110">
        <v>7</v>
      </c>
      <c r="B15" s="160">
        <v>90832</v>
      </c>
      <c r="C15" s="203">
        <f>VLOOKUP(B15,'Schedule 3'!$B$8:$C$222,2,0)</f>
        <v>2.23</v>
      </c>
      <c r="D15" s="203">
        <f>VLOOKUP(B15,'Schedule 3A'!$B$8:$C$222,2,0)</f>
        <v>1.97</v>
      </c>
      <c r="E15" s="99" t="s">
        <v>292</v>
      </c>
      <c r="F15" s="122">
        <f t="shared" si="2"/>
        <v>0</v>
      </c>
      <c r="G15" s="123">
        <f t="shared" si="3"/>
        <v>0</v>
      </c>
      <c r="H15" s="92"/>
    </row>
    <row r="16" spans="1:8" ht="17.399999999999999" x14ac:dyDescent="0.3">
      <c r="A16" s="110">
        <v>8</v>
      </c>
      <c r="B16" s="160">
        <v>90833</v>
      </c>
      <c r="C16" s="203">
        <f>VLOOKUP(B16,'Schedule 3'!$B$8:$C$222,2,0)</f>
        <v>2.04</v>
      </c>
      <c r="D16" s="203">
        <f>VLOOKUP(B16,'Schedule 3A'!$B$8:$C$222,2,0)</f>
        <v>1.82</v>
      </c>
      <c r="E16" s="99" t="s">
        <v>297</v>
      </c>
      <c r="F16" s="122">
        <f t="shared" si="2"/>
        <v>0</v>
      </c>
      <c r="G16" s="123">
        <f t="shared" si="3"/>
        <v>0</v>
      </c>
      <c r="H16" s="92"/>
    </row>
    <row r="17" spans="1:8" ht="17.399999999999999" x14ac:dyDescent="0.3">
      <c r="A17" s="110">
        <v>9</v>
      </c>
      <c r="B17" s="160">
        <v>90834</v>
      </c>
      <c r="C17" s="203">
        <f>VLOOKUP(B17,'Schedule 3'!$B$8:$C$222,2,0)</f>
        <v>2.96</v>
      </c>
      <c r="D17" s="203">
        <f>VLOOKUP(B17,'Schedule 3A'!$B$8:$C$222,2,0)</f>
        <v>2.61</v>
      </c>
      <c r="E17" s="99" t="s">
        <v>293</v>
      </c>
      <c r="F17" s="122">
        <f t="shared" si="2"/>
        <v>0</v>
      </c>
      <c r="G17" s="123">
        <f t="shared" si="3"/>
        <v>0</v>
      </c>
      <c r="H17" s="92"/>
    </row>
    <row r="18" spans="1:8" s="35" customFormat="1" ht="17.399999999999999" x14ac:dyDescent="0.3">
      <c r="A18" s="110">
        <v>10</v>
      </c>
      <c r="B18" s="160">
        <v>90836</v>
      </c>
      <c r="C18" s="203">
        <f>VLOOKUP(B18,'Schedule 3'!$B$8:$C$222,2,0)</f>
        <v>2.58</v>
      </c>
      <c r="D18" s="203">
        <f>VLOOKUP(B18,'Schedule 3A'!$B$8:$C$222,2,0)</f>
        <v>2.2999999999999998</v>
      </c>
      <c r="E18" s="99" t="s">
        <v>303</v>
      </c>
      <c r="F18" s="122">
        <f t="shared" si="2"/>
        <v>0</v>
      </c>
      <c r="G18" s="123">
        <f t="shared" si="3"/>
        <v>0</v>
      </c>
      <c r="H18" s="92"/>
    </row>
    <row r="19" spans="1:8" s="35" customFormat="1" ht="17.399999999999999" x14ac:dyDescent="0.3">
      <c r="A19" s="110">
        <v>11</v>
      </c>
      <c r="B19" s="160">
        <v>90837</v>
      </c>
      <c r="C19" s="203">
        <f>VLOOKUP(B19,'Schedule 3'!$B$8:$C$222,2,0)</f>
        <v>4.37</v>
      </c>
      <c r="D19" s="203">
        <f>VLOOKUP(B19,'Schedule 3A'!$B$8:$C$222,2,0)</f>
        <v>3.86</v>
      </c>
      <c r="E19" s="99" t="s">
        <v>298</v>
      </c>
      <c r="F19" s="122">
        <f t="shared" si="2"/>
        <v>0</v>
      </c>
      <c r="G19" s="123">
        <f t="shared" si="3"/>
        <v>0</v>
      </c>
      <c r="H19" s="92"/>
    </row>
    <row r="20" spans="1:8" s="35" customFormat="1" ht="17.399999999999999" x14ac:dyDescent="0.3">
      <c r="A20" s="110">
        <v>12</v>
      </c>
      <c r="B20" s="160">
        <v>90838</v>
      </c>
      <c r="C20" s="203">
        <f>VLOOKUP(B20,'Schedule 3'!$B$8:$C$222,2,0)</f>
        <v>3.42</v>
      </c>
      <c r="D20" s="203">
        <f>VLOOKUP(B20,'Schedule 3A'!$B$8:$C$222,2,0)</f>
        <v>3.06</v>
      </c>
      <c r="E20" s="99" t="s">
        <v>299</v>
      </c>
      <c r="F20" s="122">
        <f t="shared" si="2"/>
        <v>0</v>
      </c>
      <c r="G20" s="123">
        <f t="shared" si="3"/>
        <v>0</v>
      </c>
      <c r="H20" s="92"/>
    </row>
    <row r="21" spans="1:8" s="64" customFormat="1" ht="17.399999999999999" x14ac:dyDescent="0.3">
      <c r="A21" s="110">
        <v>13</v>
      </c>
      <c r="B21" s="160">
        <v>90839</v>
      </c>
      <c r="C21" s="203">
        <f>VLOOKUP(B21,'Schedule 3'!$B$8:$C$222,2,0)</f>
        <v>4.16</v>
      </c>
      <c r="D21" s="203">
        <f>VLOOKUP(B21,'Schedule 3A'!$B$8:$C$222,2,0)</f>
        <v>3.67</v>
      </c>
      <c r="E21" s="99" t="s">
        <v>198</v>
      </c>
      <c r="F21" s="122">
        <f t="shared" si="2"/>
        <v>0</v>
      </c>
      <c r="G21" s="123">
        <f t="shared" si="3"/>
        <v>0</v>
      </c>
      <c r="H21" s="92"/>
    </row>
    <row r="22" spans="1:8" s="35" customFormat="1" ht="17.399999999999999" x14ac:dyDescent="0.3">
      <c r="A22" s="110">
        <v>14</v>
      </c>
      <c r="B22" s="160">
        <v>90840</v>
      </c>
      <c r="C22" s="203">
        <f>VLOOKUP(B22,'Schedule 3'!$B$8:$C$222,2,0)</f>
        <v>1.97</v>
      </c>
      <c r="D22" s="203">
        <f>VLOOKUP(B22,'Schedule 3A'!$B$8:$C$222,2,0)</f>
        <v>1.74</v>
      </c>
      <c r="E22" s="99" t="s">
        <v>199</v>
      </c>
      <c r="F22" s="122">
        <f t="shared" si="2"/>
        <v>0</v>
      </c>
      <c r="G22" s="123">
        <f t="shared" si="3"/>
        <v>0</v>
      </c>
      <c r="H22" s="92"/>
    </row>
    <row r="23" spans="1:8" s="35" customFormat="1" ht="17.399999999999999" x14ac:dyDescent="0.3">
      <c r="A23" s="110">
        <v>15</v>
      </c>
      <c r="B23" s="110">
        <v>90846</v>
      </c>
      <c r="C23" s="203">
        <f>VLOOKUP(B23,'Schedule 3'!$B$8:$C$222,2,0)</f>
        <v>2.84</v>
      </c>
      <c r="D23" s="203">
        <f>VLOOKUP(B23,'Schedule 3A'!$B$8:$C$222,2,0)</f>
        <v>2.82</v>
      </c>
      <c r="E23" s="99" t="s">
        <v>437</v>
      </c>
      <c r="F23" s="122">
        <f t="shared" si="2"/>
        <v>0</v>
      </c>
      <c r="G23" s="123">
        <f t="shared" si="3"/>
        <v>0</v>
      </c>
      <c r="H23" s="92"/>
    </row>
    <row r="24" spans="1:8" s="35" customFormat="1" ht="18" customHeight="1" x14ac:dyDescent="0.3">
      <c r="A24" s="110">
        <v>16</v>
      </c>
      <c r="B24" s="110">
        <v>90847</v>
      </c>
      <c r="C24" s="203">
        <f>VLOOKUP(B24,'Schedule 3'!$B$8:$C$222,2,0)</f>
        <v>2.94</v>
      </c>
      <c r="D24" s="203">
        <f>VLOOKUP(B24,'Schedule 3A'!$B$8:$C$222,2,0)</f>
        <v>2.92</v>
      </c>
      <c r="E24" s="99" t="s">
        <v>438</v>
      </c>
      <c r="F24" s="122">
        <f t="shared" si="2"/>
        <v>0</v>
      </c>
      <c r="G24" s="123">
        <f t="shared" si="3"/>
        <v>0</v>
      </c>
      <c r="H24" s="92"/>
    </row>
    <row r="25" spans="1:8" s="35" customFormat="1" ht="17.399999999999999" x14ac:dyDescent="0.3">
      <c r="A25" s="110">
        <v>17</v>
      </c>
      <c r="B25" s="110">
        <v>90849</v>
      </c>
      <c r="C25" s="203">
        <f>VLOOKUP(B25,'Schedule 3'!$B$8:$C$222,2,0)</f>
        <v>1.01</v>
      </c>
      <c r="D25" s="203">
        <f>VLOOKUP(B25,'Schedule 3A'!$B$8:$C$222,2,0)</f>
        <v>0.81</v>
      </c>
      <c r="E25" s="99" t="s">
        <v>121</v>
      </c>
      <c r="F25" s="122">
        <f t="shared" si="2"/>
        <v>0</v>
      </c>
      <c r="G25" s="123">
        <f t="shared" si="3"/>
        <v>0</v>
      </c>
      <c r="H25" s="92"/>
    </row>
    <row r="26" spans="1:8" s="65" customFormat="1" ht="17.399999999999999" x14ac:dyDescent="0.3">
      <c r="A26" s="110">
        <v>18</v>
      </c>
      <c r="B26" s="110">
        <v>90853</v>
      </c>
      <c r="C26" s="203">
        <f>VLOOKUP(B26,'Schedule 3'!$B$8:$C$222,2,0)</f>
        <v>0.79</v>
      </c>
      <c r="D26" s="203">
        <f>VLOOKUP(B26,'Schedule 3A'!$B$8:$C$222,2,0)</f>
        <v>0.69</v>
      </c>
      <c r="E26" s="99" t="s">
        <v>122</v>
      </c>
      <c r="F26" s="122">
        <f t="shared" si="2"/>
        <v>0</v>
      </c>
      <c r="G26" s="123">
        <f t="shared" si="3"/>
        <v>0</v>
      </c>
      <c r="H26" s="92"/>
    </row>
    <row r="27" spans="1:8" s="65" customFormat="1" ht="17.399999999999999" x14ac:dyDescent="0.3">
      <c r="A27" s="110">
        <v>19</v>
      </c>
      <c r="B27" s="110">
        <v>90870</v>
      </c>
      <c r="C27" s="203">
        <f>VLOOKUP(B27,'Schedule 3'!$B$8:$C$222,2,0)</f>
        <v>5.08</v>
      </c>
      <c r="D27" s="203">
        <f>VLOOKUP(B27,'Schedule 3A'!$B$8:$C$222,2,0)</f>
        <v>3.1</v>
      </c>
      <c r="E27" s="99" t="s">
        <v>447</v>
      </c>
      <c r="F27" s="122">
        <f t="shared" si="2"/>
        <v>0</v>
      </c>
      <c r="G27" s="123">
        <f t="shared" si="3"/>
        <v>0</v>
      </c>
      <c r="H27" s="92"/>
    </row>
    <row r="28" spans="1:8" s="35" customFormat="1" ht="34.799999999999997" x14ac:dyDescent="0.3">
      <c r="A28" s="110">
        <v>20</v>
      </c>
      <c r="B28" s="110">
        <v>90875</v>
      </c>
      <c r="C28" s="203">
        <f>VLOOKUP(B28,'Schedule 3'!$B$8:$C$222,2,0)</f>
        <v>1.78</v>
      </c>
      <c r="D28" s="203">
        <f>VLOOKUP(B28,'Schedule 3A'!$B$8:$C$222,2,0)</f>
        <v>1.76</v>
      </c>
      <c r="E28" s="99" t="s">
        <v>186</v>
      </c>
      <c r="F28" s="122">
        <f t="shared" si="2"/>
        <v>0</v>
      </c>
      <c r="G28" s="123">
        <f t="shared" si="3"/>
        <v>0</v>
      </c>
      <c r="H28" s="92"/>
    </row>
    <row r="29" spans="1:8" s="35" customFormat="1" ht="34.799999999999997" x14ac:dyDescent="0.3">
      <c r="A29" s="110">
        <v>21</v>
      </c>
      <c r="B29" s="110">
        <v>90876</v>
      </c>
      <c r="C29" s="203">
        <f>VLOOKUP(B29,'Schedule 3'!$B$8:$C$222,2,0)</f>
        <v>3.09</v>
      </c>
      <c r="D29" s="203">
        <f>VLOOKUP(B29,'Schedule 3A'!$B$8:$C$222,2,0)</f>
        <v>2.79</v>
      </c>
      <c r="E29" s="99" t="s">
        <v>187</v>
      </c>
      <c r="F29" s="122">
        <f t="shared" si="2"/>
        <v>0</v>
      </c>
      <c r="G29" s="123">
        <f t="shared" si="3"/>
        <v>0</v>
      </c>
      <c r="H29" s="92"/>
    </row>
    <row r="30" spans="1:8" s="35" customFormat="1" ht="34.799999999999997" x14ac:dyDescent="0.3">
      <c r="A30" s="110">
        <v>22</v>
      </c>
      <c r="B30" s="110">
        <v>90887</v>
      </c>
      <c r="C30" s="203">
        <f>VLOOKUP(B30,'Schedule 3'!$B$8:$C$222,2,0)</f>
        <v>2.54</v>
      </c>
      <c r="D30" s="203">
        <f>VLOOKUP(B30,'Schedule 3A'!$B$8:$C$222,2,0)</f>
        <v>2.1800000000000002</v>
      </c>
      <c r="E30" s="99" t="s">
        <v>123</v>
      </c>
      <c r="F30" s="122">
        <f t="shared" si="2"/>
        <v>0</v>
      </c>
      <c r="G30" s="123">
        <f t="shared" si="3"/>
        <v>0</v>
      </c>
      <c r="H30" s="92"/>
    </row>
    <row r="31" spans="1:8" s="35" customFormat="1" ht="17.399999999999999" x14ac:dyDescent="0.3">
      <c r="A31" s="110">
        <v>23</v>
      </c>
      <c r="B31" s="110">
        <v>96116</v>
      </c>
      <c r="C31" s="203">
        <f>VLOOKUP(B31,'Schedule 3'!$B$8:$C$222,2,0)</f>
        <v>2.78</v>
      </c>
      <c r="D31" s="203">
        <f>VLOOKUP(B31,'Schedule 3A'!$B$8:$C$222,2,0)</f>
        <v>2.4</v>
      </c>
      <c r="E31" s="99" t="s">
        <v>124</v>
      </c>
      <c r="F31" s="122">
        <f t="shared" si="2"/>
        <v>0</v>
      </c>
      <c r="G31" s="123">
        <f t="shared" si="3"/>
        <v>0</v>
      </c>
      <c r="H31" s="92"/>
    </row>
    <row r="32" spans="1:8" s="64" customFormat="1" ht="17.399999999999999" x14ac:dyDescent="0.3">
      <c r="A32" s="110">
        <v>24</v>
      </c>
      <c r="B32" s="160">
        <v>96121</v>
      </c>
      <c r="C32" s="203">
        <f>VLOOKUP(B32,'Schedule 3'!$B$8:$C$222,2,0)</f>
        <v>2.36</v>
      </c>
      <c r="D32" s="203">
        <f>VLOOKUP(B32,'Schedule 3A'!$B$8:$C$222,2,0)</f>
        <v>2.13</v>
      </c>
      <c r="E32" s="197" t="s">
        <v>427</v>
      </c>
      <c r="F32" s="122">
        <f t="shared" si="2"/>
        <v>0</v>
      </c>
      <c r="G32" s="123">
        <f t="shared" si="3"/>
        <v>0</v>
      </c>
      <c r="H32" s="92"/>
    </row>
    <row r="33" spans="1:8" s="64" customFormat="1" ht="17.399999999999999" x14ac:dyDescent="0.3">
      <c r="A33" s="110">
        <v>25</v>
      </c>
      <c r="B33" s="160">
        <v>96130</v>
      </c>
      <c r="C33" s="203">
        <f>VLOOKUP(B33,'Schedule 3'!$B$8:$C$222,2,0)</f>
        <v>3.46</v>
      </c>
      <c r="D33" s="203">
        <f>VLOOKUP(B33,'Schedule 3A'!$B$8:$C$222,2,0)</f>
        <v>3.11</v>
      </c>
      <c r="E33" s="197" t="s">
        <v>428</v>
      </c>
      <c r="F33" s="122">
        <f t="shared" si="2"/>
        <v>0</v>
      </c>
      <c r="G33" s="123">
        <f t="shared" si="3"/>
        <v>0</v>
      </c>
      <c r="H33" s="92"/>
    </row>
    <row r="34" spans="1:8" s="64" customFormat="1" ht="17.399999999999999" x14ac:dyDescent="0.3">
      <c r="A34" s="110">
        <v>26</v>
      </c>
      <c r="B34" s="160">
        <v>96131</v>
      </c>
      <c r="C34" s="203">
        <f>VLOOKUP(B34,'Schedule 3'!$B$8:$C$222,2,0)</f>
        <v>2.62</v>
      </c>
      <c r="D34" s="203">
        <f>VLOOKUP(B34,'Schedule 3A'!$B$8:$C$222,2,0)</f>
        <v>2.34</v>
      </c>
      <c r="E34" s="197" t="s">
        <v>429</v>
      </c>
      <c r="F34" s="122">
        <f t="shared" si="2"/>
        <v>0</v>
      </c>
      <c r="G34" s="123">
        <f t="shared" si="3"/>
        <v>0</v>
      </c>
      <c r="H34" s="92"/>
    </row>
    <row r="35" spans="1:8" s="64" customFormat="1" ht="17.399999999999999" x14ac:dyDescent="0.3">
      <c r="A35" s="110">
        <v>27</v>
      </c>
      <c r="B35" s="160">
        <v>96132</v>
      </c>
      <c r="C35" s="203">
        <f>VLOOKUP(B35,'Schedule 3'!$B$8:$C$222,2,0)</f>
        <v>3.82</v>
      </c>
      <c r="D35" s="203">
        <f>VLOOKUP(B35,'Schedule 3A'!$B$8:$C$222,2,0)</f>
        <v>3.04</v>
      </c>
      <c r="E35" s="197" t="s">
        <v>430</v>
      </c>
      <c r="F35" s="122">
        <f t="shared" si="2"/>
        <v>0</v>
      </c>
      <c r="G35" s="123">
        <f t="shared" si="3"/>
        <v>0</v>
      </c>
      <c r="H35" s="92"/>
    </row>
    <row r="36" spans="1:8" s="64" customFormat="1" ht="17.399999999999999" x14ac:dyDescent="0.3">
      <c r="A36" s="110">
        <v>28</v>
      </c>
      <c r="B36" s="160">
        <v>96133</v>
      </c>
      <c r="C36" s="203">
        <f>VLOOKUP(B36,'Schedule 3'!$B$8:$C$222,2,0)</f>
        <v>2.98</v>
      </c>
      <c r="D36" s="203">
        <f>VLOOKUP(B36,'Schedule 3A'!$B$8:$C$222,2,0)</f>
        <v>2.29</v>
      </c>
      <c r="E36" s="197" t="s">
        <v>431</v>
      </c>
      <c r="F36" s="122">
        <f t="shared" si="2"/>
        <v>0</v>
      </c>
      <c r="G36" s="123">
        <f t="shared" si="3"/>
        <v>0</v>
      </c>
      <c r="H36" s="92"/>
    </row>
    <row r="37" spans="1:8" s="64" customFormat="1" ht="17.399999999999999" x14ac:dyDescent="0.3">
      <c r="A37" s="110">
        <v>29</v>
      </c>
      <c r="B37" s="160">
        <v>96136</v>
      </c>
      <c r="C37" s="203">
        <f>VLOOKUP(B37,'Schedule 3'!$B$8:$C$222,2,0)</f>
        <v>1.34</v>
      </c>
      <c r="D37" s="203">
        <f>VLOOKUP(B37,'Schedule 3A'!$B$8:$C$222,2,0)</f>
        <v>0.7</v>
      </c>
      <c r="E37" s="197" t="s">
        <v>432</v>
      </c>
      <c r="F37" s="122">
        <f t="shared" si="2"/>
        <v>0</v>
      </c>
      <c r="G37" s="123">
        <f t="shared" si="3"/>
        <v>0</v>
      </c>
      <c r="H37" s="92"/>
    </row>
    <row r="38" spans="1:8" s="64" customFormat="1" ht="17.399999999999999" x14ac:dyDescent="0.3">
      <c r="A38" s="110">
        <v>30</v>
      </c>
      <c r="B38" s="160">
        <v>96137</v>
      </c>
      <c r="C38" s="203">
        <f>VLOOKUP(B38,'Schedule 3'!$B$8:$C$222,2,0)</f>
        <v>1.2</v>
      </c>
      <c r="D38" s="203">
        <f>VLOOKUP(B38,'Schedule 3A'!$B$8:$C$222,2,0)</f>
        <v>0.54</v>
      </c>
      <c r="E38" s="197" t="s">
        <v>433</v>
      </c>
      <c r="F38" s="122">
        <f t="shared" si="2"/>
        <v>0</v>
      </c>
      <c r="G38" s="123">
        <f t="shared" si="3"/>
        <v>0</v>
      </c>
      <c r="H38" s="92"/>
    </row>
    <row r="39" spans="1:8" s="64" customFormat="1" ht="17.399999999999999" x14ac:dyDescent="0.3">
      <c r="A39" s="110">
        <v>31</v>
      </c>
      <c r="B39" s="160">
        <v>96138</v>
      </c>
      <c r="C39" s="203">
        <f>VLOOKUP(B39,'Schedule 3'!$B$8:$C$222,2,0)</f>
        <v>1.07</v>
      </c>
      <c r="D39" s="203">
        <f>VLOOKUP(B39,'Schedule 3A'!$B$8:$C$222,2,0)</f>
        <v>0.56000000000000005</v>
      </c>
      <c r="E39" s="197" t="s">
        <v>434</v>
      </c>
      <c r="F39" s="122">
        <f t="shared" si="2"/>
        <v>0</v>
      </c>
      <c r="G39" s="123">
        <f t="shared" si="3"/>
        <v>0</v>
      </c>
      <c r="H39" s="92"/>
    </row>
    <row r="40" spans="1:8" s="64" customFormat="1" ht="17.399999999999999" x14ac:dyDescent="0.3">
      <c r="A40" s="110">
        <v>32</v>
      </c>
      <c r="B40" s="160">
        <v>96139</v>
      </c>
      <c r="C40" s="203">
        <f>VLOOKUP(B40,'Schedule 3'!$B$8:$C$222,2,0)</f>
        <v>1.07</v>
      </c>
      <c r="D40" s="203">
        <f>VLOOKUP(B40,'Schedule 3A'!$B$8:$C$222,2,0)</f>
        <v>0.48</v>
      </c>
      <c r="E40" s="197" t="s">
        <v>435</v>
      </c>
      <c r="F40" s="122">
        <f t="shared" si="2"/>
        <v>0</v>
      </c>
      <c r="G40" s="123">
        <f t="shared" si="3"/>
        <v>0</v>
      </c>
      <c r="H40" s="92"/>
    </row>
    <row r="41" spans="1:8" s="64" customFormat="1" ht="17.399999999999999" x14ac:dyDescent="0.3">
      <c r="A41" s="110">
        <v>33</v>
      </c>
      <c r="B41" s="160">
        <v>96146</v>
      </c>
      <c r="C41" s="203">
        <f>VLOOKUP(B41,'Schedule 3'!$B$8:$C$222,2,0)</f>
        <v>0.06</v>
      </c>
      <c r="D41" s="203">
        <f>VLOOKUP(B41,'Schedule 3A'!$B$8:$C$222,2,0)</f>
        <v>0.06</v>
      </c>
      <c r="E41" s="197" t="s">
        <v>436</v>
      </c>
      <c r="F41" s="122">
        <f t="shared" si="2"/>
        <v>0</v>
      </c>
      <c r="G41" s="123">
        <f t="shared" si="3"/>
        <v>0</v>
      </c>
      <c r="H41" s="92"/>
    </row>
    <row r="42" spans="1:8" s="35" customFormat="1" ht="17.399999999999999" x14ac:dyDescent="0.3">
      <c r="A42" s="110">
        <v>34</v>
      </c>
      <c r="B42" s="101">
        <v>96372</v>
      </c>
      <c r="C42" s="203">
        <f>VLOOKUP(B42,'Schedule 3'!$B$8:$C$222,2,0)</f>
        <v>0.41</v>
      </c>
      <c r="D42" s="203">
        <f>VLOOKUP(B42,'Schedule 3A'!$B$8:$C$222,2,0)</f>
        <v>0.41</v>
      </c>
      <c r="E42" s="99" t="s">
        <v>376</v>
      </c>
      <c r="F42" s="122">
        <f t="shared" si="2"/>
        <v>0</v>
      </c>
      <c r="G42" s="123">
        <f t="shared" si="3"/>
        <v>0</v>
      </c>
      <c r="H42" s="92"/>
    </row>
    <row r="43" spans="1:8" s="35" customFormat="1" ht="17.399999999999999" x14ac:dyDescent="0.3">
      <c r="A43" s="110">
        <v>35</v>
      </c>
      <c r="B43" s="110">
        <v>97535</v>
      </c>
      <c r="C43" s="203">
        <f>VLOOKUP(B43,'Schedule 3'!$B$8:$C$222,2,0)</f>
        <v>0.97</v>
      </c>
      <c r="D43" s="203">
        <f>VLOOKUP(B43,'Schedule 3A'!$B$8:$C$222,2,0)</f>
        <v>0.97</v>
      </c>
      <c r="E43" s="99" t="s">
        <v>125</v>
      </c>
      <c r="F43" s="122">
        <f t="shared" si="2"/>
        <v>0</v>
      </c>
      <c r="G43" s="123">
        <f t="shared" si="3"/>
        <v>0</v>
      </c>
      <c r="H43" s="92"/>
    </row>
    <row r="44" spans="1:8" s="35" customFormat="1" ht="17.399999999999999" x14ac:dyDescent="0.3">
      <c r="A44" s="110">
        <v>36</v>
      </c>
      <c r="B44" s="110">
        <v>97537</v>
      </c>
      <c r="C44" s="203">
        <f>VLOOKUP(B44,'Schedule 3'!$B$8:$C$222,2,0)</f>
        <v>0.93</v>
      </c>
      <c r="D44" s="203">
        <f>VLOOKUP(B44,'Schedule 3A'!$B$8:$C$222,2,0)</f>
        <v>0.93</v>
      </c>
      <c r="E44" s="99" t="s">
        <v>126</v>
      </c>
      <c r="F44" s="122">
        <f t="shared" si="2"/>
        <v>0</v>
      </c>
      <c r="G44" s="123">
        <f t="shared" si="3"/>
        <v>0</v>
      </c>
      <c r="H44" s="92"/>
    </row>
    <row r="45" spans="1:8" s="35" customFormat="1" ht="17.399999999999999" x14ac:dyDescent="0.3">
      <c r="A45" s="110">
        <v>37</v>
      </c>
      <c r="B45" s="160">
        <v>98966</v>
      </c>
      <c r="C45" s="203">
        <f>VLOOKUP(B45,'Schedule 3'!$B$8:$C$222,2,0)</f>
        <v>0.4</v>
      </c>
      <c r="D45" s="203">
        <f>VLOOKUP(B45,'Schedule 3A'!$B$8:$C$222,2,0)</f>
        <v>0.37</v>
      </c>
      <c r="E45" s="99" t="s">
        <v>200</v>
      </c>
      <c r="F45" s="122">
        <f t="shared" si="2"/>
        <v>0</v>
      </c>
      <c r="G45" s="123">
        <f t="shared" si="3"/>
        <v>0</v>
      </c>
      <c r="H45" s="92"/>
    </row>
    <row r="46" spans="1:8" s="35" customFormat="1" ht="17.399999999999999" x14ac:dyDescent="0.3">
      <c r="A46" s="110">
        <v>38</v>
      </c>
      <c r="B46" s="160">
        <v>98967</v>
      </c>
      <c r="C46" s="203">
        <f>VLOOKUP(B46,'Schedule 3'!$B$8:$C$222,2,0)</f>
        <v>0.77</v>
      </c>
      <c r="D46" s="203">
        <f>VLOOKUP(B46,'Schedule 3A'!$B$8:$C$222,2,0)</f>
        <v>0.73</v>
      </c>
      <c r="E46" s="99" t="s">
        <v>201</v>
      </c>
      <c r="F46" s="122">
        <f t="shared" si="2"/>
        <v>0</v>
      </c>
      <c r="G46" s="123">
        <f t="shared" si="3"/>
        <v>0</v>
      </c>
      <c r="H46" s="92"/>
    </row>
    <row r="47" spans="1:8" s="35" customFormat="1" ht="17.399999999999999" x14ac:dyDescent="0.3">
      <c r="A47" s="110">
        <v>39</v>
      </c>
      <c r="B47" s="160">
        <v>98968</v>
      </c>
      <c r="C47" s="203">
        <f>VLOOKUP(B47,'Schedule 3'!$B$8:$C$222,2,0)</f>
        <v>1.1299999999999999</v>
      </c>
      <c r="D47" s="203">
        <f>VLOOKUP(B47,'Schedule 3A'!$B$8:$C$222,2,0)</f>
        <v>1.0900000000000001</v>
      </c>
      <c r="E47" s="99" t="s">
        <v>202</v>
      </c>
      <c r="F47" s="122">
        <f t="shared" si="2"/>
        <v>0</v>
      </c>
      <c r="G47" s="123">
        <f t="shared" si="3"/>
        <v>0</v>
      </c>
      <c r="H47" s="92"/>
    </row>
    <row r="48" spans="1:8" s="64" customFormat="1" ht="34.799999999999997" x14ac:dyDescent="0.3">
      <c r="A48" s="110">
        <v>40</v>
      </c>
      <c r="B48" s="160" t="s">
        <v>451</v>
      </c>
      <c r="C48" s="203">
        <f>VLOOKUP(B48,'Schedule 3'!$B$8:$C$222,2,0)</f>
        <v>1.29</v>
      </c>
      <c r="D48" s="203">
        <f>VLOOKUP(B48,'Schedule 3A'!$B$8:$C$222,2,0)</f>
        <v>0.75</v>
      </c>
      <c r="E48" s="99" t="s">
        <v>289</v>
      </c>
      <c r="F48" s="122">
        <f t="shared" ref="F48:F58" si="4">$H$5*C48</f>
        <v>0</v>
      </c>
      <c r="G48" s="123">
        <f t="shared" ref="G48:G58" si="5">$H$5*D48</f>
        <v>0</v>
      </c>
      <c r="H48" s="92"/>
    </row>
    <row r="49" spans="1:8" s="64" customFormat="1" ht="34.799999999999997" x14ac:dyDescent="0.3">
      <c r="A49" s="110">
        <v>41</v>
      </c>
      <c r="B49" s="160" t="s">
        <v>452</v>
      </c>
      <c r="C49" s="203">
        <f>VLOOKUP(B49,'Schedule 3'!$B$8:$C$222,2,0)</f>
        <v>2.14</v>
      </c>
      <c r="D49" s="203">
        <f>VLOOKUP(B49,'Schedule 3A'!$B$8:$C$222,2,0)</f>
        <v>1.43</v>
      </c>
      <c r="E49" s="99" t="s">
        <v>289</v>
      </c>
      <c r="F49" s="122">
        <f t="shared" si="4"/>
        <v>0</v>
      </c>
      <c r="G49" s="123">
        <f t="shared" si="5"/>
        <v>0</v>
      </c>
      <c r="H49" s="92"/>
    </row>
    <row r="50" spans="1:8" s="64" customFormat="1" ht="34.799999999999997" x14ac:dyDescent="0.3">
      <c r="A50" s="110">
        <v>42</v>
      </c>
      <c r="B50" s="160" t="s">
        <v>453</v>
      </c>
      <c r="C50" s="203">
        <f>VLOOKUP(B50,'Schedule 3'!$B$8:$C$222,2,0)</f>
        <v>3.03</v>
      </c>
      <c r="D50" s="203">
        <f>VLOOKUP(B50,'Schedule 3A'!$B$8:$C$222,2,0)</f>
        <v>2.14</v>
      </c>
      <c r="E50" s="99" t="s">
        <v>289</v>
      </c>
      <c r="F50" s="122">
        <f t="shared" si="4"/>
        <v>0</v>
      </c>
      <c r="G50" s="123">
        <f t="shared" si="5"/>
        <v>0</v>
      </c>
      <c r="H50" s="92"/>
    </row>
    <row r="51" spans="1:8" s="64" customFormat="1" ht="34.799999999999997" x14ac:dyDescent="0.3">
      <c r="A51" s="110">
        <v>43</v>
      </c>
      <c r="B51" s="160" t="s">
        <v>454</v>
      </c>
      <c r="C51" s="203">
        <f>VLOOKUP(B51,'Schedule 3'!$B$8:$C$222,2,0)</f>
        <v>4.63</v>
      </c>
      <c r="D51" s="203">
        <f>VLOOKUP(B51,'Schedule 3A'!$B$8:$C$222,2,0)</f>
        <v>3.66</v>
      </c>
      <c r="E51" s="99" t="s">
        <v>289</v>
      </c>
      <c r="F51" s="122">
        <f t="shared" si="4"/>
        <v>0</v>
      </c>
      <c r="G51" s="123">
        <f t="shared" si="5"/>
        <v>0</v>
      </c>
      <c r="H51" s="92"/>
    </row>
    <row r="52" spans="1:8" s="64" customFormat="1" ht="34.799999999999997" x14ac:dyDescent="0.3">
      <c r="A52" s="110">
        <v>44</v>
      </c>
      <c r="B52" s="160" t="s">
        <v>455</v>
      </c>
      <c r="C52" s="203">
        <f>VLOOKUP(B52,'Schedule 3'!$B$8:$C$222,2,0)</f>
        <v>5.85</v>
      </c>
      <c r="D52" s="203">
        <f>VLOOKUP(B52,'Schedule 3A'!$B$8:$C$222,2,0)</f>
        <v>4.78</v>
      </c>
      <c r="E52" s="99" t="s">
        <v>289</v>
      </c>
      <c r="F52" s="122">
        <f t="shared" si="4"/>
        <v>0</v>
      </c>
      <c r="G52" s="123">
        <f t="shared" si="5"/>
        <v>0</v>
      </c>
      <c r="H52" s="92"/>
    </row>
    <row r="53" spans="1:8" s="64" customFormat="1" ht="52.2" x14ac:dyDescent="0.3">
      <c r="A53" s="110">
        <v>45</v>
      </c>
      <c r="B53" s="160" t="s">
        <v>456</v>
      </c>
      <c r="C53" s="203">
        <f>VLOOKUP(B53,'Schedule 3'!$B$8:$C$222,2,0)</f>
        <v>0.65</v>
      </c>
      <c r="D53" s="203">
        <f>VLOOKUP(B53,'Schedule 3A'!$B$8:$C$222,2,0)</f>
        <v>0.26</v>
      </c>
      <c r="E53" s="99" t="s">
        <v>290</v>
      </c>
      <c r="F53" s="122">
        <f t="shared" si="4"/>
        <v>0</v>
      </c>
      <c r="G53" s="123">
        <f t="shared" si="5"/>
        <v>0</v>
      </c>
      <c r="H53" s="92"/>
    </row>
    <row r="54" spans="1:8" s="64" customFormat="1" ht="34.799999999999997" x14ac:dyDescent="0.3">
      <c r="A54" s="110">
        <v>46</v>
      </c>
      <c r="B54" s="160" t="s">
        <v>457</v>
      </c>
      <c r="C54" s="203">
        <f>VLOOKUP(B54,'Schedule 3'!$B$8:$C$222,2,0)</f>
        <v>1.28</v>
      </c>
      <c r="D54" s="203">
        <f>VLOOKUP(B54,'Schedule 3A'!$B$8:$C$222,2,0)</f>
        <v>0.73</v>
      </c>
      <c r="E54" s="99" t="s">
        <v>291</v>
      </c>
      <c r="F54" s="122">
        <f t="shared" si="4"/>
        <v>0</v>
      </c>
      <c r="G54" s="123">
        <f t="shared" si="5"/>
        <v>0</v>
      </c>
      <c r="H54" s="92"/>
    </row>
    <row r="55" spans="1:8" s="64" customFormat="1" ht="34.799999999999997" x14ac:dyDescent="0.3">
      <c r="A55" s="110">
        <v>47</v>
      </c>
      <c r="B55" s="160" t="s">
        <v>458</v>
      </c>
      <c r="C55" s="203">
        <f>VLOOKUP(B55,'Schedule 3'!$B$8:$C$222,2,0)</f>
        <v>2.11</v>
      </c>
      <c r="D55" s="203">
        <f>VLOOKUP(B55,'Schedule 3A'!$B$8:$C$222,2,0)</f>
        <v>1.45</v>
      </c>
      <c r="E55" s="99" t="s">
        <v>291</v>
      </c>
      <c r="F55" s="122">
        <f t="shared" si="4"/>
        <v>0</v>
      </c>
      <c r="G55" s="123">
        <f t="shared" si="5"/>
        <v>0</v>
      </c>
      <c r="H55" s="92"/>
    </row>
    <row r="56" spans="1:8" s="64" customFormat="1" ht="34.799999999999997" x14ac:dyDescent="0.3">
      <c r="A56" s="110">
        <v>48</v>
      </c>
      <c r="B56" s="160" t="s">
        <v>459</v>
      </c>
      <c r="C56" s="203">
        <f>VLOOKUP(B56,'Schedule 3'!$B$8:$C$222,2,0)</f>
        <v>3.06</v>
      </c>
      <c r="D56" s="203">
        <f>VLOOKUP(B56,'Schedule 3A'!$B$8:$C$222,2,0)</f>
        <v>2.23</v>
      </c>
      <c r="E56" s="99" t="s">
        <v>291</v>
      </c>
      <c r="F56" s="122">
        <f t="shared" si="4"/>
        <v>0</v>
      </c>
      <c r="G56" s="123">
        <f t="shared" si="5"/>
        <v>0</v>
      </c>
      <c r="H56" s="92"/>
    </row>
    <row r="57" spans="1:8" s="64" customFormat="1" ht="34.799999999999997" x14ac:dyDescent="0.3">
      <c r="A57" s="110">
        <v>49</v>
      </c>
      <c r="B57" s="160" t="s">
        <v>460</v>
      </c>
      <c r="C57" s="203">
        <f>VLOOKUP(B57,'Schedule 3'!$B$8:$C$222,2,0)</f>
        <v>4.1100000000000003</v>
      </c>
      <c r="D57" s="203">
        <f>VLOOKUP(B57,'Schedule 3A'!$B$8:$C$222,2,0)</f>
        <v>3.15</v>
      </c>
      <c r="E57" s="99" t="s">
        <v>291</v>
      </c>
      <c r="F57" s="122">
        <f t="shared" si="4"/>
        <v>0</v>
      </c>
      <c r="G57" s="123">
        <f t="shared" si="5"/>
        <v>0</v>
      </c>
      <c r="H57" s="92"/>
    </row>
    <row r="58" spans="1:8" s="35" customFormat="1" ht="34.799999999999997" x14ac:dyDescent="0.3">
      <c r="A58" s="110">
        <v>50</v>
      </c>
      <c r="B58" s="101" t="s">
        <v>461</v>
      </c>
      <c r="C58" s="203">
        <f>VLOOKUP(B58,'Schedule 3'!$B$8:$C$222,2,0)</f>
        <v>1.29</v>
      </c>
      <c r="D58" s="203">
        <f>VLOOKUP(B58,'Schedule 3A'!$B$8:$C$222,2,0)</f>
        <v>0.75</v>
      </c>
      <c r="E58" s="99" t="s">
        <v>289</v>
      </c>
      <c r="F58" s="122">
        <f t="shared" si="4"/>
        <v>0</v>
      </c>
      <c r="G58" s="123">
        <f t="shared" si="5"/>
        <v>0</v>
      </c>
      <c r="H58" s="92"/>
    </row>
    <row r="59" spans="1:8" s="35" customFormat="1" ht="34.799999999999997" x14ac:dyDescent="0.3">
      <c r="A59" s="110">
        <v>51</v>
      </c>
      <c r="B59" s="101" t="s">
        <v>462</v>
      </c>
      <c r="C59" s="203">
        <f>VLOOKUP(B59,'Schedule 3'!$B$8:$C$222,2,0)</f>
        <v>2.12</v>
      </c>
      <c r="D59" s="203">
        <f>VLOOKUP(B59,'Schedule 3A'!$B$8:$C$222,2,0)</f>
        <v>1.43</v>
      </c>
      <c r="E59" s="99" t="s">
        <v>289</v>
      </c>
      <c r="F59" s="122">
        <f t="shared" si="2"/>
        <v>0</v>
      </c>
      <c r="G59" s="123">
        <f t="shared" si="3"/>
        <v>0</v>
      </c>
      <c r="H59" s="92"/>
    </row>
    <row r="60" spans="1:8" s="35" customFormat="1" ht="34.799999999999997" x14ac:dyDescent="0.3">
      <c r="A60" s="110">
        <v>52</v>
      </c>
      <c r="B60" s="101" t="s">
        <v>463</v>
      </c>
      <c r="C60" s="203">
        <f>VLOOKUP(B60,'Schedule 3'!$B$8:$C$222,2,0)</f>
        <v>3.26</v>
      </c>
      <c r="D60" s="203">
        <f>VLOOKUP(B60,'Schedule 3A'!$B$8:$C$222,2,0)</f>
        <v>2.42</v>
      </c>
      <c r="E60" s="99" t="s">
        <v>289</v>
      </c>
      <c r="F60" s="122">
        <f t="shared" si="2"/>
        <v>0</v>
      </c>
      <c r="G60" s="123">
        <f t="shared" si="3"/>
        <v>0</v>
      </c>
      <c r="H60" s="92"/>
    </row>
    <row r="61" spans="1:8" s="65" customFormat="1" ht="18.75" customHeight="1" x14ac:dyDescent="0.3">
      <c r="A61" s="110">
        <v>53</v>
      </c>
      <c r="B61" s="101" t="s">
        <v>464</v>
      </c>
      <c r="C61" s="203">
        <f>VLOOKUP(B61,'Schedule 3'!$B$8:$C$222,2,0)</f>
        <v>4.87</v>
      </c>
      <c r="D61" s="203">
        <f>VLOOKUP(B61,'Schedule 3A'!$B$8:$C$222,2,0)</f>
        <v>3.94</v>
      </c>
      <c r="E61" s="99" t="s">
        <v>289</v>
      </c>
      <c r="F61" s="122">
        <f t="shared" si="2"/>
        <v>0</v>
      </c>
      <c r="G61" s="123">
        <f t="shared" si="3"/>
        <v>0</v>
      </c>
      <c r="H61" s="92"/>
    </row>
    <row r="62" spans="1:8" s="35" customFormat="1" ht="34.799999999999997" x14ac:dyDescent="0.3">
      <c r="A62" s="110">
        <v>54</v>
      </c>
      <c r="B62" s="101" t="s">
        <v>465</v>
      </c>
      <c r="C62" s="203">
        <f>VLOOKUP(B62,'Schedule 3'!$B$8:$C$222,2,0)</f>
        <v>6.43</v>
      </c>
      <c r="D62" s="203">
        <f>VLOOKUP(B62,'Schedule 3A'!$B$8:$C$222,2,0)</f>
        <v>5.35</v>
      </c>
      <c r="E62" s="99" t="s">
        <v>289</v>
      </c>
      <c r="F62" s="122">
        <f t="shared" si="2"/>
        <v>0</v>
      </c>
      <c r="G62" s="123">
        <f t="shared" si="3"/>
        <v>0</v>
      </c>
      <c r="H62" s="92"/>
    </row>
    <row r="63" spans="1:8" s="35" customFormat="1" ht="52.2" x14ac:dyDescent="0.3">
      <c r="A63" s="110">
        <v>55</v>
      </c>
      <c r="B63" s="101" t="s">
        <v>466</v>
      </c>
      <c r="C63" s="203">
        <f>VLOOKUP(B63,'Schedule 3'!$B$8:$C$222,2,0)</f>
        <v>0.66</v>
      </c>
      <c r="D63" s="203">
        <f>VLOOKUP(B63,'Schedule 3A'!$B$8:$C$222,2,0)</f>
        <v>0.26</v>
      </c>
      <c r="E63" s="99" t="s">
        <v>290</v>
      </c>
      <c r="F63" s="122">
        <f t="shared" si="2"/>
        <v>0</v>
      </c>
      <c r="G63" s="123">
        <f t="shared" si="3"/>
        <v>0</v>
      </c>
      <c r="H63" s="92"/>
    </row>
    <row r="64" spans="1:8" s="35" customFormat="1" ht="34.799999999999997" x14ac:dyDescent="0.3">
      <c r="A64" s="110">
        <v>56</v>
      </c>
      <c r="B64" s="101" t="s">
        <v>467</v>
      </c>
      <c r="C64" s="203">
        <f>VLOOKUP(B64,'Schedule 3'!$B$8:$C$222,2,0)</f>
        <v>1.63</v>
      </c>
      <c r="D64" s="203">
        <f>VLOOKUP(B64,'Schedule 3A'!$B$8:$C$222,2,0)</f>
        <v>1.04</v>
      </c>
      <c r="E64" s="99" t="s">
        <v>291</v>
      </c>
      <c r="F64" s="122">
        <f t="shared" si="2"/>
        <v>0</v>
      </c>
      <c r="G64" s="123">
        <f t="shared" si="3"/>
        <v>0</v>
      </c>
      <c r="H64" s="92"/>
    </row>
    <row r="65" spans="1:8" s="35" customFormat="1" ht="34.799999999999997" x14ac:dyDescent="0.3">
      <c r="A65" s="110">
        <v>57</v>
      </c>
      <c r="B65" s="101" t="s">
        <v>468</v>
      </c>
      <c r="C65" s="203">
        <f>VLOOKUP(B65,'Schedule 3'!$B$8:$C$222,2,0)</f>
        <v>2.65</v>
      </c>
      <c r="D65" s="203">
        <f>VLOOKUP(B65,'Schedule 3A'!$B$8:$C$222,2,0)</f>
        <v>1.95</v>
      </c>
      <c r="E65" s="99" t="s">
        <v>291</v>
      </c>
      <c r="F65" s="122">
        <f t="shared" si="2"/>
        <v>0</v>
      </c>
      <c r="G65" s="123">
        <f t="shared" si="3"/>
        <v>0</v>
      </c>
      <c r="H65" s="92"/>
    </row>
    <row r="66" spans="1:8" s="35" customFormat="1" ht="34.799999999999997" x14ac:dyDescent="0.3">
      <c r="A66" s="110">
        <v>58</v>
      </c>
      <c r="B66" s="101" t="s">
        <v>469</v>
      </c>
      <c r="C66" s="203">
        <f>VLOOKUP(B66,'Schedule 3'!$B$8:$C$222,2,0)</f>
        <v>3.76</v>
      </c>
      <c r="D66" s="203">
        <f>VLOOKUP(B66,'Schedule 3A'!$B$8:$C$222,2,0)</f>
        <v>2.88</v>
      </c>
      <c r="E66" s="99" t="s">
        <v>291</v>
      </c>
      <c r="F66" s="122">
        <f t="shared" si="2"/>
        <v>0</v>
      </c>
      <c r="G66" s="123">
        <f t="shared" si="3"/>
        <v>0</v>
      </c>
      <c r="H66" s="92"/>
    </row>
    <row r="67" spans="1:8" s="35" customFormat="1" ht="34.799999999999997" x14ac:dyDescent="0.3">
      <c r="A67" s="110">
        <v>59</v>
      </c>
      <c r="B67" s="101" t="s">
        <v>470</v>
      </c>
      <c r="C67" s="203">
        <f>VLOOKUP(B67,'Schedule 3'!$B$8:$C$222,2,0)</f>
        <v>5.25</v>
      </c>
      <c r="D67" s="203">
        <f>VLOOKUP(B67,'Schedule 3A'!$B$8:$C$222,2,0)</f>
        <v>4.24</v>
      </c>
      <c r="E67" s="99" t="s">
        <v>291</v>
      </c>
      <c r="F67" s="122">
        <f t="shared" si="2"/>
        <v>0</v>
      </c>
      <c r="G67" s="123">
        <f t="shared" si="3"/>
        <v>0</v>
      </c>
      <c r="H67" s="92"/>
    </row>
    <row r="68" spans="1:8" s="35" customFormat="1" ht="17.399999999999999" x14ac:dyDescent="0.3">
      <c r="A68" s="110">
        <v>60</v>
      </c>
      <c r="B68" s="160">
        <v>99217</v>
      </c>
      <c r="C68" s="203">
        <f>VLOOKUP(B68,'Schedule 3'!$B$8:$C$222,2,0)</f>
        <v>2.0699999999999998</v>
      </c>
      <c r="D68" s="203">
        <f>VLOOKUP(B68,'Schedule 3A'!$B$8:$C$222,2,0)</f>
        <v>2.0699999999999998</v>
      </c>
      <c r="E68" s="99" t="s">
        <v>203</v>
      </c>
      <c r="F68" s="122">
        <f t="shared" si="2"/>
        <v>0</v>
      </c>
      <c r="G68" s="123">
        <f t="shared" si="3"/>
        <v>0</v>
      </c>
      <c r="H68" s="92"/>
    </row>
    <row r="69" spans="1:8" s="35" customFormat="1" ht="17.399999999999999" x14ac:dyDescent="0.3">
      <c r="A69" s="110">
        <v>61</v>
      </c>
      <c r="B69" s="160">
        <v>99218</v>
      </c>
      <c r="C69" s="203">
        <f>VLOOKUP(B69,'Schedule 3'!$B$8:$C$222,2,0)</f>
        <v>2.82</v>
      </c>
      <c r="D69" s="203">
        <f>VLOOKUP(B69,'Schedule 3A'!$B$8:$C$222,2,0)</f>
        <v>2.82</v>
      </c>
      <c r="E69" s="99" t="s">
        <v>204</v>
      </c>
      <c r="F69" s="122">
        <f t="shared" si="2"/>
        <v>0</v>
      </c>
      <c r="G69" s="123">
        <f t="shared" si="3"/>
        <v>0</v>
      </c>
      <c r="H69" s="92"/>
    </row>
    <row r="70" spans="1:8" s="35" customFormat="1" ht="17.399999999999999" x14ac:dyDescent="0.3">
      <c r="A70" s="110">
        <v>62</v>
      </c>
      <c r="B70" s="160">
        <v>99219</v>
      </c>
      <c r="C70" s="203">
        <f>VLOOKUP(B70,'Schedule 3'!$B$8:$C$222,2,0)</f>
        <v>3.85</v>
      </c>
      <c r="D70" s="203">
        <f>VLOOKUP(B70,'Schedule 3A'!$B$8:$C$222,2,0)</f>
        <v>3.85</v>
      </c>
      <c r="E70" s="99" t="s">
        <v>205</v>
      </c>
      <c r="F70" s="122">
        <f t="shared" si="2"/>
        <v>0</v>
      </c>
      <c r="G70" s="123">
        <f t="shared" si="3"/>
        <v>0</v>
      </c>
      <c r="H70" s="92"/>
    </row>
    <row r="71" spans="1:8" s="35" customFormat="1" ht="17.399999999999999" x14ac:dyDescent="0.3">
      <c r="A71" s="110">
        <v>63</v>
      </c>
      <c r="B71" s="160">
        <v>99220</v>
      </c>
      <c r="C71" s="203">
        <f>VLOOKUP(B71,'Schedule 3'!$B$8:$C$222,2,0)</f>
        <v>5.21</v>
      </c>
      <c r="D71" s="203">
        <f>VLOOKUP(B71,'Schedule 3A'!$B$8:$C$222,2,0)</f>
        <v>5.21</v>
      </c>
      <c r="E71" s="99" t="s">
        <v>206</v>
      </c>
      <c r="F71" s="122">
        <f t="shared" si="2"/>
        <v>0</v>
      </c>
      <c r="G71" s="123">
        <f t="shared" si="3"/>
        <v>0</v>
      </c>
      <c r="H71" s="92"/>
    </row>
    <row r="72" spans="1:8" s="35" customFormat="1" ht="17.399999999999999" x14ac:dyDescent="0.3">
      <c r="A72" s="110">
        <v>64</v>
      </c>
      <c r="B72" s="110">
        <v>99221</v>
      </c>
      <c r="C72" s="203">
        <f>VLOOKUP(B72,'Schedule 3'!$B$8:$C$222,2,0)</f>
        <v>2.9</v>
      </c>
      <c r="D72" s="203">
        <f>VLOOKUP(B72,'Schedule 3A'!$B$8:$C$222,2,0)</f>
        <v>2.9</v>
      </c>
      <c r="E72" s="99" t="s">
        <v>127</v>
      </c>
      <c r="F72" s="122">
        <f t="shared" si="2"/>
        <v>0</v>
      </c>
      <c r="G72" s="123">
        <f t="shared" si="3"/>
        <v>0</v>
      </c>
      <c r="H72" s="92"/>
    </row>
    <row r="73" spans="1:8" ht="17.399999999999999" x14ac:dyDescent="0.3">
      <c r="A73" s="110">
        <v>65</v>
      </c>
      <c r="B73" s="110">
        <v>99222</v>
      </c>
      <c r="C73" s="203">
        <f>VLOOKUP(B73,'Schedule 3'!$B$8:$C$222,2,0)</f>
        <v>3.9</v>
      </c>
      <c r="D73" s="203">
        <f>VLOOKUP(B73,'Schedule 3A'!$B$8:$C$222,2,0)</f>
        <v>3.9</v>
      </c>
      <c r="E73" s="99" t="s">
        <v>128</v>
      </c>
      <c r="F73" s="122">
        <f t="shared" si="2"/>
        <v>0</v>
      </c>
      <c r="G73" s="123">
        <f t="shared" si="3"/>
        <v>0</v>
      </c>
      <c r="H73" s="92"/>
    </row>
    <row r="74" spans="1:8" s="65" customFormat="1" ht="18.75" customHeight="1" x14ac:dyDescent="0.3">
      <c r="A74" s="110">
        <v>66</v>
      </c>
      <c r="B74" s="110">
        <v>99223</v>
      </c>
      <c r="C74" s="203">
        <f>VLOOKUP(B74,'Schedule 3'!$B$8:$C$222,2,0)</f>
        <v>5.74</v>
      </c>
      <c r="D74" s="203">
        <f>VLOOKUP(B74,'Schedule 3A'!$B$8:$C$222,2,0)</f>
        <v>5.74</v>
      </c>
      <c r="E74" s="99" t="s">
        <v>129</v>
      </c>
      <c r="F74" s="122">
        <f t="shared" si="2"/>
        <v>0</v>
      </c>
      <c r="G74" s="123">
        <f t="shared" si="3"/>
        <v>0</v>
      </c>
      <c r="H74" s="92"/>
    </row>
    <row r="75" spans="1:8" ht="17.399999999999999" x14ac:dyDescent="0.3">
      <c r="A75" s="110">
        <v>67</v>
      </c>
      <c r="B75" s="160">
        <v>99224</v>
      </c>
      <c r="C75" s="203">
        <f>VLOOKUP(B75,'Schedule 3'!$B$8:$C$222,2,0)</f>
        <v>1.1100000000000001</v>
      </c>
      <c r="D75" s="203">
        <f>VLOOKUP(B75,'Schedule 3A'!$B$8:$C$222,2,0)</f>
        <v>1.1100000000000001</v>
      </c>
      <c r="E75" s="99" t="s">
        <v>207</v>
      </c>
      <c r="F75" s="122">
        <f t="shared" si="2"/>
        <v>0</v>
      </c>
      <c r="G75" s="123">
        <f t="shared" si="3"/>
        <v>0</v>
      </c>
      <c r="H75" s="92"/>
    </row>
    <row r="76" spans="1:8" s="64" customFormat="1" ht="17.399999999999999" x14ac:dyDescent="0.3">
      <c r="A76" s="110">
        <v>68</v>
      </c>
      <c r="B76" s="160">
        <v>99225</v>
      </c>
      <c r="C76" s="203">
        <f>VLOOKUP(B76,'Schedule 3'!$B$8:$C$222,2,0)</f>
        <v>2.06</v>
      </c>
      <c r="D76" s="203">
        <f>VLOOKUP(B76,'Schedule 3A'!$B$8:$C$222,2,0)</f>
        <v>2.06</v>
      </c>
      <c r="E76" s="99" t="s">
        <v>208</v>
      </c>
      <c r="F76" s="122">
        <f t="shared" si="2"/>
        <v>0</v>
      </c>
      <c r="G76" s="123">
        <f t="shared" si="3"/>
        <v>0</v>
      </c>
      <c r="H76" s="92"/>
    </row>
    <row r="77" spans="1:8" s="64" customFormat="1" ht="17.399999999999999" x14ac:dyDescent="0.3">
      <c r="A77" s="110">
        <v>69</v>
      </c>
      <c r="B77" s="160">
        <v>99226</v>
      </c>
      <c r="C77" s="203">
        <f>VLOOKUP(B77,'Schedule 3'!$B$8:$C$222,2,0)</f>
        <v>2.96</v>
      </c>
      <c r="D77" s="203">
        <f>VLOOKUP(B77,'Schedule 3A'!$B$8:$C$222,2,0)</f>
        <v>2.96</v>
      </c>
      <c r="E77" s="99" t="s">
        <v>209</v>
      </c>
      <c r="F77" s="122">
        <f t="shared" si="2"/>
        <v>0</v>
      </c>
      <c r="G77" s="123">
        <f t="shared" si="3"/>
        <v>0</v>
      </c>
      <c r="H77" s="92"/>
    </row>
    <row r="78" spans="1:8" s="64" customFormat="1" ht="17.399999999999999" x14ac:dyDescent="0.3">
      <c r="A78" s="110">
        <v>70</v>
      </c>
      <c r="B78" s="110">
        <v>99231</v>
      </c>
      <c r="C78" s="203">
        <f>VLOOKUP(B78,'Schedule 3'!$B$8:$C$222,2,0)</f>
        <v>1.1000000000000001</v>
      </c>
      <c r="D78" s="203">
        <f>VLOOKUP(B78,'Schedule 3A'!$B$8:$C$222,2,0)</f>
        <v>1.1000000000000001</v>
      </c>
      <c r="E78" s="99" t="s">
        <v>130</v>
      </c>
      <c r="F78" s="122">
        <f t="shared" si="2"/>
        <v>0</v>
      </c>
      <c r="G78" s="123">
        <f t="shared" si="3"/>
        <v>0</v>
      </c>
      <c r="H78" s="92"/>
    </row>
    <row r="79" spans="1:8" s="64" customFormat="1" ht="17.399999999999999" x14ac:dyDescent="0.3">
      <c r="A79" s="110">
        <v>71</v>
      </c>
      <c r="B79" s="110">
        <v>99232</v>
      </c>
      <c r="C79" s="203">
        <f>VLOOKUP(B79,'Schedule 3'!$B$8:$C$222,2,0)</f>
        <v>2.06</v>
      </c>
      <c r="D79" s="203">
        <f>VLOOKUP(B79,'Schedule 3A'!$B$8:$C$222,2,0)</f>
        <v>2.06</v>
      </c>
      <c r="E79" s="99" t="s">
        <v>131</v>
      </c>
      <c r="F79" s="122">
        <f t="shared" si="2"/>
        <v>0</v>
      </c>
      <c r="G79" s="123">
        <f t="shared" si="3"/>
        <v>0</v>
      </c>
      <c r="H79" s="92"/>
    </row>
    <row r="80" spans="1:8" s="64" customFormat="1" ht="17.399999999999999" x14ac:dyDescent="0.3">
      <c r="A80" s="110">
        <v>72</v>
      </c>
      <c r="B80" s="110">
        <v>99233</v>
      </c>
      <c r="C80" s="203">
        <f>VLOOKUP(B80,'Schedule 3'!$B$8:$C$222,2,0)</f>
        <v>2.96</v>
      </c>
      <c r="D80" s="203">
        <f>VLOOKUP(B80,'Schedule 3A'!$B$8:$C$222,2,0)</f>
        <v>2.96</v>
      </c>
      <c r="E80" s="99" t="s">
        <v>132</v>
      </c>
      <c r="F80" s="122">
        <f t="shared" si="2"/>
        <v>0</v>
      </c>
      <c r="G80" s="123">
        <f t="shared" si="3"/>
        <v>0</v>
      </c>
      <c r="H80" s="92"/>
    </row>
    <row r="81" spans="1:8" s="64" customFormat="1" ht="34.799999999999997" x14ac:dyDescent="0.3">
      <c r="A81" s="110">
        <v>73</v>
      </c>
      <c r="B81" s="160">
        <v>99234</v>
      </c>
      <c r="C81" s="203">
        <f>VLOOKUP(B81,'Schedule 3'!$B$8:$C$222,2,0)</f>
        <v>3.77</v>
      </c>
      <c r="D81" s="203">
        <f>VLOOKUP(B81,'Schedule 3A'!$B$8:$C$222,2,0)</f>
        <v>3.77</v>
      </c>
      <c r="E81" s="99" t="s">
        <v>210</v>
      </c>
      <c r="F81" s="122">
        <f t="shared" si="2"/>
        <v>0</v>
      </c>
      <c r="G81" s="123">
        <f t="shared" si="3"/>
        <v>0</v>
      </c>
      <c r="H81" s="92"/>
    </row>
    <row r="82" spans="1:8" s="64" customFormat="1" ht="34.799999999999997" x14ac:dyDescent="0.3">
      <c r="A82" s="110">
        <v>74</v>
      </c>
      <c r="B82" s="160">
        <v>99235</v>
      </c>
      <c r="C82" s="203">
        <f>VLOOKUP(B82,'Schedule 3'!$B$8:$C$222,2,0)</f>
        <v>4.79</v>
      </c>
      <c r="D82" s="203">
        <f>VLOOKUP(B82,'Schedule 3A'!$B$8:$C$222,2,0)</f>
        <v>4.79</v>
      </c>
      <c r="E82" s="99" t="s">
        <v>211</v>
      </c>
      <c r="F82" s="122">
        <f t="shared" si="2"/>
        <v>0</v>
      </c>
      <c r="G82" s="123">
        <f t="shared" si="3"/>
        <v>0</v>
      </c>
      <c r="H82" s="92"/>
    </row>
    <row r="83" spans="1:8" s="64" customFormat="1" ht="34.799999999999997" x14ac:dyDescent="0.3">
      <c r="A83" s="110">
        <v>75</v>
      </c>
      <c r="B83" s="160">
        <v>99236</v>
      </c>
      <c r="C83" s="203">
        <f>VLOOKUP(B83,'Schedule 3'!$B$8:$C$222,2,0)</f>
        <v>6.15</v>
      </c>
      <c r="D83" s="203">
        <f>VLOOKUP(B83,'Schedule 3A'!$B$8:$C$222,2,0)</f>
        <v>6.15</v>
      </c>
      <c r="E83" s="99" t="s">
        <v>212</v>
      </c>
      <c r="F83" s="122">
        <f t="shared" si="2"/>
        <v>0</v>
      </c>
      <c r="G83" s="123">
        <f t="shared" si="3"/>
        <v>0</v>
      </c>
      <c r="H83" s="92"/>
    </row>
    <row r="84" spans="1:8" s="64" customFormat="1" ht="17.399999999999999" x14ac:dyDescent="0.3">
      <c r="A84" s="110">
        <v>76</v>
      </c>
      <c r="B84" s="110">
        <v>99238</v>
      </c>
      <c r="C84" s="203">
        <f>VLOOKUP(B84,'Schedule 3'!$B$8:$C$222,2,0)</f>
        <v>2.0699999999999998</v>
      </c>
      <c r="D84" s="203">
        <f>VLOOKUP(B84,'Schedule 3A'!$B$8:$C$222,2,0)</f>
        <v>2.0699999999999998</v>
      </c>
      <c r="E84" s="99" t="s">
        <v>133</v>
      </c>
      <c r="F84" s="122">
        <f t="shared" si="2"/>
        <v>0</v>
      </c>
      <c r="G84" s="123">
        <f t="shared" si="3"/>
        <v>0</v>
      </c>
      <c r="H84" s="92"/>
    </row>
    <row r="85" spans="1:8" s="64" customFormat="1" ht="17.399999999999999" x14ac:dyDescent="0.3">
      <c r="A85" s="110">
        <v>77</v>
      </c>
      <c r="B85" s="160">
        <v>99239</v>
      </c>
      <c r="C85" s="203">
        <f>VLOOKUP(B85,'Schedule 3'!$B$8:$C$222,2,0)</f>
        <v>3.05</v>
      </c>
      <c r="D85" s="203">
        <f>VLOOKUP(B85,'Schedule 3A'!$B$8:$C$222,2,0)</f>
        <v>3.05</v>
      </c>
      <c r="E85" s="99" t="s">
        <v>213</v>
      </c>
      <c r="F85" s="122">
        <f t="shared" ref="F85:F148" si="6">$H$5*C85</f>
        <v>0</v>
      </c>
      <c r="G85" s="123">
        <f t="shared" ref="G85:G148" si="7">$H$5*D85</f>
        <v>0</v>
      </c>
      <c r="H85" s="92"/>
    </row>
    <row r="86" spans="1:8" ht="17.399999999999999" x14ac:dyDescent="0.3">
      <c r="A86" s="110">
        <v>78</v>
      </c>
      <c r="B86" s="160">
        <v>99241</v>
      </c>
      <c r="C86" s="203">
        <f>VLOOKUP(B86,'Schedule 3'!$B$8:$C$222,2,0)</f>
        <v>1.35</v>
      </c>
      <c r="D86" s="203">
        <f>VLOOKUP(B86,'Schedule 3A'!$B$8:$C$222,2,0)</f>
        <v>0.93</v>
      </c>
      <c r="E86" s="99" t="s">
        <v>214</v>
      </c>
      <c r="F86" s="122">
        <f t="shared" si="6"/>
        <v>0</v>
      </c>
      <c r="G86" s="123">
        <f t="shared" si="7"/>
        <v>0</v>
      </c>
      <c r="H86" s="92"/>
    </row>
    <row r="87" spans="1:8" ht="17.399999999999999" x14ac:dyDescent="0.3">
      <c r="A87" s="110">
        <v>79</v>
      </c>
      <c r="B87" s="160">
        <v>99242</v>
      </c>
      <c r="C87" s="203">
        <f>VLOOKUP(B87,'Schedule 3'!$B$8:$C$222,2,0)</f>
        <v>2.5499999999999998</v>
      </c>
      <c r="D87" s="203">
        <f>VLOOKUP(B87,'Schedule 3A'!$B$8:$C$222,2,0)</f>
        <v>1.96</v>
      </c>
      <c r="E87" s="99" t="s">
        <v>215</v>
      </c>
      <c r="F87" s="122">
        <f t="shared" si="6"/>
        <v>0</v>
      </c>
      <c r="G87" s="123">
        <f t="shared" si="7"/>
        <v>0</v>
      </c>
      <c r="H87" s="92"/>
    </row>
    <row r="88" spans="1:8" ht="17.399999999999999" x14ac:dyDescent="0.3">
      <c r="A88" s="110">
        <v>80</v>
      </c>
      <c r="B88" s="160">
        <v>99243</v>
      </c>
      <c r="C88" s="203">
        <f>VLOOKUP(B88,'Schedule 3'!$B$8:$C$222,2,0)</f>
        <v>3.49</v>
      </c>
      <c r="D88" s="203">
        <f>VLOOKUP(B88,'Schedule 3A'!$B$8:$C$222,2,0)</f>
        <v>2.74</v>
      </c>
      <c r="E88" s="99" t="s">
        <v>216</v>
      </c>
      <c r="F88" s="122">
        <f t="shared" si="6"/>
        <v>0</v>
      </c>
      <c r="G88" s="123">
        <f t="shared" si="7"/>
        <v>0</v>
      </c>
      <c r="H88" s="92"/>
    </row>
    <row r="89" spans="1:8" ht="17.399999999999999" x14ac:dyDescent="0.3">
      <c r="A89" s="110">
        <v>81</v>
      </c>
      <c r="B89" s="160">
        <v>99244</v>
      </c>
      <c r="C89" s="203">
        <f>VLOOKUP(B89,'Schedule 3'!$B$8:$C$222,2,0)</f>
        <v>5.23</v>
      </c>
      <c r="D89" s="203">
        <f>VLOOKUP(B89,'Schedule 3A'!$B$8:$C$222,2,0)</f>
        <v>4.41</v>
      </c>
      <c r="E89" s="99" t="s">
        <v>217</v>
      </c>
      <c r="F89" s="122">
        <f t="shared" si="6"/>
        <v>0</v>
      </c>
      <c r="G89" s="123">
        <f t="shared" si="7"/>
        <v>0</v>
      </c>
      <c r="H89" s="92"/>
    </row>
    <row r="90" spans="1:8" ht="17.399999999999999" x14ac:dyDescent="0.3">
      <c r="A90" s="110">
        <v>82</v>
      </c>
      <c r="B90" s="160">
        <v>99245</v>
      </c>
      <c r="C90" s="203">
        <f>VLOOKUP(B90,'Schedule 3'!$B$8:$C$222,2,0)</f>
        <v>6.37</v>
      </c>
      <c r="D90" s="203">
        <f>VLOOKUP(B90,'Schedule 3A'!$B$8:$C$222,2,0)</f>
        <v>5.45</v>
      </c>
      <c r="E90" s="99" t="s">
        <v>218</v>
      </c>
      <c r="F90" s="122">
        <f t="shared" si="6"/>
        <v>0</v>
      </c>
      <c r="G90" s="123">
        <f t="shared" si="7"/>
        <v>0</v>
      </c>
      <c r="H90" s="92"/>
    </row>
    <row r="91" spans="1:8" ht="17.399999999999999" x14ac:dyDescent="0.3">
      <c r="A91" s="110">
        <v>83</v>
      </c>
      <c r="B91" s="162">
        <v>99251</v>
      </c>
      <c r="C91" s="203">
        <f>VLOOKUP(B91,'Schedule 3'!$B$8:$C$222,2,0)</f>
        <v>1.41</v>
      </c>
      <c r="D91" s="203">
        <f>VLOOKUP(B91,'Schedule 3A'!$B$8:$C$222,2,0)</f>
        <v>1.41</v>
      </c>
      <c r="E91" s="99" t="s">
        <v>134</v>
      </c>
      <c r="F91" s="122">
        <f t="shared" si="6"/>
        <v>0</v>
      </c>
      <c r="G91" s="123">
        <f t="shared" si="7"/>
        <v>0</v>
      </c>
      <c r="H91" s="92"/>
    </row>
    <row r="92" spans="1:8" ht="17.399999999999999" x14ac:dyDescent="0.3">
      <c r="A92" s="110">
        <v>84</v>
      </c>
      <c r="B92" s="163">
        <v>99252</v>
      </c>
      <c r="C92" s="203">
        <f>VLOOKUP(B92,'Schedule 3'!$B$8:$C$222,2,0)</f>
        <v>2.15</v>
      </c>
      <c r="D92" s="203">
        <f>VLOOKUP(B92,'Schedule 3A'!$B$8:$C$222,2,0)</f>
        <v>2.15</v>
      </c>
      <c r="E92" s="99" t="s">
        <v>135</v>
      </c>
      <c r="F92" s="122">
        <f t="shared" si="6"/>
        <v>0</v>
      </c>
      <c r="G92" s="123">
        <f t="shared" si="7"/>
        <v>0</v>
      </c>
      <c r="H92" s="92"/>
    </row>
    <row r="93" spans="1:8" ht="17.399999999999999" x14ac:dyDescent="0.3">
      <c r="A93" s="110">
        <v>85</v>
      </c>
      <c r="B93" s="163">
        <v>99253</v>
      </c>
      <c r="C93" s="203">
        <f>VLOOKUP(B93,'Schedule 3'!$B$8:$C$222,2,0)</f>
        <v>3.3</v>
      </c>
      <c r="D93" s="203">
        <f>VLOOKUP(B93,'Schedule 3A'!$B$8:$C$222,2,0)</f>
        <v>3.3</v>
      </c>
      <c r="E93" s="99" t="s">
        <v>136</v>
      </c>
      <c r="F93" s="122">
        <f t="shared" si="6"/>
        <v>0</v>
      </c>
      <c r="G93" s="123">
        <f t="shared" si="7"/>
        <v>0</v>
      </c>
      <c r="H93" s="92"/>
    </row>
    <row r="94" spans="1:8" ht="17.399999999999999" x14ac:dyDescent="0.3">
      <c r="A94" s="110">
        <v>86</v>
      </c>
      <c r="B94" s="111">
        <v>99254</v>
      </c>
      <c r="C94" s="203">
        <f>VLOOKUP(B94,'Schedule 3'!$B$8:$C$222,2,0)</f>
        <v>4.78</v>
      </c>
      <c r="D94" s="203">
        <f>VLOOKUP(B94,'Schedule 3A'!$B$8:$C$222,2,0)</f>
        <v>4.78</v>
      </c>
      <c r="E94" s="99" t="s">
        <v>137</v>
      </c>
      <c r="F94" s="122">
        <f t="shared" si="6"/>
        <v>0</v>
      </c>
      <c r="G94" s="123">
        <f t="shared" si="7"/>
        <v>0</v>
      </c>
      <c r="H94" s="92"/>
    </row>
    <row r="95" spans="1:8" ht="17.399999999999999" x14ac:dyDescent="0.3">
      <c r="A95" s="110">
        <v>87</v>
      </c>
      <c r="B95" s="164">
        <v>99255</v>
      </c>
      <c r="C95" s="203">
        <f>VLOOKUP(B95,'Schedule 3'!$B$8:$C$222,2,0)</f>
        <v>5.76</v>
      </c>
      <c r="D95" s="203">
        <f>VLOOKUP(B95,'Schedule 3A'!$B$8:$C$222,2,0)</f>
        <v>5.76</v>
      </c>
      <c r="E95" s="99" t="s">
        <v>219</v>
      </c>
      <c r="F95" s="122">
        <f t="shared" si="6"/>
        <v>0</v>
      </c>
      <c r="G95" s="123">
        <f t="shared" si="7"/>
        <v>0</v>
      </c>
      <c r="H95" s="92"/>
    </row>
    <row r="96" spans="1:8" s="64" customFormat="1" ht="17.399999999999999" x14ac:dyDescent="0.3">
      <c r="A96" s="110">
        <v>88</v>
      </c>
      <c r="B96" s="164">
        <v>99281</v>
      </c>
      <c r="C96" s="203">
        <f>VLOOKUP(B96,'Schedule 3'!$B$8:$C$222,2,0)</f>
        <v>0.64</v>
      </c>
      <c r="D96" s="203">
        <f>VLOOKUP(B96,'Schedule 3A'!$B$8:$C$222,2,0)</f>
        <v>0.64</v>
      </c>
      <c r="E96" s="99" t="s">
        <v>379</v>
      </c>
      <c r="F96" s="122">
        <f t="shared" si="6"/>
        <v>0</v>
      </c>
      <c r="G96" s="123">
        <f t="shared" si="7"/>
        <v>0</v>
      </c>
      <c r="H96" s="92"/>
    </row>
    <row r="97" spans="1:8" s="64" customFormat="1" ht="17.399999999999999" x14ac:dyDescent="0.3">
      <c r="A97" s="110">
        <v>89</v>
      </c>
      <c r="B97" s="164">
        <v>99282</v>
      </c>
      <c r="C97" s="203">
        <f>VLOOKUP(B97,'Schedule 3'!$B$8:$C$222,2,0)</f>
        <v>1.24</v>
      </c>
      <c r="D97" s="203">
        <f>VLOOKUP(B97,'Schedule 3A'!$B$8:$C$222,2,0)</f>
        <v>1.24</v>
      </c>
      <c r="E97" s="99" t="s">
        <v>380</v>
      </c>
      <c r="F97" s="122">
        <f t="shared" si="6"/>
        <v>0</v>
      </c>
      <c r="G97" s="123">
        <f t="shared" si="7"/>
        <v>0</v>
      </c>
      <c r="H97" s="92"/>
    </row>
    <row r="98" spans="1:8" s="64" customFormat="1" ht="17.399999999999999" x14ac:dyDescent="0.3">
      <c r="A98" s="110">
        <v>90</v>
      </c>
      <c r="B98" s="164">
        <v>99283</v>
      </c>
      <c r="C98" s="203">
        <f>VLOOKUP(B98,'Schedule 3'!$B$8:$C$222,2,0)</f>
        <v>2.09</v>
      </c>
      <c r="D98" s="203">
        <f>VLOOKUP(B98,'Schedule 3A'!$B$8:$C$222,2,0)</f>
        <v>2.09</v>
      </c>
      <c r="E98" s="99" t="s">
        <v>381</v>
      </c>
      <c r="F98" s="122">
        <f t="shared" si="6"/>
        <v>0</v>
      </c>
      <c r="G98" s="123">
        <f t="shared" si="7"/>
        <v>0</v>
      </c>
      <c r="H98" s="92"/>
    </row>
    <row r="99" spans="1:8" s="64" customFormat="1" ht="17.399999999999999" x14ac:dyDescent="0.3">
      <c r="A99" s="110">
        <v>91</v>
      </c>
      <c r="B99" s="164">
        <v>99284</v>
      </c>
      <c r="C99" s="203">
        <f>VLOOKUP(B99,'Schedule 3'!$B$8:$C$222,2,0)</f>
        <v>3.55</v>
      </c>
      <c r="D99" s="203">
        <f>VLOOKUP(B99,'Schedule 3A'!$B$8:$C$222,2,0)</f>
        <v>3.55</v>
      </c>
      <c r="E99" s="99" t="s">
        <v>382</v>
      </c>
      <c r="F99" s="122">
        <f t="shared" si="6"/>
        <v>0</v>
      </c>
      <c r="G99" s="123">
        <f t="shared" si="7"/>
        <v>0</v>
      </c>
      <c r="H99" s="92"/>
    </row>
    <row r="100" spans="1:8" s="64" customFormat="1" ht="17.399999999999999" x14ac:dyDescent="0.3">
      <c r="A100" s="110">
        <v>92</v>
      </c>
      <c r="B100" s="164">
        <v>99285</v>
      </c>
      <c r="C100" s="203">
        <f>VLOOKUP(B100,'Schedule 3'!$B$8:$C$222,2,0)</f>
        <v>5.18</v>
      </c>
      <c r="D100" s="203">
        <f>VLOOKUP(B100,'Schedule 3A'!$B$8:$C$222,2,0)</f>
        <v>5.18</v>
      </c>
      <c r="E100" s="99" t="s">
        <v>383</v>
      </c>
      <c r="F100" s="122">
        <f t="shared" si="6"/>
        <v>0</v>
      </c>
      <c r="G100" s="123">
        <f t="shared" si="7"/>
        <v>0</v>
      </c>
      <c r="H100" s="92"/>
    </row>
    <row r="101" spans="1:8" ht="34.799999999999997" x14ac:dyDescent="0.3">
      <c r="A101" s="110">
        <v>93</v>
      </c>
      <c r="B101" s="164">
        <v>99304</v>
      </c>
      <c r="C101" s="203">
        <f>VLOOKUP(B101,'Schedule 3'!$B$8:$C$222,2,0)</f>
        <v>2.57</v>
      </c>
      <c r="D101" s="203">
        <f>VLOOKUP(B101,'Schedule 3A'!$B$8:$C$222,2,0)</f>
        <v>2.57</v>
      </c>
      <c r="E101" s="99" t="s">
        <v>220</v>
      </c>
      <c r="F101" s="122">
        <f t="shared" si="6"/>
        <v>0</v>
      </c>
      <c r="G101" s="123">
        <f t="shared" si="7"/>
        <v>0</v>
      </c>
      <c r="H101" s="92"/>
    </row>
    <row r="102" spans="1:8" ht="34.799999999999997" x14ac:dyDescent="0.3">
      <c r="A102" s="110">
        <v>94</v>
      </c>
      <c r="B102" s="164">
        <v>99305</v>
      </c>
      <c r="C102" s="203">
        <f>VLOOKUP(B102,'Schedule 3'!$B$8:$C$222,2,0)</f>
        <v>3.71</v>
      </c>
      <c r="D102" s="203">
        <f>VLOOKUP(B102,'Schedule 3A'!$B$8:$C$222,2,0)</f>
        <v>3.71</v>
      </c>
      <c r="E102" s="99" t="s">
        <v>221</v>
      </c>
      <c r="F102" s="122">
        <f t="shared" si="6"/>
        <v>0</v>
      </c>
      <c r="G102" s="123">
        <f t="shared" si="7"/>
        <v>0</v>
      </c>
      <c r="H102" s="92"/>
    </row>
    <row r="103" spans="1:8" ht="34.799999999999997" x14ac:dyDescent="0.3">
      <c r="A103" s="110">
        <v>95</v>
      </c>
      <c r="B103" s="164">
        <v>99306</v>
      </c>
      <c r="C103" s="203">
        <f>VLOOKUP(B103,'Schedule 3'!$B$8:$C$222,2,0)</f>
        <v>4.7699999999999996</v>
      </c>
      <c r="D103" s="203">
        <f>VLOOKUP(B103,'Schedule 3A'!$B$8:$C$222,2,0)</f>
        <v>4.7699999999999996</v>
      </c>
      <c r="E103" s="99" t="s">
        <v>222</v>
      </c>
      <c r="F103" s="122">
        <f t="shared" si="6"/>
        <v>0</v>
      </c>
      <c r="G103" s="123">
        <f t="shared" si="7"/>
        <v>0</v>
      </c>
      <c r="H103" s="92"/>
    </row>
    <row r="104" spans="1:8" ht="34.799999999999997" x14ac:dyDescent="0.3">
      <c r="A104" s="110">
        <v>96</v>
      </c>
      <c r="B104" s="164">
        <v>99307</v>
      </c>
      <c r="C104" s="203">
        <f>VLOOKUP(B104,'Schedule 3'!$B$8:$C$222,2,0)</f>
        <v>1.26</v>
      </c>
      <c r="D104" s="203">
        <f>VLOOKUP(B104,'Schedule 3A'!$B$8:$C$222,2,0)</f>
        <v>1.26</v>
      </c>
      <c r="E104" s="99" t="s">
        <v>223</v>
      </c>
      <c r="F104" s="122">
        <f t="shared" si="6"/>
        <v>0</v>
      </c>
      <c r="G104" s="123">
        <f t="shared" si="7"/>
        <v>0</v>
      </c>
      <c r="H104" s="92"/>
    </row>
    <row r="105" spans="1:8" ht="34.799999999999997" x14ac:dyDescent="0.3">
      <c r="A105" s="110">
        <v>97</v>
      </c>
      <c r="B105" s="161">
        <v>99308</v>
      </c>
      <c r="C105" s="203">
        <f>VLOOKUP(B105,'Schedule 3'!$B$8:$C$222,2,0)</f>
        <v>1.98</v>
      </c>
      <c r="D105" s="203">
        <f>VLOOKUP(B105,'Schedule 3A'!$B$8:$C$222,2,0)</f>
        <v>1.98</v>
      </c>
      <c r="E105" s="99" t="s">
        <v>224</v>
      </c>
      <c r="F105" s="122">
        <f t="shared" si="6"/>
        <v>0</v>
      </c>
      <c r="G105" s="123">
        <f t="shared" si="7"/>
        <v>0</v>
      </c>
      <c r="H105" s="92"/>
    </row>
    <row r="106" spans="1:8" ht="34.799999999999997" x14ac:dyDescent="0.3">
      <c r="A106" s="110">
        <v>98</v>
      </c>
      <c r="B106" s="161">
        <v>99309</v>
      </c>
      <c r="C106" s="203">
        <f>VLOOKUP(B106,'Schedule 3'!$B$8:$C$222,2,0)</f>
        <v>2.61</v>
      </c>
      <c r="D106" s="203">
        <f>VLOOKUP(B106,'Schedule 3A'!$B$8:$C$222,2,0)</f>
        <v>2.61</v>
      </c>
      <c r="E106" s="99" t="s">
        <v>225</v>
      </c>
      <c r="F106" s="122">
        <f t="shared" si="6"/>
        <v>0</v>
      </c>
      <c r="G106" s="123">
        <f t="shared" si="7"/>
        <v>0</v>
      </c>
      <c r="H106" s="92"/>
    </row>
    <row r="107" spans="1:8" ht="34.799999999999997" x14ac:dyDescent="0.3">
      <c r="A107" s="110">
        <v>99</v>
      </c>
      <c r="B107" s="161">
        <v>99310</v>
      </c>
      <c r="C107" s="203">
        <f>VLOOKUP(B107,'Schedule 3'!$B$8:$C$222,2,0)</f>
        <v>3.87</v>
      </c>
      <c r="D107" s="203">
        <f>VLOOKUP(B107,'Schedule 3A'!$B$8:$C$222,2,0)</f>
        <v>3.87</v>
      </c>
      <c r="E107" s="99" t="s">
        <v>226</v>
      </c>
      <c r="F107" s="122">
        <f t="shared" si="6"/>
        <v>0</v>
      </c>
      <c r="G107" s="123">
        <f t="shared" si="7"/>
        <v>0</v>
      </c>
      <c r="H107" s="92"/>
    </row>
    <row r="108" spans="1:8" ht="17.399999999999999" x14ac:dyDescent="0.3">
      <c r="A108" s="110">
        <v>100</v>
      </c>
      <c r="B108" s="161">
        <v>99315</v>
      </c>
      <c r="C108" s="203">
        <f>VLOOKUP(B108,'Schedule 3'!$B$8:$C$222,2,0)</f>
        <v>2.09</v>
      </c>
      <c r="D108" s="203">
        <f>VLOOKUP(B108,'Schedule 3A'!$B$8:$C$222,2,0)</f>
        <v>2.09</v>
      </c>
      <c r="E108" s="99" t="s">
        <v>227</v>
      </c>
      <c r="F108" s="122">
        <f t="shared" si="6"/>
        <v>0</v>
      </c>
      <c r="G108" s="123">
        <f t="shared" si="7"/>
        <v>0</v>
      </c>
      <c r="H108" s="92"/>
    </row>
    <row r="109" spans="1:8" ht="17.399999999999999" x14ac:dyDescent="0.3">
      <c r="A109" s="110">
        <v>101</v>
      </c>
      <c r="B109" s="161">
        <v>99316</v>
      </c>
      <c r="C109" s="203">
        <f>VLOOKUP(B109,'Schedule 3'!$B$8:$C$222,2,0)</f>
        <v>3.01</v>
      </c>
      <c r="D109" s="203">
        <f>VLOOKUP(B109,'Schedule 3A'!$B$8:$C$222,2,0)</f>
        <v>3.01</v>
      </c>
      <c r="E109" s="99" t="s">
        <v>228</v>
      </c>
      <c r="F109" s="122">
        <f t="shared" si="6"/>
        <v>0</v>
      </c>
      <c r="G109" s="123">
        <f t="shared" si="7"/>
        <v>0</v>
      </c>
      <c r="H109" s="92"/>
    </row>
    <row r="110" spans="1:8" s="64" customFormat="1" ht="34.799999999999997" x14ac:dyDescent="0.3">
      <c r="A110" s="110">
        <v>102</v>
      </c>
      <c r="B110" s="161">
        <v>99318</v>
      </c>
      <c r="C110" s="203">
        <f>VLOOKUP(B110,'Schedule 3'!$B$8:$C$222,2,0)</f>
        <v>2.74</v>
      </c>
      <c r="D110" s="203">
        <f>VLOOKUP(B110,'Schedule 3A'!$B$8:$C$222,2,0)</f>
        <v>2.74</v>
      </c>
      <c r="E110" s="99" t="s">
        <v>229</v>
      </c>
      <c r="F110" s="122">
        <f t="shared" si="6"/>
        <v>0</v>
      </c>
      <c r="G110" s="123">
        <f t="shared" si="7"/>
        <v>0</v>
      </c>
      <c r="H110" s="92"/>
    </row>
    <row r="111" spans="1:8" ht="17.399999999999999" x14ac:dyDescent="0.3">
      <c r="A111" s="110">
        <v>103</v>
      </c>
      <c r="B111" s="161">
        <v>99324</v>
      </c>
      <c r="C111" s="203">
        <f>VLOOKUP(B111,'Schedule 3'!$B$8:$C$222,2,0)</f>
        <v>1.55</v>
      </c>
      <c r="D111" s="203">
        <f>VLOOKUP(B111,'Schedule 3A'!$B$8:$C$222,2,0)</f>
        <v>1.55</v>
      </c>
      <c r="E111" s="99" t="s">
        <v>230</v>
      </c>
      <c r="F111" s="122">
        <f t="shared" si="6"/>
        <v>0</v>
      </c>
      <c r="G111" s="123">
        <f t="shared" si="7"/>
        <v>0</v>
      </c>
      <c r="H111" s="92"/>
    </row>
    <row r="112" spans="1:8" ht="17.399999999999999" x14ac:dyDescent="0.3">
      <c r="A112" s="110">
        <v>104</v>
      </c>
      <c r="B112" s="161">
        <v>99325</v>
      </c>
      <c r="C112" s="203">
        <f>VLOOKUP(B112,'Schedule 3'!$B$8:$C$222,2,0)</f>
        <v>2.27</v>
      </c>
      <c r="D112" s="203">
        <f>VLOOKUP(B112,'Schedule 3A'!$B$8:$C$222,2,0)</f>
        <v>2.27</v>
      </c>
      <c r="E112" s="99" t="s">
        <v>231</v>
      </c>
      <c r="F112" s="122">
        <f t="shared" si="6"/>
        <v>0</v>
      </c>
      <c r="G112" s="123">
        <f t="shared" si="7"/>
        <v>0</v>
      </c>
      <c r="H112" s="92"/>
    </row>
    <row r="113" spans="1:15" ht="17.399999999999999" x14ac:dyDescent="0.3">
      <c r="A113" s="110">
        <v>105</v>
      </c>
      <c r="B113" s="161">
        <v>99326</v>
      </c>
      <c r="C113" s="203">
        <f>VLOOKUP(B113,'Schedule 3'!$B$8:$C$222,2,0)</f>
        <v>3.97</v>
      </c>
      <c r="D113" s="203">
        <f>VLOOKUP(B113,'Schedule 3A'!$B$8:$C$222,2,0)</f>
        <v>3.97</v>
      </c>
      <c r="E113" s="99" t="s">
        <v>232</v>
      </c>
      <c r="F113" s="122">
        <f t="shared" si="6"/>
        <v>0</v>
      </c>
      <c r="G113" s="123">
        <f t="shared" si="7"/>
        <v>0</v>
      </c>
      <c r="H113" s="92"/>
    </row>
    <row r="114" spans="1:15" ht="17.399999999999999" x14ac:dyDescent="0.3">
      <c r="A114" s="110">
        <v>106</v>
      </c>
      <c r="B114" s="161">
        <v>99327</v>
      </c>
      <c r="C114" s="203">
        <f>VLOOKUP(B114,'Schedule 3'!$B$8:$C$222,2,0)</f>
        <v>5.32</v>
      </c>
      <c r="D114" s="203">
        <f>VLOOKUP(B114,'Schedule 3A'!$B$8:$C$222,2,0)</f>
        <v>5.32</v>
      </c>
      <c r="E114" s="99" t="s">
        <v>233</v>
      </c>
      <c r="F114" s="122">
        <f t="shared" si="6"/>
        <v>0</v>
      </c>
      <c r="G114" s="123">
        <f t="shared" si="7"/>
        <v>0</v>
      </c>
      <c r="H114" s="92"/>
    </row>
    <row r="115" spans="1:15" ht="17.399999999999999" x14ac:dyDescent="0.3">
      <c r="A115" s="110">
        <v>107</v>
      </c>
      <c r="B115" s="161">
        <v>99328</v>
      </c>
      <c r="C115" s="203">
        <f>VLOOKUP(B115,'Schedule 3'!$B$8:$C$222,2,0)</f>
        <v>6.26</v>
      </c>
      <c r="D115" s="203">
        <f>VLOOKUP(B115,'Schedule 3A'!$B$8:$C$222,2,0)</f>
        <v>6.26</v>
      </c>
      <c r="E115" s="99" t="s">
        <v>234</v>
      </c>
      <c r="F115" s="122">
        <f t="shared" si="6"/>
        <v>0</v>
      </c>
      <c r="G115" s="123">
        <f t="shared" si="7"/>
        <v>0</v>
      </c>
      <c r="H115" s="92"/>
    </row>
    <row r="116" spans="1:15" ht="17.399999999999999" x14ac:dyDescent="0.3">
      <c r="A116" s="110">
        <v>108</v>
      </c>
      <c r="B116" s="161">
        <v>99334</v>
      </c>
      <c r="C116" s="203">
        <f>VLOOKUP(B116,'Schedule 3'!$B$8:$C$222,2,0)</f>
        <v>1.72</v>
      </c>
      <c r="D116" s="203">
        <f>VLOOKUP(B116,'Schedule 3A'!$B$8:$C$222,2,0)</f>
        <v>1.72</v>
      </c>
      <c r="E116" s="99" t="s">
        <v>235</v>
      </c>
      <c r="F116" s="122">
        <f t="shared" si="6"/>
        <v>0</v>
      </c>
      <c r="G116" s="123">
        <f t="shared" si="7"/>
        <v>0</v>
      </c>
      <c r="H116" s="92"/>
    </row>
    <row r="117" spans="1:15" ht="17.399999999999999" x14ac:dyDescent="0.3">
      <c r="A117" s="110">
        <v>109</v>
      </c>
      <c r="B117" s="161">
        <v>99335</v>
      </c>
      <c r="C117" s="203">
        <f>VLOOKUP(B117,'Schedule 3'!$B$8:$C$222,2,0)</f>
        <v>2.74</v>
      </c>
      <c r="D117" s="203">
        <f>VLOOKUP(B117,'Schedule 3A'!$B$8:$C$222,2,0)</f>
        <v>2.74</v>
      </c>
      <c r="E117" s="99" t="s">
        <v>236</v>
      </c>
      <c r="F117" s="122">
        <f t="shared" si="6"/>
        <v>0</v>
      </c>
      <c r="G117" s="123">
        <f t="shared" si="7"/>
        <v>0</v>
      </c>
      <c r="H117" s="92"/>
    </row>
    <row r="118" spans="1:15" ht="15.75" customHeight="1" x14ac:dyDescent="0.3">
      <c r="A118" s="110">
        <v>110</v>
      </c>
      <c r="B118" s="161">
        <v>99336</v>
      </c>
      <c r="C118" s="203">
        <f>VLOOKUP(B118,'Schedule 3'!$B$8:$C$222,2,0)</f>
        <v>3.88</v>
      </c>
      <c r="D118" s="203">
        <f>VLOOKUP(B118,'Schedule 3A'!$B$8:$C$222,2,0)</f>
        <v>3.88</v>
      </c>
      <c r="E118" s="99" t="s">
        <v>237</v>
      </c>
      <c r="F118" s="122">
        <f t="shared" si="6"/>
        <v>0</v>
      </c>
      <c r="G118" s="123">
        <f t="shared" si="7"/>
        <v>0</v>
      </c>
      <c r="H118" s="92"/>
      <c r="I118" s="49"/>
      <c r="J118" s="49"/>
      <c r="K118" s="35"/>
      <c r="L118" s="35"/>
      <c r="M118" s="35"/>
      <c r="N118" s="35"/>
      <c r="O118" s="35"/>
    </row>
    <row r="119" spans="1:15" ht="17.399999999999999" x14ac:dyDescent="0.3">
      <c r="A119" s="110">
        <v>111</v>
      </c>
      <c r="B119" s="161">
        <v>99337</v>
      </c>
      <c r="C119" s="203">
        <f>VLOOKUP(B119,'Schedule 3'!$B$8:$C$222,2,0)</f>
        <v>5.55</v>
      </c>
      <c r="D119" s="203">
        <f>VLOOKUP(B119,'Schedule 3A'!$B$8:$C$222,2,0)</f>
        <v>5.55</v>
      </c>
      <c r="E119" s="99" t="s">
        <v>238</v>
      </c>
      <c r="F119" s="122">
        <f t="shared" si="6"/>
        <v>0</v>
      </c>
      <c r="G119" s="123">
        <f t="shared" si="7"/>
        <v>0</v>
      </c>
      <c r="H119" s="92"/>
    </row>
    <row r="120" spans="1:15" ht="17.399999999999999" x14ac:dyDescent="0.3">
      <c r="A120" s="110">
        <v>112</v>
      </c>
      <c r="B120" s="161">
        <v>99341</v>
      </c>
      <c r="C120" s="203">
        <f>VLOOKUP(B120,'Schedule 3'!$B$8:$C$222,2,0)</f>
        <v>1.56</v>
      </c>
      <c r="D120" s="203">
        <f>VLOOKUP(B120,'Schedule 3A'!$B$8:$C$222,2,0)</f>
        <v>1.56</v>
      </c>
      <c r="E120" s="99" t="s">
        <v>239</v>
      </c>
      <c r="F120" s="122">
        <f t="shared" si="6"/>
        <v>0</v>
      </c>
      <c r="G120" s="123">
        <f t="shared" si="7"/>
        <v>0</v>
      </c>
      <c r="H120" s="92"/>
    </row>
    <row r="121" spans="1:15" s="64" customFormat="1" ht="17.399999999999999" x14ac:dyDescent="0.3">
      <c r="A121" s="110">
        <v>113</v>
      </c>
      <c r="B121" s="161">
        <v>99342</v>
      </c>
      <c r="C121" s="203">
        <f>VLOOKUP(B121,'Schedule 3'!$B$8:$C$222,2,0)</f>
        <v>2.2000000000000002</v>
      </c>
      <c r="D121" s="203">
        <f>VLOOKUP(B121,'Schedule 3A'!$B$8:$C$222,2,0)</f>
        <v>2.2000000000000002</v>
      </c>
      <c r="E121" s="99" t="s">
        <v>240</v>
      </c>
      <c r="F121" s="122">
        <f t="shared" si="6"/>
        <v>0</v>
      </c>
      <c r="G121" s="123">
        <f t="shared" si="7"/>
        <v>0</v>
      </c>
      <c r="H121" s="92"/>
    </row>
    <row r="122" spans="1:15" s="64" customFormat="1" ht="17.399999999999999" x14ac:dyDescent="0.3">
      <c r="A122" s="110">
        <v>114</v>
      </c>
      <c r="B122" s="161">
        <v>99343</v>
      </c>
      <c r="C122" s="203">
        <f>VLOOKUP(B122,'Schedule 3'!$B$8:$C$222,2,0)</f>
        <v>3.64</v>
      </c>
      <c r="D122" s="203">
        <f>VLOOKUP(B122,'Schedule 3A'!$B$8:$C$222,2,0)</f>
        <v>3.64</v>
      </c>
      <c r="E122" s="99" t="s">
        <v>241</v>
      </c>
      <c r="F122" s="122">
        <f t="shared" si="6"/>
        <v>0</v>
      </c>
      <c r="G122" s="123">
        <f t="shared" si="7"/>
        <v>0</v>
      </c>
      <c r="H122" s="92"/>
    </row>
    <row r="123" spans="1:15" s="64" customFormat="1" ht="17.399999999999999" x14ac:dyDescent="0.3">
      <c r="A123" s="110">
        <v>115</v>
      </c>
      <c r="B123" s="161">
        <v>99344</v>
      </c>
      <c r="C123" s="203">
        <f>VLOOKUP(B123,'Schedule 3'!$B$8:$C$222,2,0)</f>
        <v>5.19</v>
      </c>
      <c r="D123" s="203">
        <f>VLOOKUP(B123,'Schedule 3A'!$B$8:$C$222,2,0)</f>
        <v>5.19</v>
      </c>
      <c r="E123" s="99" t="s">
        <v>242</v>
      </c>
      <c r="F123" s="122">
        <f t="shared" si="6"/>
        <v>0</v>
      </c>
      <c r="G123" s="123">
        <f t="shared" si="7"/>
        <v>0</v>
      </c>
      <c r="H123" s="92"/>
    </row>
    <row r="124" spans="1:15" s="64" customFormat="1" ht="17.399999999999999" x14ac:dyDescent="0.3">
      <c r="A124" s="110">
        <v>116</v>
      </c>
      <c r="B124" s="161">
        <v>99345</v>
      </c>
      <c r="C124" s="203">
        <f>VLOOKUP(B124,'Schedule 3'!$B$8:$C$222,2,0)</f>
        <v>6.32</v>
      </c>
      <c r="D124" s="203">
        <f>VLOOKUP(B124,'Schedule 3A'!$B$8:$C$222,2,0)</f>
        <v>6.32</v>
      </c>
      <c r="E124" s="99" t="s">
        <v>243</v>
      </c>
      <c r="F124" s="122">
        <f t="shared" si="6"/>
        <v>0</v>
      </c>
      <c r="G124" s="123">
        <f t="shared" si="7"/>
        <v>0</v>
      </c>
      <c r="H124" s="92"/>
    </row>
    <row r="125" spans="1:15" s="64" customFormat="1" ht="17.399999999999999" x14ac:dyDescent="0.3">
      <c r="A125" s="110">
        <v>117</v>
      </c>
      <c r="B125" s="161">
        <v>99347</v>
      </c>
      <c r="C125" s="203">
        <f>VLOOKUP(B125,'Schedule 3'!$B$8:$C$222,2,0)</f>
        <v>1.57</v>
      </c>
      <c r="D125" s="203">
        <f>VLOOKUP(B125,'Schedule 3A'!$B$8:$C$222,2,0)</f>
        <v>1.57</v>
      </c>
      <c r="E125" s="99" t="s">
        <v>244</v>
      </c>
      <c r="F125" s="122">
        <f t="shared" si="6"/>
        <v>0</v>
      </c>
      <c r="G125" s="123">
        <f t="shared" si="7"/>
        <v>0</v>
      </c>
      <c r="H125" s="92"/>
    </row>
    <row r="126" spans="1:15" s="64" customFormat="1" ht="17.399999999999999" x14ac:dyDescent="0.3">
      <c r="A126" s="110">
        <v>118</v>
      </c>
      <c r="B126" s="161">
        <v>99348</v>
      </c>
      <c r="C126" s="203">
        <f>VLOOKUP(B126,'Schedule 3'!$B$8:$C$222,2,0)</f>
        <v>2.4</v>
      </c>
      <c r="D126" s="203">
        <f>VLOOKUP(B126,'Schedule 3A'!$B$8:$C$222,2,0)</f>
        <v>2.4</v>
      </c>
      <c r="E126" s="99" t="s">
        <v>245</v>
      </c>
      <c r="F126" s="122">
        <f t="shared" si="6"/>
        <v>0</v>
      </c>
      <c r="G126" s="123">
        <f t="shared" si="7"/>
        <v>0</v>
      </c>
      <c r="H126" s="92"/>
    </row>
    <row r="127" spans="1:15" s="64" customFormat="1" ht="17.399999999999999" x14ac:dyDescent="0.3">
      <c r="A127" s="110">
        <v>119</v>
      </c>
      <c r="B127" s="161">
        <v>99349</v>
      </c>
      <c r="C127" s="203">
        <f>VLOOKUP(B127,'Schedule 3'!$B$8:$C$222,2,0)</f>
        <v>3.7</v>
      </c>
      <c r="D127" s="203">
        <f>VLOOKUP(B127,'Schedule 3A'!$B$8:$C$222,2,0)</f>
        <v>3.7</v>
      </c>
      <c r="E127" s="99" t="s">
        <v>246</v>
      </c>
      <c r="F127" s="122">
        <f t="shared" si="6"/>
        <v>0</v>
      </c>
      <c r="G127" s="123">
        <f t="shared" si="7"/>
        <v>0</v>
      </c>
      <c r="H127" s="92"/>
    </row>
    <row r="128" spans="1:15" s="64" customFormat="1" ht="17.399999999999999" x14ac:dyDescent="0.3">
      <c r="A128" s="110">
        <v>120</v>
      </c>
      <c r="B128" s="161">
        <v>99350</v>
      </c>
      <c r="C128" s="203">
        <f>VLOOKUP(B128,'Schedule 3'!$B$8:$C$222,2,0)</f>
        <v>5.12</v>
      </c>
      <c r="D128" s="203">
        <f>VLOOKUP(B128,'Schedule 3A'!$B$8:$C$222,2,0)</f>
        <v>5.12</v>
      </c>
      <c r="E128" s="99" t="s">
        <v>247</v>
      </c>
      <c r="F128" s="122">
        <f t="shared" si="6"/>
        <v>0</v>
      </c>
      <c r="G128" s="123">
        <f t="shared" si="7"/>
        <v>0</v>
      </c>
      <c r="H128" s="92"/>
    </row>
    <row r="129" spans="1:8" s="64" customFormat="1" ht="17.399999999999999" x14ac:dyDescent="0.3">
      <c r="A129" s="110">
        <v>121</v>
      </c>
      <c r="B129" s="111">
        <v>99366</v>
      </c>
      <c r="C129" s="203">
        <f>VLOOKUP(B129,'Schedule 3'!$B$8:$C$222,2,0)</f>
        <v>1.23</v>
      </c>
      <c r="D129" s="203">
        <f>VLOOKUP(B129,'Schedule 3A'!$B$8:$C$222,2,0)</f>
        <v>1.2</v>
      </c>
      <c r="E129" s="99" t="s">
        <v>138</v>
      </c>
      <c r="F129" s="122">
        <f t="shared" si="6"/>
        <v>0</v>
      </c>
      <c r="G129" s="123">
        <f t="shared" si="7"/>
        <v>0</v>
      </c>
      <c r="H129" s="92"/>
    </row>
    <row r="130" spans="1:8" s="64" customFormat="1" ht="17.399999999999999" x14ac:dyDescent="0.3">
      <c r="A130" s="110">
        <v>122</v>
      </c>
      <c r="B130" s="111">
        <v>99367</v>
      </c>
      <c r="C130" s="203">
        <f>VLOOKUP(B130,'Schedule 3'!$B$8:$C$222,2,0)</f>
        <v>1.62</v>
      </c>
      <c r="D130" s="203">
        <f>VLOOKUP(B130,'Schedule 3A'!$B$8:$C$222,2,0)</f>
        <v>1.62</v>
      </c>
      <c r="E130" s="99" t="s">
        <v>139</v>
      </c>
      <c r="F130" s="122">
        <f t="shared" si="6"/>
        <v>0</v>
      </c>
      <c r="G130" s="123">
        <f t="shared" si="7"/>
        <v>0</v>
      </c>
      <c r="H130" s="92"/>
    </row>
    <row r="131" spans="1:8" s="64" customFormat="1" ht="17.399999999999999" x14ac:dyDescent="0.3">
      <c r="A131" s="110">
        <v>123</v>
      </c>
      <c r="B131" s="111">
        <v>99368</v>
      </c>
      <c r="C131" s="203">
        <f>VLOOKUP(B131,'Schedule 3'!$B$8:$C$222,2,0)</f>
        <v>1.05</v>
      </c>
      <c r="D131" s="203">
        <f>VLOOKUP(B131,'Schedule 3A'!$B$8:$C$222,2,0)</f>
        <v>1.05</v>
      </c>
      <c r="E131" s="99" t="s">
        <v>140</v>
      </c>
      <c r="F131" s="122">
        <f t="shared" si="6"/>
        <v>0</v>
      </c>
      <c r="G131" s="123">
        <f t="shared" si="7"/>
        <v>0</v>
      </c>
      <c r="H131" s="92"/>
    </row>
    <row r="132" spans="1:8" s="64" customFormat="1" ht="17.399999999999999" x14ac:dyDescent="0.3">
      <c r="A132" s="110">
        <v>124</v>
      </c>
      <c r="B132" s="111">
        <v>99441</v>
      </c>
      <c r="C132" s="203">
        <f>VLOOKUP(B132,'Schedule 3'!$B$8:$C$222,2,0)</f>
        <v>1.63</v>
      </c>
      <c r="D132" s="203">
        <f>VLOOKUP(B132,'Schedule 3A'!$B$8:$C$222,2,0)</f>
        <v>1.04</v>
      </c>
      <c r="E132" s="99" t="s">
        <v>141</v>
      </c>
      <c r="F132" s="122">
        <f t="shared" si="6"/>
        <v>0</v>
      </c>
      <c r="G132" s="123">
        <f t="shared" si="7"/>
        <v>0</v>
      </c>
      <c r="H132" s="92"/>
    </row>
    <row r="133" spans="1:8" s="64" customFormat="1" ht="17.399999999999999" x14ac:dyDescent="0.3">
      <c r="A133" s="110">
        <v>125</v>
      </c>
      <c r="B133" s="111">
        <v>99442</v>
      </c>
      <c r="C133" s="203">
        <f>VLOOKUP(B133,'Schedule 3'!$B$8:$C$222,2,0)</f>
        <v>2.66</v>
      </c>
      <c r="D133" s="203">
        <f>VLOOKUP(B133,'Schedule 3A'!$B$8:$C$222,2,0)</f>
        <v>1.96</v>
      </c>
      <c r="E133" s="99" t="s">
        <v>142</v>
      </c>
      <c r="F133" s="122">
        <f t="shared" si="6"/>
        <v>0</v>
      </c>
      <c r="G133" s="123">
        <f t="shared" si="7"/>
        <v>0</v>
      </c>
      <c r="H133" s="92"/>
    </row>
    <row r="134" spans="1:8" s="64" customFormat="1" ht="17.399999999999999" x14ac:dyDescent="0.3">
      <c r="A134" s="110">
        <v>126</v>
      </c>
      <c r="B134" s="111">
        <v>99443</v>
      </c>
      <c r="C134" s="203">
        <f>VLOOKUP(B134,'Schedule 3'!$B$8:$C$222,2,0)</f>
        <v>3.77</v>
      </c>
      <c r="D134" s="203">
        <f>VLOOKUP(B134,'Schedule 3A'!$B$8:$C$222,2,0)</f>
        <v>2.89</v>
      </c>
      <c r="E134" s="99" t="s">
        <v>143</v>
      </c>
      <c r="F134" s="122">
        <f t="shared" si="6"/>
        <v>0</v>
      </c>
      <c r="G134" s="123">
        <f t="shared" si="7"/>
        <v>0</v>
      </c>
      <c r="H134" s="92"/>
    </row>
    <row r="135" spans="1:8" s="64" customFormat="1" ht="52.2" x14ac:dyDescent="0.3">
      <c r="A135" s="110">
        <v>127</v>
      </c>
      <c r="B135" s="111" t="s">
        <v>144</v>
      </c>
      <c r="C135" s="203">
        <f>VLOOKUP(B135,'Schedule 3'!$B$8:$C$222,2,0)</f>
        <v>1.22</v>
      </c>
      <c r="D135" s="203">
        <f>VLOOKUP(B135,'Schedule 3A'!$B$8:$C$222,2,0)</f>
        <v>1.07</v>
      </c>
      <c r="E135" s="99" t="s">
        <v>305</v>
      </c>
      <c r="F135" s="122">
        <f t="shared" si="6"/>
        <v>0</v>
      </c>
      <c r="G135" s="123">
        <f t="shared" si="7"/>
        <v>0</v>
      </c>
      <c r="H135" s="92"/>
    </row>
    <row r="136" spans="1:8" s="64" customFormat="1" ht="52.2" x14ac:dyDescent="0.3">
      <c r="A136" s="110">
        <v>128</v>
      </c>
      <c r="B136" s="111" t="s">
        <v>145</v>
      </c>
      <c r="C136" s="203">
        <f>VLOOKUP(B136,'Schedule 3'!$B$8:$C$222,2,0)</f>
        <v>0.75</v>
      </c>
      <c r="D136" s="203">
        <f>VLOOKUP(B136,'Schedule 3A'!$B$8:$C$222,2,0)</f>
        <v>0.37</v>
      </c>
      <c r="E136" s="99" t="s">
        <v>306</v>
      </c>
      <c r="F136" s="122">
        <f t="shared" si="6"/>
        <v>0</v>
      </c>
      <c r="G136" s="123">
        <f t="shared" si="7"/>
        <v>0</v>
      </c>
      <c r="H136" s="92"/>
    </row>
    <row r="137" spans="1:8" s="64" customFormat="1" ht="17.399999999999999" x14ac:dyDescent="0.3">
      <c r="A137" s="110">
        <v>129</v>
      </c>
      <c r="B137" s="165" t="s">
        <v>31</v>
      </c>
      <c r="C137" s="203">
        <f>VLOOKUP(B137,'Schedule 3'!$B$8:$C$222,2,0)</f>
        <v>5.18</v>
      </c>
      <c r="D137" s="203">
        <f>VLOOKUP(B137,'Schedule 3A'!$B$8:$C$222,2,0)</f>
        <v>4.4800000000000004</v>
      </c>
      <c r="E137" s="99" t="s">
        <v>249</v>
      </c>
      <c r="F137" s="122">
        <f t="shared" si="6"/>
        <v>0</v>
      </c>
      <c r="G137" s="123">
        <f t="shared" si="7"/>
        <v>0</v>
      </c>
      <c r="H137" s="92"/>
    </row>
    <row r="138" spans="1:8" s="64" customFormat="1" ht="34.799999999999997" x14ac:dyDescent="0.3">
      <c r="A138" s="110">
        <v>130</v>
      </c>
      <c r="B138" s="165" t="s">
        <v>32</v>
      </c>
      <c r="C138" s="203">
        <f>VLOOKUP(B138,'Schedule 3'!$B$8:$C$222,2,0)</f>
        <v>0.77</v>
      </c>
      <c r="D138" s="203">
        <f>VLOOKUP(B138,'Schedule 3A'!$B$8:$C$222,2,0)</f>
        <v>0.73</v>
      </c>
      <c r="E138" s="99" t="s">
        <v>250</v>
      </c>
      <c r="F138" s="122">
        <f t="shared" si="6"/>
        <v>0</v>
      </c>
      <c r="G138" s="123">
        <f t="shared" si="7"/>
        <v>0</v>
      </c>
      <c r="H138" s="92"/>
    </row>
    <row r="139" spans="1:8" s="64" customFormat="1" ht="34.799999999999997" x14ac:dyDescent="0.3">
      <c r="A139" s="110">
        <v>131</v>
      </c>
      <c r="B139" s="165" t="s">
        <v>88</v>
      </c>
      <c r="C139" s="203">
        <f>VLOOKUP(B139,'Schedule 3'!$B$8:$C$222,2,0)</f>
        <v>0</v>
      </c>
      <c r="D139" s="203">
        <f>VLOOKUP(B139,'Schedule 3A'!$B$8:$C$222,2,0)</f>
        <v>0</v>
      </c>
      <c r="E139" s="99" t="s">
        <v>251</v>
      </c>
      <c r="F139" s="122">
        <f t="shared" si="6"/>
        <v>0</v>
      </c>
      <c r="G139" s="123">
        <f t="shared" si="7"/>
        <v>0</v>
      </c>
      <c r="H139" s="92"/>
    </row>
    <row r="140" spans="1:8" s="64" customFormat="1" ht="17.399999999999999" x14ac:dyDescent="0.3">
      <c r="A140" s="110">
        <v>132</v>
      </c>
      <c r="B140" s="165" t="s">
        <v>33</v>
      </c>
      <c r="C140" s="203">
        <f>VLOOKUP(B140,'Schedule 3'!$B$8:$C$222,2,0)</f>
        <v>1.1200000000000001</v>
      </c>
      <c r="D140" s="203">
        <f>VLOOKUP(B140,'Schedule 3A'!$B$8:$C$222,2,0)</f>
        <v>0.99</v>
      </c>
      <c r="E140" s="99" t="s">
        <v>252</v>
      </c>
      <c r="F140" s="122">
        <f t="shared" si="6"/>
        <v>0</v>
      </c>
      <c r="G140" s="123">
        <f t="shared" si="7"/>
        <v>0</v>
      </c>
      <c r="H140" s="92"/>
    </row>
    <row r="141" spans="1:8" s="64" customFormat="1" ht="17.399999999999999" x14ac:dyDescent="0.3">
      <c r="A141" s="110">
        <v>133</v>
      </c>
      <c r="B141" s="165" t="s">
        <v>34</v>
      </c>
      <c r="C141" s="203">
        <f>VLOOKUP(B141,'Schedule 3'!$B$8:$C$222,2,0)</f>
        <v>0.79</v>
      </c>
      <c r="D141" s="203">
        <f>VLOOKUP(B141,'Schedule 3A'!$B$8:$C$222,2,0)</f>
        <v>0.69</v>
      </c>
      <c r="E141" s="99" t="s">
        <v>253</v>
      </c>
      <c r="F141" s="122">
        <f t="shared" si="6"/>
        <v>0</v>
      </c>
      <c r="G141" s="123">
        <f t="shared" si="7"/>
        <v>0</v>
      </c>
      <c r="H141" s="92"/>
    </row>
    <row r="142" spans="1:8" s="64" customFormat="1" ht="17.399999999999999" x14ac:dyDescent="0.3">
      <c r="A142" s="110">
        <v>134</v>
      </c>
      <c r="B142" s="165" t="s">
        <v>35</v>
      </c>
      <c r="C142" s="203">
        <f>VLOOKUP(B142,'Schedule 3'!$B$8:$C$222,2,0)</f>
        <v>0.64</v>
      </c>
      <c r="D142" s="203">
        <f>VLOOKUP(B142,'Schedule 3A'!$B$8:$C$222,2,0)</f>
        <v>0.6</v>
      </c>
      <c r="E142" s="99" t="s">
        <v>254</v>
      </c>
      <c r="F142" s="122">
        <f t="shared" si="6"/>
        <v>0</v>
      </c>
      <c r="G142" s="123">
        <f t="shared" si="7"/>
        <v>0</v>
      </c>
      <c r="H142" s="92"/>
    </row>
    <row r="143" spans="1:8" s="64" customFormat="1" ht="17.399999999999999" x14ac:dyDescent="0.3">
      <c r="A143" s="110">
        <v>135</v>
      </c>
      <c r="B143" s="165" t="s">
        <v>89</v>
      </c>
      <c r="C143" s="203">
        <f>VLOOKUP(B143,'Schedule 3'!$B$8:$C$222,2,0)</f>
        <v>0</v>
      </c>
      <c r="D143" s="203">
        <f>VLOOKUP(B143,'Schedule 3A'!$B$8:$C$222,2,0)</f>
        <v>0</v>
      </c>
      <c r="E143" s="99" t="s">
        <v>255</v>
      </c>
      <c r="F143" s="122">
        <f t="shared" si="6"/>
        <v>0</v>
      </c>
      <c r="G143" s="123">
        <f t="shared" si="7"/>
        <v>0</v>
      </c>
      <c r="H143" s="92"/>
    </row>
    <row r="144" spans="1:8" s="64" customFormat="1" ht="34.799999999999997" x14ac:dyDescent="0.3">
      <c r="A144" s="110">
        <v>136</v>
      </c>
      <c r="B144" s="165" t="s">
        <v>448</v>
      </c>
      <c r="C144" s="203">
        <f>VLOOKUP(B144,'Schedule 3'!$B$8:$C$222,2,0)</f>
        <v>0</v>
      </c>
      <c r="D144" s="203">
        <f>VLOOKUP(B144,'Schedule 3A'!$B$8:$C$222,2,0)</f>
        <v>0</v>
      </c>
      <c r="E144" s="99" t="s">
        <v>449</v>
      </c>
      <c r="F144" s="122">
        <f t="shared" si="6"/>
        <v>0</v>
      </c>
      <c r="G144" s="123">
        <f t="shared" si="7"/>
        <v>0</v>
      </c>
      <c r="H144" s="92"/>
    </row>
    <row r="145" spans="1:8" s="64" customFormat="1" ht="34.799999999999997" x14ac:dyDescent="0.3">
      <c r="A145" s="110">
        <v>137</v>
      </c>
      <c r="B145" s="165" t="s">
        <v>90</v>
      </c>
      <c r="C145" s="203">
        <f>VLOOKUP(B145,'Schedule 3'!$B$8:$C$222,2,0)</f>
        <v>0</v>
      </c>
      <c r="D145" s="203">
        <f>VLOOKUP(B145,'Schedule 3A'!$B$8:$C$222,2,0)</f>
        <v>0</v>
      </c>
      <c r="E145" s="99" t="s">
        <v>450</v>
      </c>
      <c r="F145" s="122">
        <f t="shared" si="6"/>
        <v>0</v>
      </c>
      <c r="G145" s="123">
        <f t="shared" si="7"/>
        <v>0</v>
      </c>
      <c r="H145" s="92"/>
    </row>
    <row r="146" spans="1:8" s="64" customFormat="1" ht="34.799999999999997" x14ac:dyDescent="0.3">
      <c r="A146" s="110">
        <v>138</v>
      </c>
      <c r="B146" s="165" t="s">
        <v>91</v>
      </c>
      <c r="C146" s="203">
        <f>VLOOKUP(B146,'Schedule 3'!$B$8:$C$222,2,0)</f>
        <v>0</v>
      </c>
      <c r="D146" s="203">
        <f>VLOOKUP(B146,'Schedule 3A'!$B$8:$C$222,2,0)</f>
        <v>0</v>
      </c>
      <c r="E146" s="99" t="s">
        <v>257</v>
      </c>
      <c r="F146" s="122">
        <f t="shared" si="6"/>
        <v>0</v>
      </c>
      <c r="G146" s="123">
        <f t="shared" si="7"/>
        <v>0</v>
      </c>
      <c r="H146" s="92"/>
    </row>
    <row r="147" spans="1:8" s="64" customFormat="1" ht="17.399999999999999" x14ac:dyDescent="0.3">
      <c r="A147" s="110">
        <v>139</v>
      </c>
      <c r="B147" s="165" t="s">
        <v>92</v>
      </c>
      <c r="C147" s="203">
        <f>VLOOKUP(B147,'Schedule 3'!$B$8:$C$222,2,0)</f>
        <v>0</v>
      </c>
      <c r="D147" s="203">
        <f>VLOOKUP(B147,'Schedule 3A'!$B$8:$C$222,2,0)</f>
        <v>0</v>
      </c>
      <c r="E147" s="99" t="s">
        <v>258</v>
      </c>
      <c r="F147" s="122">
        <f t="shared" si="6"/>
        <v>0</v>
      </c>
      <c r="G147" s="123">
        <f t="shared" si="7"/>
        <v>0</v>
      </c>
      <c r="H147" s="92"/>
    </row>
    <row r="148" spans="1:8" s="64" customFormat="1" ht="17.399999999999999" x14ac:dyDescent="0.3">
      <c r="A148" s="110">
        <v>140</v>
      </c>
      <c r="B148" s="165" t="s">
        <v>318</v>
      </c>
      <c r="C148" s="203">
        <f>VLOOKUP(B148,'Schedule 3'!$B$8:$C$222,2,0)</f>
        <v>2.3199999999999998</v>
      </c>
      <c r="D148" s="203">
        <f>VLOOKUP(B148,'Schedule 3A'!$B$8:$C$222,2,0)</f>
        <v>2.3199999999999998</v>
      </c>
      <c r="E148" s="99" t="s">
        <v>319</v>
      </c>
      <c r="F148" s="122">
        <f t="shared" si="6"/>
        <v>0</v>
      </c>
      <c r="G148" s="123">
        <f t="shared" si="7"/>
        <v>0</v>
      </c>
      <c r="H148" s="92"/>
    </row>
    <row r="149" spans="1:8" s="64" customFormat="1" ht="17.399999999999999" x14ac:dyDescent="0.3">
      <c r="A149" s="110">
        <v>141</v>
      </c>
      <c r="B149" s="111" t="s">
        <v>36</v>
      </c>
      <c r="C149" s="203">
        <f>VLOOKUP(B149,'Schedule 3'!$B$8:$C$222,2,0)</f>
        <v>0</v>
      </c>
      <c r="D149" s="203">
        <f>VLOOKUP(B149,'Schedule 3A'!$B$8:$C$222,2,0)</f>
        <v>0</v>
      </c>
      <c r="E149" s="99" t="s">
        <v>316</v>
      </c>
      <c r="F149" s="122">
        <f t="shared" ref="F149:F212" si="8">$H$5*C149</f>
        <v>0</v>
      </c>
      <c r="G149" s="123">
        <f t="shared" ref="G149:G212" si="9">$H$5*D149</f>
        <v>0</v>
      </c>
      <c r="H149" s="92"/>
    </row>
    <row r="150" spans="1:8" s="64" customFormat="1" ht="17.399999999999999" x14ac:dyDescent="0.3">
      <c r="A150" s="110">
        <v>142</v>
      </c>
      <c r="B150" s="111" t="s">
        <v>37</v>
      </c>
      <c r="C150" s="203">
        <f>VLOOKUP(B150,'Schedule 3'!$B$8:$C$222,2,0)</f>
        <v>0</v>
      </c>
      <c r="D150" s="203">
        <f>VLOOKUP(B150,'Schedule 3A'!$B$8:$C$222,2,0)</f>
        <v>0</v>
      </c>
      <c r="E150" s="99" t="s">
        <v>315</v>
      </c>
      <c r="F150" s="122">
        <f t="shared" si="8"/>
        <v>0</v>
      </c>
      <c r="G150" s="123">
        <f t="shared" si="9"/>
        <v>0</v>
      </c>
      <c r="H150" s="92"/>
    </row>
    <row r="151" spans="1:8" s="64" customFormat="1" ht="17.399999999999999" x14ac:dyDescent="0.3">
      <c r="A151" s="110">
        <v>143</v>
      </c>
      <c r="B151" s="111" t="s">
        <v>38</v>
      </c>
      <c r="C151" s="203">
        <f>VLOOKUP(B151,'Schedule 3'!$B$8:$C$222,2,0)</f>
        <v>0</v>
      </c>
      <c r="D151" s="203">
        <f>VLOOKUP(B151,'Schedule 3A'!$B$8:$C$222,2,0)</f>
        <v>0</v>
      </c>
      <c r="E151" s="99" t="s">
        <v>317</v>
      </c>
      <c r="F151" s="122">
        <f t="shared" si="8"/>
        <v>0</v>
      </c>
      <c r="G151" s="123">
        <f t="shared" si="9"/>
        <v>0</v>
      </c>
      <c r="H151" s="92"/>
    </row>
    <row r="152" spans="1:8" s="64" customFormat="1" ht="34.799999999999997" x14ac:dyDescent="0.3">
      <c r="A152" s="110">
        <v>144</v>
      </c>
      <c r="B152" s="165" t="s">
        <v>93</v>
      </c>
      <c r="C152" s="203">
        <f>VLOOKUP(B152,'Schedule 3'!$B$8:$C$222,2,0)</f>
        <v>1.04</v>
      </c>
      <c r="D152" s="203">
        <f>VLOOKUP(B152,'Schedule 3A'!$B$8:$C$222,2,0)</f>
        <v>0.95</v>
      </c>
      <c r="E152" s="99" t="s">
        <v>259</v>
      </c>
      <c r="F152" s="122">
        <f t="shared" si="8"/>
        <v>0</v>
      </c>
      <c r="G152" s="123">
        <f t="shared" si="9"/>
        <v>0</v>
      </c>
      <c r="H152" s="92"/>
    </row>
    <row r="153" spans="1:8" s="64" customFormat="1" ht="17.399999999999999" x14ac:dyDescent="0.3">
      <c r="A153" s="110">
        <v>145</v>
      </c>
      <c r="B153" s="165" t="s">
        <v>94</v>
      </c>
      <c r="C153" s="203">
        <f>VLOOKUP(B153,'Schedule 3'!$B$8:$C$222,2,0)</f>
        <v>0</v>
      </c>
      <c r="D153" s="203">
        <f>VLOOKUP(B153,'Schedule 3A'!$B$8:$C$222,2,0)</f>
        <v>0</v>
      </c>
      <c r="E153" s="99" t="s">
        <v>260</v>
      </c>
      <c r="F153" s="122">
        <f t="shared" si="8"/>
        <v>0</v>
      </c>
      <c r="G153" s="123">
        <f t="shared" si="9"/>
        <v>0</v>
      </c>
      <c r="H153" s="92"/>
    </row>
    <row r="154" spans="1:8" s="64" customFormat="1" ht="17.399999999999999" x14ac:dyDescent="0.3">
      <c r="A154" s="110">
        <v>146</v>
      </c>
      <c r="B154" s="171" t="s">
        <v>405</v>
      </c>
      <c r="C154" s="203">
        <f>VLOOKUP(B154,'Schedule 3'!$B$8:$C$222,2,0)</f>
        <v>0.12</v>
      </c>
      <c r="D154" s="203">
        <f>VLOOKUP(B154,'Schedule 3A'!$B$8:$C$222,2,0)</f>
        <v>0.09</v>
      </c>
      <c r="E154" s="99" t="s">
        <v>355</v>
      </c>
      <c r="F154" s="122">
        <f t="shared" si="8"/>
        <v>0</v>
      </c>
      <c r="G154" s="123">
        <f t="shared" si="9"/>
        <v>0</v>
      </c>
      <c r="H154" s="92"/>
    </row>
    <row r="155" spans="1:8" s="64" customFormat="1" ht="17.399999999999999" x14ac:dyDescent="0.3">
      <c r="A155" s="110">
        <v>147</v>
      </c>
      <c r="B155" s="171" t="s">
        <v>354</v>
      </c>
      <c r="C155" s="203">
        <f>VLOOKUP(B155,'Schedule 3'!$B$8:$C$222,2,0)</f>
        <v>0.59</v>
      </c>
      <c r="D155" s="203">
        <f>VLOOKUP(B155,'Schedule 3A'!$B$8:$C$222,2,0)</f>
        <v>0.55000000000000004</v>
      </c>
      <c r="E155" s="99" t="s">
        <v>356</v>
      </c>
      <c r="F155" s="122">
        <f t="shared" si="8"/>
        <v>0</v>
      </c>
      <c r="G155" s="123">
        <f t="shared" si="9"/>
        <v>0</v>
      </c>
      <c r="H155" s="92"/>
    </row>
    <row r="156" spans="1:8" s="64" customFormat="1" ht="52.2" x14ac:dyDescent="0.3">
      <c r="A156" s="110">
        <v>148</v>
      </c>
      <c r="B156" s="165" t="s">
        <v>39</v>
      </c>
      <c r="C156" s="203">
        <f>VLOOKUP(B156,'Schedule 3'!$B$8:$C$222,2,0)</f>
        <v>0.75</v>
      </c>
      <c r="D156" s="203">
        <f>VLOOKUP(B156,'Schedule 3A'!$B$8:$C$222,2,0)</f>
        <v>0.37</v>
      </c>
      <c r="E156" s="99" t="s">
        <v>261</v>
      </c>
      <c r="F156" s="122">
        <f t="shared" si="8"/>
        <v>0</v>
      </c>
      <c r="G156" s="123">
        <f t="shared" si="9"/>
        <v>0</v>
      </c>
      <c r="H156" s="92"/>
    </row>
    <row r="157" spans="1:8" s="64" customFormat="1" ht="34.799999999999997" x14ac:dyDescent="0.3">
      <c r="A157" s="110">
        <v>149</v>
      </c>
      <c r="B157" s="165" t="s">
        <v>40</v>
      </c>
      <c r="C157" s="203">
        <f>VLOOKUP(B157,'Schedule 3'!$B$8:$C$222,2,0)</f>
        <v>0.75</v>
      </c>
      <c r="D157" s="203">
        <f>VLOOKUP(B157,'Schedule 3A'!$B$8:$C$222,2,0)</f>
        <v>0.37</v>
      </c>
      <c r="E157" s="99" t="s">
        <v>262</v>
      </c>
      <c r="F157" s="122">
        <f t="shared" si="8"/>
        <v>0</v>
      </c>
      <c r="G157" s="123">
        <f t="shared" si="9"/>
        <v>0</v>
      </c>
      <c r="H157" s="92"/>
    </row>
    <row r="158" spans="1:8" s="64" customFormat="1" ht="52.2" x14ac:dyDescent="0.3">
      <c r="A158" s="110">
        <v>150</v>
      </c>
      <c r="B158" s="165" t="s">
        <v>95</v>
      </c>
      <c r="C158" s="203">
        <f>VLOOKUP(B158,'Schedule 3'!$B$8:$C$222,2,0)</f>
        <v>0</v>
      </c>
      <c r="D158" s="203">
        <f>VLOOKUP(B158,'Schedule 3A'!$B$8:$C$222,2,0)</f>
        <v>0</v>
      </c>
      <c r="E158" s="99" t="s">
        <v>263</v>
      </c>
      <c r="F158" s="122">
        <f t="shared" si="8"/>
        <v>0</v>
      </c>
      <c r="G158" s="123">
        <f t="shared" si="9"/>
        <v>0</v>
      </c>
      <c r="H158" s="92"/>
    </row>
    <row r="159" spans="1:8" s="64" customFormat="1" ht="34.799999999999997" x14ac:dyDescent="0.3">
      <c r="A159" s="110">
        <v>151</v>
      </c>
      <c r="B159" s="165" t="s">
        <v>96</v>
      </c>
      <c r="C159" s="203">
        <f>VLOOKUP(B159,'Schedule 3'!$B$8:$C$222,2,0)</f>
        <v>0</v>
      </c>
      <c r="D159" s="203">
        <f>VLOOKUP(B159,'Schedule 3A'!$B$8:$C$222,2,0)</f>
        <v>0</v>
      </c>
      <c r="E159" s="99" t="s">
        <v>264</v>
      </c>
      <c r="F159" s="122">
        <f t="shared" si="8"/>
        <v>0</v>
      </c>
      <c r="G159" s="123">
        <f t="shared" si="9"/>
        <v>0</v>
      </c>
      <c r="H159" s="92"/>
    </row>
    <row r="160" spans="1:8" s="64" customFormat="1" ht="52.2" x14ac:dyDescent="0.3">
      <c r="A160" s="110">
        <v>152</v>
      </c>
      <c r="B160" s="165" t="s">
        <v>97</v>
      </c>
      <c r="C160" s="203">
        <f>VLOOKUP(B160,'Schedule 3'!$B$8:$C$222,2,0)</f>
        <v>0</v>
      </c>
      <c r="D160" s="203">
        <f>VLOOKUP(B160,'Schedule 3A'!$B$8:$C$222,2,0)</f>
        <v>0</v>
      </c>
      <c r="E160" s="99" t="s">
        <v>265</v>
      </c>
      <c r="F160" s="122">
        <f t="shared" si="8"/>
        <v>0</v>
      </c>
      <c r="G160" s="123">
        <f t="shared" si="9"/>
        <v>0</v>
      </c>
      <c r="H160" s="92"/>
    </row>
    <row r="161" spans="1:8" s="64" customFormat="1" ht="17.399999999999999" x14ac:dyDescent="0.3">
      <c r="A161" s="110">
        <v>153</v>
      </c>
      <c r="B161" s="165" t="s">
        <v>98</v>
      </c>
      <c r="C161" s="203">
        <f>VLOOKUP(B161,'Schedule 3'!$B$8:$C$222,2,0)</f>
        <v>0</v>
      </c>
      <c r="D161" s="203">
        <f>VLOOKUP(B161,'Schedule 3A'!$B$8:$C$222,2,0)</f>
        <v>0</v>
      </c>
      <c r="E161" s="99" t="s">
        <v>266</v>
      </c>
      <c r="F161" s="122">
        <f t="shared" si="8"/>
        <v>0</v>
      </c>
      <c r="G161" s="123">
        <f t="shared" si="9"/>
        <v>0</v>
      </c>
      <c r="H161" s="92"/>
    </row>
    <row r="162" spans="1:8" s="64" customFormat="1" ht="17.399999999999999" x14ac:dyDescent="0.3">
      <c r="A162" s="110">
        <v>154</v>
      </c>
      <c r="B162" s="111" t="s">
        <v>41</v>
      </c>
      <c r="C162" s="203">
        <f>VLOOKUP(B162,'Schedule 3'!$B$8:$C$222,2,0)</f>
        <v>3.22</v>
      </c>
      <c r="D162" s="203">
        <f>VLOOKUP(B162,'Schedule 3A'!$B$8:$C$222,2,0)</f>
        <v>2.21</v>
      </c>
      <c r="E162" s="99" t="s">
        <v>146</v>
      </c>
      <c r="F162" s="122">
        <f t="shared" si="8"/>
        <v>0</v>
      </c>
      <c r="G162" s="123">
        <f t="shared" si="9"/>
        <v>0</v>
      </c>
      <c r="H162" s="92"/>
    </row>
    <row r="163" spans="1:8" s="64" customFormat="1" ht="17.399999999999999" x14ac:dyDescent="0.3">
      <c r="A163" s="110">
        <v>155</v>
      </c>
      <c r="B163" s="111" t="s">
        <v>42</v>
      </c>
      <c r="C163" s="203">
        <f>VLOOKUP(B163,'Schedule 3'!$B$8:$C$222,2,0)</f>
        <v>1.1399999999999999</v>
      </c>
      <c r="D163" s="203">
        <f>VLOOKUP(B163,'Schedule 3A'!$B$8:$C$222,2,0)</f>
        <v>0.71</v>
      </c>
      <c r="E163" s="99" t="s">
        <v>147</v>
      </c>
      <c r="F163" s="122">
        <f t="shared" si="8"/>
        <v>0</v>
      </c>
      <c r="G163" s="123">
        <f t="shared" si="9"/>
        <v>0</v>
      </c>
      <c r="H163" s="92"/>
    </row>
    <row r="164" spans="1:8" s="64" customFormat="1" ht="17.399999999999999" x14ac:dyDescent="0.3">
      <c r="A164" s="110">
        <v>156</v>
      </c>
      <c r="B164" s="165" t="s">
        <v>43</v>
      </c>
      <c r="C164" s="203">
        <f>VLOOKUP(B164,'Schedule 3'!$B$8:$C$222,2,0)</f>
        <v>0.39</v>
      </c>
      <c r="D164" s="203">
        <f>VLOOKUP(B164,'Schedule 3A'!$B$8:$C$222,2,0)</f>
        <v>0.39</v>
      </c>
      <c r="E164" s="99" t="s">
        <v>267</v>
      </c>
      <c r="F164" s="122">
        <f t="shared" si="8"/>
        <v>0</v>
      </c>
      <c r="G164" s="123">
        <f t="shared" si="9"/>
        <v>0</v>
      </c>
      <c r="H164" s="92"/>
    </row>
    <row r="165" spans="1:8" s="64" customFormat="1" ht="17.399999999999999" x14ac:dyDescent="0.3">
      <c r="A165" s="110">
        <v>157</v>
      </c>
      <c r="B165" s="111" t="s">
        <v>44</v>
      </c>
      <c r="C165" s="203">
        <f>VLOOKUP(B165,'Schedule 3'!$B$8:$C$222,2,0)</f>
        <v>0.8</v>
      </c>
      <c r="D165" s="203">
        <f>VLOOKUP(B165,'Schedule 3A'!$B$8:$C$222,2,0)</f>
        <v>0.8</v>
      </c>
      <c r="E165" s="99" t="s">
        <v>301</v>
      </c>
      <c r="F165" s="122">
        <f t="shared" si="8"/>
        <v>0</v>
      </c>
      <c r="G165" s="123">
        <f t="shared" si="9"/>
        <v>0</v>
      </c>
      <c r="H165" s="92"/>
    </row>
    <row r="166" spans="1:8" s="64" customFormat="1" ht="17.399999999999999" x14ac:dyDescent="0.3">
      <c r="A166" s="110">
        <v>158</v>
      </c>
      <c r="B166" s="111" t="s">
        <v>45</v>
      </c>
      <c r="C166" s="203">
        <f>VLOOKUP(B166,'Schedule 3'!$B$8:$C$222,2,0)</f>
        <v>4.6399999999999997</v>
      </c>
      <c r="D166" s="203">
        <f>VLOOKUP(B166,'Schedule 3A'!$B$8:$C$222,2,0)</f>
        <v>4.6399999999999997</v>
      </c>
      <c r="E166" s="99" t="s">
        <v>148</v>
      </c>
      <c r="F166" s="122">
        <f t="shared" si="8"/>
        <v>0</v>
      </c>
      <c r="G166" s="123">
        <f t="shared" si="9"/>
        <v>0</v>
      </c>
      <c r="H166" s="92"/>
    </row>
    <row r="167" spans="1:8" s="64" customFormat="1" ht="17.399999999999999" x14ac:dyDescent="0.3">
      <c r="A167" s="110">
        <v>159</v>
      </c>
      <c r="B167" s="111" t="s">
        <v>46</v>
      </c>
      <c r="C167" s="203">
        <f>VLOOKUP(B167,'Schedule 3'!$B$8:$C$222,2,0)</f>
        <v>0.39</v>
      </c>
      <c r="D167" s="203">
        <f>VLOOKUP(B167,'Schedule 3A'!$B$8:$C$222,2,0)</f>
        <v>0.39</v>
      </c>
      <c r="E167" s="99" t="s">
        <v>149</v>
      </c>
      <c r="F167" s="122">
        <f t="shared" si="8"/>
        <v>0</v>
      </c>
      <c r="G167" s="123">
        <f t="shared" si="9"/>
        <v>0</v>
      </c>
      <c r="H167" s="92"/>
    </row>
    <row r="168" spans="1:8" s="64" customFormat="1" ht="17.399999999999999" x14ac:dyDescent="0.3">
      <c r="A168" s="110">
        <v>160</v>
      </c>
      <c r="B168" s="111" t="s">
        <v>47</v>
      </c>
      <c r="C168" s="203">
        <f>VLOOKUP(B168,'Schedule 3'!$B$8:$C$222,2,0)</f>
        <v>4.6399999999999997</v>
      </c>
      <c r="D168" s="203">
        <f>VLOOKUP(B168,'Schedule 3A'!$B$8:$C$222,2,0)</f>
        <v>4.6399999999999997</v>
      </c>
      <c r="E168" s="99" t="s">
        <v>150</v>
      </c>
      <c r="F168" s="122">
        <f t="shared" si="8"/>
        <v>0</v>
      </c>
      <c r="G168" s="123">
        <f t="shared" si="9"/>
        <v>0</v>
      </c>
      <c r="H168" s="92"/>
    </row>
    <row r="169" spans="1:8" s="64" customFormat="1" ht="17.399999999999999" x14ac:dyDescent="0.3">
      <c r="A169" s="110">
        <v>161</v>
      </c>
      <c r="B169" s="165" t="s">
        <v>48</v>
      </c>
      <c r="C169" s="203">
        <f>VLOOKUP(B169,'Schedule 3'!$B$8:$C$222,2,0)</f>
        <v>0.52</v>
      </c>
      <c r="D169" s="203">
        <f>VLOOKUP(B169,'Schedule 3A'!$B$8:$C$222,2,0)</f>
        <v>0.52</v>
      </c>
      <c r="E169" s="99" t="s">
        <v>268</v>
      </c>
      <c r="F169" s="122">
        <f t="shared" si="8"/>
        <v>0</v>
      </c>
      <c r="G169" s="123">
        <f t="shared" si="9"/>
        <v>0</v>
      </c>
      <c r="H169" s="92"/>
    </row>
    <row r="170" spans="1:8" s="64" customFormat="1" ht="17.399999999999999" x14ac:dyDescent="0.3">
      <c r="A170" s="110">
        <v>162</v>
      </c>
      <c r="B170" s="166" t="s">
        <v>49</v>
      </c>
      <c r="C170" s="203">
        <f>VLOOKUP(B170,'Schedule 3'!$B$8:$C$222,2,0)</f>
        <v>1.23</v>
      </c>
      <c r="D170" s="203">
        <f>VLOOKUP(B170,'Schedule 3A'!$B$8:$C$222,2,0)</f>
        <v>1.08</v>
      </c>
      <c r="E170" s="99" t="s">
        <v>151</v>
      </c>
      <c r="F170" s="122">
        <f t="shared" si="8"/>
        <v>0</v>
      </c>
      <c r="G170" s="123">
        <f t="shared" si="9"/>
        <v>0</v>
      </c>
      <c r="H170" s="92"/>
    </row>
    <row r="171" spans="1:8" s="64" customFormat="1" ht="17.399999999999999" x14ac:dyDescent="0.3">
      <c r="A171" s="110">
        <v>163</v>
      </c>
      <c r="B171" s="110" t="s">
        <v>50</v>
      </c>
      <c r="C171" s="203">
        <f>VLOOKUP(B171,'Schedule 3'!$B$8:$C$222,2,0)</f>
        <v>4.6399999999999997</v>
      </c>
      <c r="D171" s="203">
        <f>VLOOKUP(B171,'Schedule 3A'!$B$8:$C$222,2,0)</f>
        <v>4.6399999999999997</v>
      </c>
      <c r="E171" s="99" t="s">
        <v>152</v>
      </c>
      <c r="F171" s="122">
        <f t="shared" si="8"/>
        <v>0</v>
      </c>
      <c r="G171" s="123">
        <f t="shared" si="9"/>
        <v>0</v>
      </c>
      <c r="H171" s="92"/>
    </row>
    <row r="172" spans="1:8" s="64" customFormat="1" ht="17.399999999999999" x14ac:dyDescent="0.3">
      <c r="A172" s="110">
        <v>164</v>
      </c>
      <c r="B172" s="110" t="s">
        <v>51</v>
      </c>
      <c r="C172" s="203">
        <f>VLOOKUP(B172,'Schedule 3'!$B$8:$C$222,2,0)</f>
        <v>0.14000000000000001</v>
      </c>
      <c r="D172" s="203">
        <f>VLOOKUP(B172,'Schedule 3A'!$B$8:$C$222,2,0)</f>
        <v>0.12</v>
      </c>
      <c r="E172" s="99" t="s">
        <v>153</v>
      </c>
      <c r="F172" s="122">
        <f t="shared" si="8"/>
        <v>0</v>
      </c>
      <c r="G172" s="123">
        <f t="shared" si="9"/>
        <v>0</v>
      </c>
      <c r="H172" s="92"/>
    </row>
    <row r="173" spans="1:8" s="64" customFormat="1" ht="17.399999999999999" x14ac:dyDescent="0.3">
      <c r="A173" s="110">
        <v>165</v>
      </c>
      <c r="B173" s="111" t="s">
        <v>52</v>
      </c>
      <c r="C173" s="203">
        <f>VLOOKUP(B173,'Schedule 3'!$B$8:$C$222,2,0)</f>
        <v>3.08</v>
      </c>
      <c r="D173" s="203">
        <f>VLOOKUP(B173,'Schedule 3A'!$B$8:$C$222,2,0)</f>
        <v>2.64</v>
      </c>
      <c r="E173" s="99" t="s">
        <v>154</v>
      </c>
      <c r="F173" s="122">
        <f t="shared" si="8"/>
        <v>0</v>
      </c>
      <c r="G173" s="123">
        <f t="shared" si="9"/>
        <v>0</v>
      </c>
      <c r="H173" s="92"/>
    </row>
    <row r="174" spans="1:8" s="64" customFormat="1" ht="17.399999999999999" x14ac:dyDescent="0.3">
      <c r="A174" s="110">
        <v>166</v>
      </c>
      <c r="B174" s="111" t="s">
        <v>53</v>
      </c>
      <c r="C174" s="203">
        <f>VLOOKUP(B174,'Schedule 3'!$B$8:$C$222,2,0)</f>
        <v>4.6399999999999997</v>
      </c>
      <c r="D174" s="203">
        <f>VLOOKUP(B174,'Schedule 3A'!$B$8:$C$222,2,0)</f>
        <v>4.6399999999999997</v>
      </c>
      <c r="E174" s="99" t="s">
        <v>155</v>
      </c>
      <c r="F174" s="122">
        <f t="shared" si="8"/>
        <v>0</v>
      </c>
      <c r="G174" s="123">
        <f t="shared" si="9"/>
        <v>0</v>
      </c>
      <c r="H174" s="92"/>
    </row>
    <row r="175" spans="1:8" s="64" customFormat="1" ht="17.399999999999999" x14ac:dyDescent="0.3">
      <c r="A175" s="110">
        <v>167</v>
      </c>
      <c r="B175" s="165" t="s">
        <v>99</v>
      </c>
      <c r="C175" s="203">
        <f>VLOOKUP(B175,'Schedule 3'!$B$8:$C$222,2,0)</f>
        <v>1.04</v>
      </c>
      <c r="D175" s="203">
        <f>VLOOKUP(B175,'Schedule 3A'!$B$8:$C$222,2,0)</f>
        <v>0.95</v>
      </c>
      <c r="E175" s="99" t="s">
        <v>269</v>
      </c>
      <c r="F175" s="122">
        <f t="shared" si="8"/>
        <v>0</v>
      </c>
      <c r="G175" s="123">
        <f t="shared" si="9"/>
        <v>0</v>
      </c>
      <c r="H175" s="92"/>
    </row>
    <row r="176" spans="1:8" s="64" customFormat="1" ht="17.399999999999999" x14ac:dyDescent="0.3">
      <c r="A176" s="110">
        <v>168</v>
      </c>
      <c r="B176" s="165" t="s">
        <v>100</v>
      </c>
      <c r="C176" s="203">
        <f>VLOOKUP(B176,'Schedule 3'!$B$8:$C$222,2,0)</f>
        <v>0</v>
      </c>
      <c r="D176" s="203">
        <f>VLOOKUP(B176,'Schedule 3A'!$B$8:$C$222,2,0)</f>
        <v>0</v>
      </c>
      <c r="E176" s="99" t="s">
        <v>270</v>
      </c>
      <c r="F176" s="122">
        <f t="shared" si="8"/>
        <v>0</v>
      </c>
      <c r="G176" s="123">
        <f t="shared" si="9"/>
        <v>0</v>
      </c>
      <c r="H176" s="92"/>
    </row>
    <row r="177" spans="1:8" s="64" customFormat="1" ht="17.399999999999999" x14ac:dyDescent="0.3">
      <c r="A177" s="110">
        <v>169</v>
      </c>
      <c r="B177" s="165" t="s">
        <v>101</v>
      </c>
      <c r="C177" s="203">
        <f>VLOOKUP(B177,'Schedule 3'!$B$8:$C$222,2,0)</f>
        <v>5.18</v>
      </c>
      <c r="D177" s="203">
        <f>VLOOKUP(B177,'Schedule 3A'!$B$8:$C$222,2,0)</f>
        <v>4.4800000000000004</v>
      </c>
      <c r="E177" s="99" t="s">
        <v>271</v>
      </c>
      <c r="F177" s="122">
        <f t="shared" si="8"/>
        <v>0</v>
      </c>
      <c r="G177" s="123">
        <f t="shared" si="9"/>
        <v>0</v>
      </c>
      <c r="H177" s="92"/>
    </row>
    <row r="178" spans="1:8" s="64" customFormat="1" ht="17.399999999999999" x14ac:dyDescent="0.3">
      <c r="A178" s="110">
        <v>170</v>
      </c>
      <c r="B178" s="165" t="s">
        <v>102</v>
      </c>
      <c r="C178" s="203">
        <f>VLOOKUP(B178,'Schedule 3'!$B$8:$C$222,2,0)</f>
        <v>1.63</v>
      </c>
      <c r="D178" s="203">
        <f>VLOOKUP(B178,'Schedule 3A'!$B$8:$C$222,2,0)</f>
        <v>1.04</v>
      </c>
      <c r="E178" s="99" t="s">
        <v>272</v>
      </c>
      <c r="F178" s="122">
        <f t="shared" si="8"/>
        <v>0</v>
      </c>
      <c r="G178" s="123">
        <f t="shared" si="9"/>
        <v>0</v>
      </c>
      <c r="H178" s="92"/>
    </row>
    <row r="179" spans="1:8" s="64" customFormat="1" ht="17.399999999999999" x14ac:dyDescent="0.3">
      <c r="A179" s="110">
        <v>171</v>
      </c>
      <c r="B179" s="165" t="s">
        <v>103</v>
      </c>
      <c r="C179" s="203">
        <f>VLOOKUP(B179,'Schedule 3'!$B$8:$C$222,2,0)</f>
        <v>0</v>
      </c>
      <c r="D179" s="203">
        <f>VLOOKUP(B179,'Schedule 3A'!$B$8:$C$222,2,0)</f>
        <v>0</v>
      </c>
      <c r="E179" s="99" t="s">
        <v>271</v>
      </c>
      <c r="F179" s="122">
        <f t="shared" si="8"/>
        <v>0</v>
      </c>
      <c r="G179" s="123">
        <f t="shared" si="9"/>
        <v>0</v>
      </c>
      <c r="H179" s="92"/>
    </row>
    <row r="180" spans="1:8" s="64" customFormat="1" ht="17.399999999999999" x14ac:dyDescent="0.3">
      <c r="A180" s="110">
        <v>172</v>
      </c>
      <c r="B180" s="165" t="s">
        <v>104</v>
      </c>
      <c r="C180" s="203">
        <f>VLOOKUP(B180,'Schedule 3'!$B$8:$C$222,2,0)</f>
        <v>1.57</v>
      </c>
      <c r="D180" s="203">
        <f>VLOOKUP(B180,'Schedule 3A'!$B$8:$C$222,2,0)</f>
        <v>1.57</v>
      </c>
      <c r="E180" s="99" t="s">
        <v>273</v>
      </c>
      <c r="F180" s="122">
        <f t="shared" si="8"/>
        <v>0</v>
      </c>
      <c r="G180" s="123">
        <f t="shared" si="9"/>
        <v>0</v>
      </c>
      <c r="H180" s="92"/>
    </row>
    <row r="181" spans="1:8" s="64" customFormat="1" ht="17.399999999999999" x14ac:dyDescent="0.3">
      <c r="A181" s="110">
        <v>173</v>
      </c>
      <c r="B181" s="165" t="s">
        <v>54</v>
      </c>
      <c r="C181" s="203">
        <f>VLOOKUP(B181,'Schedule 3'!$B$8:$C$222,2,0)</f>
        <v>2.54</v>
      </c>
      <c r="D181" s="203">
        <f>VLOOKUP(B181,'Schedule 3A'!$B$8:$C$222,2,0)</f>
        <v>2.1800000000000002</v>
      </c>
      <c r="E181" s="99" t="s">
        <v>274</v>
      </c>
      <c r="F181" s="122">
        <f t="shared" si="8"/>
        <v>0</v>
      </c>
      <c r="G181" s="123">
        <f t="shared" si="9"/>
        <v>0</v>
      </c>
      <c r="H181" s="92"/>
    </row>
    <row r="182" spans="1:8" s="64" customFormat="1" ht="17.399999999999999" x14ac:dyDescent="0.3">
      <c r="A182" s="110">
        <v>174</v>
      </c>
      <c r="B182" s="111" t="s">
        <v>55</v>
      </c>
      <c r="C182" s="203">
        <f>VLOOKUP(B182,'Schedule 3'!$B$8:$C$222,2,0)</f>
        <v>1.62</v>
      </c>
      <c r="D182" s="203">
        <f>VLOOKUP(B182,'Schedule 3A'!$B$8:$C$222,2,0)</f>
        <v>1.62</v>
      </c>
      <c r="E182" s="99" t="s">
        <v>188</v>
      </c>
      <c r="F182" s="122">
        <f t="shared" si="8"/>
        <v>0</v>
      </c>
      <c r="G182" s="123">
        <f t="shared" si="9"/>
        <v>0</v>
      </c>
      <c r="H182" s="92"/>
    </row>
    <row r="183" spans="1:8" s="64" customFormat="1" ht="17.399999999999999" x14ac:dyDescent="0.3">
      <c r="A183" s="110">
        <v>175</v>
      </c>
      <c r="B183" s="111" t="s">
        <v>56</v>
      </c>
      <c r="C183" s="203">
        <f>VLOOKUP(B183,'Schedule 3'!$B$8:$C$222,2,0)</f>
        <v>2.3199999999999998</v>
      </c>
      <c r="D183" s="203">
        <f>VLOOKUP(B183,'Schedule 3A'!$B$8:$C$222,2,0)</f>
        <v>2.3199999999999998</v>
      </c>
      <c r="E183" s="99" t="s">
        <v>156</v>
      </c>
      <c r="F183" s="122">
        <f t="shared" si="8"/>
        <v>0</v>
      </c>
      <c r="G183" s="123">
        <f t="shared" si="9"/>
        <v>0</v>
      </c>
      <c r="H183" s="92"/>
    </row>
    <row r="184" spans="1:8" s="64" customFormat="1" ht="17.399999999999999" x14ac:dyDescent="0.3">
      <c r="A184" s="110">
        <v>176</v>
      </c>
      <c r="B184" s="111" t="s">
        <v>57</v>
      </c>
      <c r="C184" s="203">
        <f>VLOOKUP(B184,'Schedule 3'!$B$8:$C$222,2,0)</f>
        <v>1.24</v>
      </c>
      <c r="D184" s="203">
        <f>VLOOKUP(B184,'Schedule 3A'!$B$8:$C$222,2,0)</f>
        <v>1.24</v>
      </c>
      <c r="E184" s="99" t="s">
        <v>189</v>
      </c>
      <c r="F184" s="122">
        <f t="shared" si="8"/>
        <v>0</v>
      </c>
      <c r="G184" s="123">
        <f t="shared" si="9"/>
        <v>0</v>
      </c>
      <c r="H184" s="92"/>
    </row>
    <row r="185" spans="1:8" s="64" customFormat="1" ht="17.399999999999999" x14ac:dyDescent="0.3">
      <c r="A185" s="110">
        <v>177</v>
      </c>
      <c r="B185" s="111" t="s">
        <v>58</v>
      </c>
      <c r="C185" s="203">
        <f>VLOOKUP(B185,'Schedule 3'!$B$8:$C$222,2,0)</f>
        <v>0.79</v>
      </c>
      <c r="D185" s="203">
        <f>VLOOKUP(B185,'Schedule 3A'!$B$8:$C$222,2,0)</f>
        <v>0.69</v>
      </c>
      <c r="E185" s="99" t="s">
        <v>157</v>
      </c>
      <c r="F185" s="122">
        <f t="shared" si="8"/>
        <v>0</v>
      </c>
      <c r="G185" s="123">
        <f t="shared" si="9"/>
        <v>0</v>
      </c>
      <c r="H185" s="92"/>
    </row>
    <row r="186" spans="1:8" s="64" customFormat="1" ht="17.399999999999999" x14ac:dyDescent="0.3">
      <c r="A186" s="110">
        <v>178</v>
      </c>
      <c r="B186" s="111" t="s">
        <v>59</v>
      </c>
      <c r="C186" s="203">
        <f>VLOOKUP(B186,'Schedule 3'!$B$8:$C$222,2,0)</f>
        <v>0.8</v>
      </c>
      <c r="D186" s="203">
        <f>VLOOKUP(B186,'Schedule 3A'!$B$8:$C$222,2,0)</f>
        <v>0.8</v>
      </c>
      <c r="E186" s="99" t="s">
        <v>158</v>
      </c>
      <c r="F186" s="122">
        <f t="shared" si="8"/>
        <v>0</v>
      </c>
      <c r="G186" s="123">
        <f t="shared" si="9"/>
        <v>0</v>
      </c>
      <c r="H186" s="92"/>
    </row>
    <row r="187" spans="1:8" s="64" customFormat="1" ht="17.399999999999999" x14ac:dyDescent="0.3">
      <c r="A187" s="110">
        <v>179</v>
      </c>
      <c r="B187" s="111" t="s">
        <v>60</v>
      </c>
      <c r="C187" s="203">
        <f>VLOOKUP(B187,'Schedule 3'!$B$8:$C$222,2,0)</f>
        <v>0.14000000000000001</v>
      </c>
      <c r="D187" s="203">
        <f>VLOOKUP(B187,'Schedule 3A'!$B$8:$C$222,2,0)</f>
        <v>0.12</v>
      </c>
      <c r="E187" s="99" t="s">
        <v>159</v>
      </c>
      <c r="F187" s="122">
        <f t="shared" si="8"/>
        <v>0</v>
      </c>
      <c r="G187" s="123">
        <f t="shared" si="9"/>
        <v>0</v>
      </c>
      <c r="H187" s="92"/>
    </row>
    <row r="188" spans="1:8" s="64" customFormat="1" ht="17.399999999999999" x14ac:dyDescent="0.3">
      <c r="A188" s="110">
        <v>180</v>
      </c>
      <c r="B188" s="111" t="s">
        <v>61</v>
      </c>
      <c r="C188" s="203">
        <f>VLOOKUP(B188,'Schedule 3'!$B$8:$C$222,2,0)</f>
        <v>3.36</v>
      </c>
      <c r="D188" s="203">
        <f>VLOOKUP(B188,'Schedule 3A'!$B$8:$C$222,2,0)</f>
        <v>2.88</v>
      </c>
      <c r="E188" s="99" t="s">
        <v>160</v>
      </c>
      <c r="F188" s="122">
        <f t="shared" si="8"/>
        <v>0</v>
      </c>
      <c r="G188" s="123">
        <f t="shared" si="9"/>
        <v>0</v>
      </c>
      <c r="H188" s="92"/>
    </row>
    <row r="189" spans="1:8" s="64" customFormat="1" ht="17.399999999999999" x14ac:dyDescent="0.3">
      <c r="A189" s="110">
        <v>181</v>
      </c>
      <c r="B189" s="111" t="s">
        <v>62</v>
      </c>
      <c r="C189" s="203">
        <f>VLOOKUP(B189,'Schedule 3'!$B$8:$C$222,2,0)</f>
        <v>0.39</v>
      </c>
      <c r="D189" s="203">
        <f>VLOOKUP(B189,'Schedule 3A'!$B$8:$C$222,2,0)</f>
        <v>0.39</v>
      </c>
      <c r="E189" s="99" t="s">
        <v>161</v>
      </c>
      <c r="F189" s="122">
        <f t="shared" si="8"/>
        <v>0</v>
      </c>
      <c r="G189" s="123">
        <f t="shared" si="9"/>
        <v>0</v>
      </c>
      <c r="H189" s="92"/>
    </row>
    <row r="190" spans="1:8" s="64" customFormat="1" ht="17.399999999999999" x14ac:dyDescent="0.3">
      <c r="A190" s="110">
        <v>182</v>
      </c>
      <c r="B190" s="111" t="s">
        <v>63</v>
      </c>
      <c r="C190" s="203">
        <f>VLOOKUP(B190,'Schedule 3'!$B$8:$C$222,2,0)</f>
        <v>4.6399999999999997</v>
      </c>
      <c r="D190" s="203">
        <f>VLOOKUP(B190,'Schedule 3A'!$B$8:$C$222,2,0)</f>
        <v>4.6399999999999997</v>
      </c>
      <c r="E190" s="99" t="s">
        <v>162</v>
      </c>
      <c r="F190" s="122">
        <f t="shared" si="8"/>
        <v>0</v>
      </c>
      <c r="G190" s="123">
        <f t="shared" si="9"/>
        <v>0</v>
      </c>
      <c r="H190" s="92"/>
    </row>
    <row r="191" spans="1:8" s="64" customFormat="1" ht="17.399999999999999" x14ac:dyDescent="0.3">
      <c r="A191" s="110">
        <v>183</v>
      </c>
      <c r="B191" s="165" t="s">
        <v>64</v>
      </c>
      <c r="C191" s="203">
        <f>VLOOKUP(B191,'Schedule 3'!$B$8:$C$222,2,0)</f>
        <v>0.39</v>
      </c>
      <c r="D191" s="203">
        <f>VLOOKUP(B191,'Schedule 3A'!$B$8:$C$222,2,0)</f>
        <v>0.39</v>
      </c>
      <c r="E191" s="99" t="s">
        <v>275</v>
      </c>
      <c r="F191" s="122">
        <f t="shared" si="8"/>
        <v>0</v>
      </c>
      <c r="G191" s="123">
        <f t="shared" si="9"/>
        <v>0</v>
      </c>
      <c r="H191" s="92"/>
    </row>
    <row r="192" spans="1:8" s="64" customFormat="1" ht="17.399999999999999" x14ac:dyDescent="0.3">
      <c r="A192" s="110">
        <v>184</v>
      </c>
      <c r="B192" s="111" t="s">
        <v>65</v>
      </c>
      <c r="C192" s="203">
        <f>VLOOKUP(B192,'Schedule 3'!$B$8:$C$222,2,0)</f>
        <v>4.6399999999999997</v>
      </c>
      <c r="D192" s="203">
        <f>VLOOKUP(B192,'Schedule 3A'!$B$8:$C$222,2,0)</f>
        <v>4.6399999999999997</v>
      </c>
      <c r="E192" s="99" t="s">
        <v>163</v>
      </c>
      <c r="F192" s="122">
        <f t="shared" si="8"/>
        <v>0</v>
      </c>
      <c r="G192" s="123">
        <f t="shared" si="9"/>
        <v>0</v>
      </c>
      <c r="H192" s="92"/>
    </row>
    <row r="193" spans="1:8" s="64" customFormat="1" ht="17.399999999999999" x14ac:dyDescent="0.3">
      <c r="A193" s="110">
        <v>185</v>
      </c>
      <c r="B193" s="111" t="s">
        <v>66</v>
      </c>
      <c r="C193" s="203">
        <f>VLOOKUP(B193,'Schedule 3'!$B$8:$C$222,2,0)</f>
        <v>0.14000000000000001</v>
      </c>
      <c r="D193" s="203">
        <f>VLOOKUP(B193,'Schedule 3A'!$B$8:$C$222,2,0)</f>
        <v>0.12</v>
      </c>
      <c r="E193" s="99" t="s">
        <v>164</v>
      </c>
      <c r="F193" s="122">
        <f t="shared" si="8"/>
        <v>0</v>
      </c>
      <c r="G193" s="123">
        <f t="shared" si="9"/>
        <v>0</v>
      </c>
      <c r="H193" s="92"/>
    </row>
    <row r="194" spans="1:8" s="64" customFormat="1" ht="17.399999999999999" x14ac:dyDescent="0.3">
      <c r="A194" s="110">
        <v>186</v>
      </c>
      <c r="B194" s="111" t="s">
        <v>67</v>
      </c>
      <c r="C194" s="203">
        <f>VLOOKUP(B194,'Schedule 3'!$B$8:$C$222,2,0)</f>
        <v>3.36</v>
      </c>
      <c r="D194" s="203">
        <f>VLOOKUP(B194,'Schedule 3A'!$B$8:$C$222,2,0)</f>
        <v>2.88</v>
      </c>
      <c r="E194" s="99" t="s">
        <v>165</v>
      </c>
      <c r="F194" s="122">
        <f t="shared" si="8"/>
        <v>0</v>
      </c>
      <c r="G194" s="123">
        <f t="shared" si="9"/>
        <v>0</v>
      </c>
      <c r="H194" s="92"/>
    </row>
    <row r="195" spans="1:8" s="64" customFormat="1" ht="17.399999999999999" x14ac:dyDescent="0.3">
      <c r="A195" s="110">
        <v>187</v>
      </c>
      <c r="B195" s="111" t="s">
        <v>68</v>
      </c>
      <c r="C195" s="203">
        <f>VLOOKUP(B195,'Schedule 3'!$B$8:$C$222,2,0)</f>
        <v>0.14000000000000001</v>
      </c>
      <c r="D195" s="203">
        <f>VLOOKUP(B195,'Schedule 3A'!$B$8:$C$222,2,0)</f>
        <v>0.12</v>
      </c>
      <c r="E195" s="99" t="s">
        <v>166</v>
      </c>
      <c r="F195" s="122">
        <f t="shared" si="8"/>
        <v>0</v>
      </c>
      <c r="G195" s="123">
        <f t="shared" si="9"/>
        <v>0</v>
      </c>
      <c r="H195" s="92"/>
    </row>
    <row r="196" spans="1:8" s="64" customFormat="1" ht="17.399999999999999" x14ac:dyDescent="0.3">
      <c r="A196" s="110">
        <v>188</v>
      </c>
      <c r="B196" s="111" t="s">
        <v>69</v>
      </c>
      <c r="C196" s="203">
        <f>VLOOKUP(B196,'Schedule 3'!$B$8:$C$222,2,0)</f>
        <v>3.36</v>
      </c>
      <c r="D196" s="203">
        <f>VLOOKUP(B196,'Schedule 3A'!$B$8:$C$222,2,0)</f>
        <v>2.88</v>
      </c>
      <c r="E196" s="99" t="s">
        <v>167</v>
      </c>
      <c r="F196" s="122">
        <f t="shared" si="8"/>
        <v>0</v>
      </c>
      <c r="G196" s="123">
        <f t="shared" si="9"/>
        <v>0</v>
      </c>
      <c r="H196" s="92"/>
    </row>
    <row r="197" spans="1:8" s="64" customFormat="1" ht="17.399999999999999" x14ac:dyDescent="0.3">
      <c r="A197" s="110">
        <v>189</v>
      </c>
      <c r="B197" s="111" t="s">
        <v>70</v>
      </c>
      <c r="C197" s="203">
        <f>VLOOKUP(B197,'Schedule 3'!$B$8:$C$222,2,0)</f>
        <v>0.14000000000000001</v>
      </c>
      <c r="D197" s="203">
        <f>VLOOKUP(B197,'Schedule 3A'!$B$8:$C$222,2,0)</f>
        <v>0.12</v>
      </c>
      <c r="E197" s="99" t="s">
        <v>190</v>
      </c>
      <c r="F197" s="122">
        <f t="shared" si="8"/>
        <v>0</v>
      </c>
      <c r="G197" s="123">
        <f t="shared" si="9"/>
        <v>0</v>
      </c>
      <c r="H197" s="92"/>
    </row>
    <row r="198" spans="1:8" s="64" customFormat="1" ht="17.399999999999999" x14ac:dyDescent="0.3">
      <c r="A198" s="110">
        <v>190</v>
      </c>
      <c r="B198" s="111" t="s">
        <v>71</v>
      </c>
      <c r="C198" s="203">
        <f>VLOOKUP(B198,'Schedule 3'!$B$8:$C$222,2,0)</f>
        <v>0.14000000000000001</v>
      </c>
      <c r="D198" s="203">
        <f>VLOOKUP(B198,'Schedule 3A'!$B$8:$C$222,2,0)</f>
        <v>0.12</v>
      </c>
      <c r="E198" s="99" t="s">
        <v>168</v>
      </c>
      <c r="F198" s="122">
        <f t="shared" si="8"/>
        <v>0</v>
      </c>
      <c r="G198" s="123">
        <f t="shared" si="9"/>
        <v>0</v>
      </c>
      <c r="H198" s="92"/>
    </row>
    <row r="199" spans="1:8" s="64" customFormat="1" ht="17.399999999999999" x14ac:dyDescent="0.3">
      <c r="A199" s="110">
        <v>191</v>
      </c>
      <c r="B199" s="111" t="s">
        <v>72</v>
      </c>
      <c r="C199" s="203">
        <f>VLOOKUP(B199,'Schedule 3'!$B$8:$C$222,2,0)</f>
        <v>3.36</v>
      </c>
      <c r="D199" s="203">
        <f>VLOOKUP(B199,'Schedule 3A'!$B$8:$C$222,2,0)</f>
        <v>2.88</v>
      </c>
      <c r="E199" s="99" t="s">
        <v>169</v>
      </c>
      <c r="F199" s="122">
        <f t="shared" si="8"/>
        <v>0</v>
      </c>
      <c r="G199" s="123">
        <f t="shared" si="9"/>
        <v>0</v>
      </c>
      <c r="H199" s="92"/>
    </row>
    <row r="200" spans="1:8" s="64" customFormat="1" ht="17.399999999999999" x14ac:dyDescent="0.3">
      <c r="A200" s="110">
        <v>192</v>
      </c>
      <c r="B200" s="111" t="s">
        <v>73</v>
      </c>
      <c r="C200" s="203">
        <f>VLOOKUP(B200,'Schedule 3'!$B$8:$C$222,2,0)</f>
        <v>0.14000000000000001</v>
      </c>
      <c r="D200" s="203">
        <f>VLOOKUP(B200,'Schedule 3A'!$B$8:$C$222,2,0)</f>
        <v>0.12</v>
      </c>
      <c r="E200" s="99" t="s">
        <v>170</v>
      </c>
      <c r="F200" s="122">
        <f t="shared" si="8"/>
        <v>0</v>
      </c>
      <c r="G200" s="123">
        <f t="shared" si="9"/>
        <v>0</v>
      </c>
      <c r="H200" s="92"/>
    </row>
    <row r="201" spans="1:8" s="64" customFormat="1" ht="17.399999999999999" x14ac:dyDescent="0.3">
      <c r="A201" s="110">
        <v>193</v>
      </c>
      <c r="B201" s="165" t="s">
        <v>74</v>
      </c>
      <c r="C201" s="203">
        <f>VLOOKUP(B201,'Schedule 3'!$B$8:$C$222,2,0)</f>
        <v>1.23</v>
      </c>
      <c r="D201" s="203">
        <f>VLOOKUP(B201,'Schedule 3A'!$B$8:$C$222,2,0)</f>
        <v>1.08</v>
      </c>
      <c r="E201" s="99" t="s">
        <v>276</v>
      </c>
      <c r="F201" s="122">
        <f t="shared" si="8"/>
        <v>0</v>
      </c>
      <c r="G201" s="123">
        <f t="shared" si="9"/>
        <v>0</v>
      </c>
      <c r="H201" s="92"/>
    </row>
    <row r="202" spans="1:8" s="64" customFormat="1" ht="17.399999999999999" x14ac:dyDescent="0.3">
      <c r="A202" s="110">
        <v>194</v>
      </c>
      <c r="B202" s="165" t="s">
        <v>105</v>
      </c>
      <c r="C202" s="203">
        <f>VLOOKUP(B202,'Schedule 3'!$B$8:$C$222,2,0)</f>
        <v>0</v>
      </c>
      <c r="D202" s="203">
        <f>VLOOKUP(B202,'Schedule 3A'!$B$8:$C$222,2,0)</f>
        <v>0</v>
      </c>
      <c r="E202" s="99" t="s">
        <v>277</v>
      </c>
      <c r="F202" s="122">
        <f t="shared" si="8"/>
        <v>0</v>
      </c>
      <c r="G202" s="123">
        <f t="shared" si="9"/>
        <v>0</v>
      </c>
      <c r="H202" s="92"/>
    </row>
    <row r="203" spans="1:8" s="64" customFormat="1" ht="17.399999999999999" x14ac:dyDescent="0.3">
      <c r="A203" s="110">
        <v>195</v>
      </c>
      <c r="B203" s="165" t="s">
        <v>106</v>
      </c>
      <c r="C203" s="203">
        <f>VLOOKUP(B203,'Schedule 3'!$B$8:$C$222,2,0)</f>
        <v>0</v>
      </c>
      <c r="D203" s="203">
        <f>VLOOKUP(B203,'Schedule 3A'!$B$8:$C$222,2,0)</f>
        <v>0</v>
      </c>
      <c r="E203" s="99" t="s">
        <v>445</v>
      </c>
      <c r="F203" s="122">
        <f t="shared" si="8"/>
        <v>0</v>
      </c>
      <c r="G203" s="123">
        <f t="shared" si="9"/>
        <v>0</v>
      </c>
      <c r="H203" s="92"/>
    </row>
    <row r="204" spans="1:8" s="64" customFormat="1" ht="17.399999999999999" x14ac:dyDescent="0.3">
      <c r="A204" s="110">
        <v>196</v>
      </c>
      <c r="B204" s="165" t="s">
        <v>107</v>
      </c>
      <c r="C204" s="203">
        <f>VLOOKUP(B204,'Schedule 3'!$B$8:$C$222,2,0)</f>
        <v>0.59</v>
      </c>
      <c r="D204" s="203">
        <f>VLOOKUP(B204,'Schedule 3A'!$B$8:$C$222,2,0)</f>
        <v>0.55000000000000004</v>
      </c>
      <c r="E204" s="99" t="s">
        <v>278</v>
      </c>
      <c r="F204" s="122">
        <f t="shared" si="8"/>
        <v>0</v>
      </c>
      <c r="G204" s="123">
        <f t="shared" si="9"/>
        <v>0</v>
      </c>
      <c r="H204" s="92"/>
    </row>
    <row r="205" spans="1:8" s="64" customFormat="1" ht="17.399999999999999" x14ac:dyDescent="0.3">
      <c r="A205" s="110">
        <v>197</v>
      </c>
      <c r="B205" s="111" t="s">
        <v>171</v>
      </c>
      <c r="C205" s="203">
        <f>VLOOKUP(B205,'Schedule 3'!$B$8:$C$222,2,0)</f>
        <v>0.14000000000000001</v>
      </c>
      <c r="D205" s="203">
        <f>VLOOKUP(B205,'Schedule 3A'!$B$8:$C$222,2,0)</f>
        <v>0.12</v>
      </c>
      <c r="E205" s="99" t="s">
        <v>172</v>
      </c>
      <c r="F205" s="122">
        <f t="shared" si="8"/>
        <v>0</v>
      </c>
      <c r="G205" s="123">
        <f t="shared" si="9"/>
        <v>0</v>
      </c>
      <c r="H205" s="92"/>
    </row>
    <row r="206" spans="1:8" s="64" customFormat="1" ht="17.399999999999999" x14ac:dyDescent="0.3">
      <c r="A206" s="110">
        <v>198</v>
      </c>
      <c r="B206" s="111" t="s">
        <v>173</v>
      </c>
      <c r="C206" s="203">
        <f>VLOOKUP(B206,'Schedule 3'!$B$8:$C$222,2,0)</f>
        <v>3.36</v>
      </c>
      <c r="D206" s="203">
        <f>VLOOKUP(B206,'Schedule 3A'!$B$8:$C$222,2,0)</f>
        <v>2.88</v>
      </c>
      <c r="E206" s="99" t="s">
        <v>307</v>
      </c>
      <c r="F206" s="122">
        <f t="shared" si="8"/>
        <v>0</v>
      </c>
      <c r="G206" s="123">
        <f t="shared" si="9"/>
        <v>0</v>
      </c>
      <c r="H206" s="92"/>
    </row>
    <row r="207" spans="1:8" s="64" customFormat="1" ht="17.399999999999999" x14ac:dyDescent="0.3">
      <c r="A207" s="110">
        <v>199</v>
      </c>
      <c r="B207" s="165" t="s">
        <v>108</v>
      </c>
      <c r="C207" s="203">
        <f>VLOOKUP(B207,'Schedule 3'!$B$8:$C$222,2,0)</f>
        <v>1.04</v>
      </c>
      <c r="D207" s="203">
        <f>VLOOKUP(B207,'Schedule 3A'!$B$8:$C$222,2,0)</f>
        <v>0.95</v>
      </c>
      <c r="E207" s="99" t="s">
        <v>279</v>
      </c>
      <c r="F207" s="122">
        <f t="shared" si="8"/>
        <v>0</v>
      </c>
      <c r="G207" s="123">
        <f t="shared" si="9"/>
        <v>0</v>
      </c>
      <c r="H207" s="92"/>
    </row>
    <row r="208" spans="1:8" s="64" customFormat="1" ht="17.399999999999999" x14ac:dyDescent="0.3">
      <c r="A208" s="110">
        <v>200</v>
      </c>
      <c r="B208" s="111" t="s">
        <v>174</v>
      </c>
      <c r="C208" s="203">
        <f>VLOOKUP(B208,'Schedule 3'!$B$8:$C$222,2,0)</f>
        <v>0.75</v>
      </c>
      <c r="D208" s="203">
        <f>VLOOKUP(B208,'Schedule 3A'!$B$8:$C$222,2,0)</f>
        <v>0.37</v>
      </c>
      <c r="E208" s="99" t="s">
        <v>175</v>
      </c>
      <c r="F208" s="122">
        <f t="shared" si="8"/>
        <v>0</v>
      </c>
      <c r="G208" s="123">
        <f t="shared" si="9"/>
        <v>0</v>
      </c>
      <c r="H208" s="92"/>
    </row>
    <row r="209" spans="1:8" s="64" customFormat="1" ht="17.399999999999999" x14ac:dyDescent="0.3">
      <c r="A209" s="110">
        <v>201</v>
      </c>
      <c r="B209" s="111" t="s">
        <v>176</v>
      </c>
      <c r="C209" s="203">
        <f>VLOOKUP(B209,'Schedule 3'!$B$8:$C$222,2,0)</f>
        <v>0.75</v>
      </c>
      <c r="D209" s="203">
        <f>VLOOKUP(B209,'Schedule 3A'!$B$8:$C$222,2,0)</f>
        <v>0.37</v>
      </c>
      <c r="E209" s="99" t="s">
        <v>177</v>
      </c>
      <c r="F209" s="122">
        <f t="shared" si="8"/>
        <v>0</v>
      </c>
      <c r="G209" s="123">
        <f t="shared" si="9"/>
        <v>0</v>
      </c>
      <c r="H209" s="92"/>
    </row>
    <row r="210" spans="1:8" s="64" customFormat="1" ht="17.399999999999999" x14ac:dyDescent="0.3">
      <c r="A210" s="110">
        <v>202</v>
      </c>
      <c r="B210" s="111" t="s">
        <v>178</v>
      </c>
      <c r="C210" s="203">
        <f>VLOOKUP(B210,'Schedule 3'!$B$8:$C$222,2,0)</f>
        <v>3.48</v>
      </c>
      <c r="D210" s="203">
        <f>VLOOKUP(B210,'Schedule 3A'!$B$8:$C$222,2,0)</f>
        <v>3.48</v>
      </c>
      <c r="E210" s="99" t="s">
        <v>179</v>
      </c>
      <c r="F210" s="122">
        <f t="shared" si="8"/>
        <v>0</v>
      </c>
      <c r="G210" s="123">
        <f t="shared" si="9"/>
        <v>0</v>
      </c>
      <c r="H210" s="92"/>
    </row>
    <row r="211" spans="1:8" s="64" customFormat="1" ht="17.399999999999999" x14ac:dyDescent="0.3">
      <c r="A211" s="110">
        <v>203</v>
      </c>
      <c r="B211" s="111" t="s">
        <v>180</v>
      </c>
      <c r="C211" s="203">
        <f>VLOOKUP(B211,'Schedule 3'!$B$8:$C$222,2,0)</f>
        <v>3.55</v>
      </c>
      <c r="D211" s="203">
        <f>VLOOKUP(B211,'Schedule 3A'!$B$8:$C$222,2,0)</f>
        <v>3.55</v>
      </c>
      <c r="E211" s="99" t="s">
        <v>181</v>
      </c>
      <c r="F211" s="122">
        <f t="shared" si="8"/>
        <v>0</v>
      </c>
      <c r="G211" s="123">
        <f t="shared" si="9"/>
        <v>0</v>
      </c>
      <c r="H211" s="92"/>
    </row>
    <row r="212" spans="1:8" s="64" customFormat="1" ht="17.399999999999999" x14ac:dyDescent="0.3">
      <c r="A212" s="110">
        <v>204</v>
      </c>
      <c r="B212" s="165" t="s">
        <v>109</v>
      </c>
      <c r="C212" s="203">
        <f>VLOOKUP(B212,'Schedule 3'!$B$8:$C$222,2,0)</f>
        <v>0</v>
      </c>
      <c r="D212" s="203">
        <f>VLOOKUP(B212,'Schedule 3A'!$B$8:$C$222,2,0)</f>
        <v>0</v>
      </c>
      <c r="E212" s="99" t="s">
        <v>280</v>
      </c>
      <c r="F212" s="122">
        <f t="shared" si="8"/>
        <v>0</v>
      </c>
      <c r="G212" s="123">
        <f t="shared" si="9"/>
        <v>0</v>
      </c>
      <c r="H212" s="92"/>
    </row>
    <row r="213" spans="1:8" s="64" customFormat="1" ht="17.399999999999999" x14ac:dyDescent="0.3">
      <c r="A213" s="110">
        <v>205</v>
      </c>
      <c r="B213" s="111" t="s">
        <v>182</v>
      </c>
      <c r="C213" s="203">
        <f>VLOOKUP(B213,'Schedule 3'!$B$8:$C$222,2,0)</f>
        <v>0.22</v>
      </c>
      <c r="D213" s="203">
        <f>VLOOKUP(B213,'Schedule 3A'!$B$8:$C$222,2,0)</f>
        <v>0.22</v>
      </c>
      <c r="E213" s="99" t="s">
        <v>183</v>
      </c>
      <c r="F213" s="122">
        <f t="shared" ref="F213:F223" si="10">$H$5*C213</f>
        <v>0</v>
      </c>
      <c r="G213" s="123">
        <f t="shared" ref="G213:G223" si="11">$H$5*D213</f>
        <v>0</v>
      </c>
      <c r="H213" s="92"/>
    </row>
    <row r="214" spans="1:8" s="64" customFormat="1" ht="17.399999999999999" x14ac:dyDescent="0.3">
      <c r="A214" s="110">
        <v>206</v>
      </c>
      <c r="B214" s="165" t="s">
        <v>75</v>
      </c>
      <c r="C214" s="203">
        <f>VLOOKUP(B214,'Schedule 3'!$B$8:$C$222,2,0)</f>
        <v>2.94</v>
      </c>
      <c r="D214" s="203">
        <f>VLOOKUP(B214,'Schedule 3A'!$B$8:$C$222,2,0)</f>
        <v>2.92</v>
      </c>
      <c r="E214" s="99" t="s">
        <v>281</v>
      </c>
      <c r="F214" s="122">
        <f t="shared" si="10"/>
        <v>0</v>
      </c>
      <c r="G214" s="123">
        <f t="shared" si="11"/>
        <v>0</v>
      </c>
      <c r="H214" s="92"/>
    </row>
    <row r="215" spans="1:8" s="64" customFormat="1" ht="34.799999999999997" x14ac:dyDescent="0.3">
      <c r="A215" s="110">
        <v>207</v>
      </c>
      <c r="B215" s="165" t="s">
        <v>110</v>
      </c>
      <c r="C215" s="203">
        <f>VLOOKUP(B215,'Schedule 3'!$B$8:$C$222,2,0)</f>
        <v>2.65</v>
      </c>
      <c r="D215" s="203">
        <f>VLOOKUP(B215,'Schedule 3A'!$B$8:$C$222,2,0)</f>
        <v>1.95</v>
      </c>
      <c r="E215" s="99" t="s">
        <v>282</v>
      </c>
      <c r="F215" s="122">
        <f t="shared" si="10"/>
        <v>0</v>
      </c>
      <c r="G215" s="123">
        <f t="shared" si="11"/>
        <v>0</v>
      </c>
      <c r="H215" s="92"/>
    </row>
    <row r="216" spans="1:8" s="64" customFormat="1" ht="34.799999999999997" x14ac:dyDescent="0.3">
      <c r="A216" s="110">
        <v>208</v>
      </c>
      <c r="B216" s="165" t="s">
        <v>111</v>
      </c>
      <c r="C216" s="203">
        <f>VLOOKUP(B216,'Schedule 3'!$B$8:$C$222,2,0)</f>
        <v>0</v>
      </c>
      <c r="D216" s="203">
        <f>VLOOKUP(B216,'Schedule 3A'!$B$8:$C$222,2,0)</f>
        <v>0</v>
      </c>
      <c r="E216" s="99" t="s">
        <v>283</v>
      </c>
      <c r="F216" s="122">
        <f t="shared" si="10"/>
        <v>0</v>
      </c>
      <c r="G216" s="123">
        <f t="shared" si="11"/>
        <v>0</v>
      </c>
      <c r="H216" s="92"/>
    </row>
    <row r="217" spans="1:8" s="64" customFormat="1" ht="17.399999999999999" x14ac:dyDescent="0.3">
      <c r="A217" s="110">
        <v>209</v>
      </c>
      <c r="B217" s="165" t="s">
        <v>112</v>
      </c>
      <c r="C217" s="203">
        <f>VLOOKUP(B217,'Schedule 3'!$B$8:$C$222,2,0)</f>
        <v>0.59</v>
      </c>
      <c r="D217" s="203">
        <f>VLOOKUP(B217,'Schedule 3A'!$B$8:$C$222,2,0)</f>
        <v>0.55000000000000004</v>
      </c>
      <c r="E217" s="99" t="s">
        <v>284</v>
      </c>
      <c r="F217" s="122">
        <f t="shared" si="10"/>
        <v>0</v>
      </c>
      <c r="G217" s="123">
        <f t="shared" si="11"/>
        <v>0</v>
      </c>
      <c r="H217" s="92"/>
    </row>
    <row r="218" spans="1:8" s="64" customFormat="1" ht="34.799999999999997" x14ac:dyDescent="0.3">
      <c r="A218" s="110">
        <v>210</v>
      </c>
      <c r="B218" s="165" t="s">
        <v>113</v>
      </c>
      <c r="C218" s="203">
        <f>VLOOKUP(B218,'Schedule 3'!$B$8:$C$222,2,0)</f>
        <v>0</v>
      </c>
      <c r="D218" s="203">
        <f>VLOOKUP(B218,'Schedule 3A'!$B$8:$C$222,2,0)</f>
        <v>0</v>
      </c>
      <c r="E218" s="99" t="s">
        <v>285</v>
      </c>
      <c r="F218" s="122">
        <f t="shared" si="10"/>
        <v>0</v>
      </c>
      <c r="G218" s="123">
        <f t="shared" si="11"/>
        <v>0</v>
      </c>
      <c r="H218" s="92"/>
    </row>
    <row r="219" spans="1:8" s="64" customFormat="1" ht="17.399999999999999" x14ac:dyDescent="0.3">
      <c r="A219" s="110">
        <v>211</v>
      </c>
      <c r="B219" s="111" t="s">
        <v>76</v>
      </c>
      <c r="C219" s="203">
        <f>VLOOKUP(B219,'Schedule 3'!$B$8:$C$222,2,0)</f>
        <v>0.64</v>
      </c>
      <c r="D219" s="203">
        <f>VLOOKUP(B219,'Schedule 3A'!$B$8:$C$222,2,0)</f>
        <v>0.6</v>
      </c>
      <c r="E219" s="99" t="s">
        <v>184</v>
      </c>
      <c r="F219" s="122">
        <f t="shared" si="10"/>
        <v>0</v>
      </c>
      <c r="G219" s="123">
        <f t="shared" si="11"/>
        <v>0</v>
      </c>
      <c r="H219" s="92"/>
    </row>
    <row r="220" spans="1:8" s="64" customFormat="1" ht="17.399999999999999" x14ac:dyDescent="0.3">
      <c r="A220" s="110">
        <v>212</v>
      </c>
      <c r="B220" s="111" t="s">
        <v>77</v>
      </c>
      <c r="C220" s="203">
        <f>VLOOKUP(B220,'Schedule 3'!$B$8:$C$222,2,0)</f>
        <v>0.65</v>
      </c>
      <c r="D220" s="203">
        <f>VLOOKUP(B220,'Schedule 3A'!$B$8:$C$222,2,0)</f>
        <v>0.6</v>
      </c>
      <c r="E220" s="99" t="s">
        <v>185</v>
      </c>
      <c r="F220" s="122">
        <f t="shared" si="10"/>
        <v>0</v>
      </c>
      <c r="G220" s="123">
        <f t="shared" si="11"/>
        <v>0</v>
      </c>
      <c r="H220" s="92"/>
    </row>
    <row r="221" spans="1:8" s="64" customFormat="1" ht="17.399999999999999" x14ac:dyDescent="0.3">
      <c r="A221" s="110">
        <v>213</v>
      </c>
      <c r="B221" s="165" t="s">
        <v>114</v>
      </c>
      <c r="C221" s="203">
        <f>VLOOKUP(B221,'Schedule 3'!$B$8:$C$222,2,0)</f>
        <v>0.97</v>
      </c>
      <c r="D221" s="203">
        <f>VLOOKUP(B221,'Schedule 3A'!$B$8:$C$222,2,0)</f>
        <v>0.97</v>
      </c>
      <c r="E221" s="99" t="s">
        <v>286</v>
      </c>
      <c r="F221" s="122">
        <f t="shared" si="10"/>
        <v>0</v>
      </c>
      <c r="G221" s="123">
        <f t="shared" si="11"/>
        <v>0</v>
      </c>
      <c r="H221" s="92"/>
    </row>
    <row r="222" spans="1:8" s="64" customFormat="1" ht="34.799999999999997" x14ac:dyDescent="0.3">
      <c r="A222" s="110">
        <v>214</v>
      </c>
      <c r="B222" s="165" t="s">
        <v>115</v>
      </c>
      <c r="C222" s="203">
        <f>VLOOKUP(B222,'Schedule 3'!$B$8:$C$222,2,0)</f>
        <v>1.35</v>
      </c>
      <c r="D222" s="203">
        <f>VLOOKUP(B222,'Schedule 3A'!$B$8:$C$222,2,0)</f>
        <v>0.93</v>
      </c>
      <c r="E222" s="99" t="s">
        <v>287</v>
      </c>
      <c r="F222" s="122">
        <f t="shared" si="10"/>
        <v>0</v>
      </c>
      <c r="G222" s="123">
        <f t="shared" si="11"/>
        <v>0</v>
      </c>
      <c r="H222" s="92"/>
    </row>
    <row r="223" spans="1:8" s="64" customFormat="1" ht="17.399999999999999" x14ac:dyDescent="0.3">
      <c r="A223" s="110">
        <v>215</v>
      </c>
      <c r="B223" s="165" t="s">
        <v>116</v>
      </c>
      <c r="C223" s="203">
        <f>VLOOKUP(B223,'Schedule 3'!$B$8:$C$222,2,0)</f>
        <v>0</v>
      </c>
      <c r="D223" s="203">
        <f>VLOOKUP(B223,'Schedule 3A'!$B$8:$C$222,2,0)</f>
        <v>0</v>
      </c>
      <c r="E223" s="99" t="s">
        <v>288</v>
      </c>
      <c r="F223" s="122">
        <f t="shared" si="10"/>
        <v>0</v>
      </c>
      <c r="G223" s="123">
        <f t="shared" si="11"/>
        <v>0</v>
      </c>
      <c r="H223" s="92"/>
    </row>
  </sheetData>
  <sheetProtection algorithmName="SHA-512" hashValue="5J6DqHya0mDa6VWXK0PXjKZwMJIEHB392HHYfrGBCpaGRgEyxhLJ2Ue+5rjIfQ2XKEDBzQSrE4HWvW6iRcbVow==" saltValue="t82KgBbkfaikC5lqCRHdRw==" spinCount="100000" sheet="1" objects="1" scenarios="1"/>
  <sortState xmlns:xlrd2="http://schemas.microsoft.com/office/spreadsheetml/2017/richdata2" ref="B10:G214">
    <sortCondition ref="B10:B214"/>
  </sortState>
  <pageMargins left="0.7" right="0.7" top="0.42" bottom="0.51" header="0.3" footer="0.3"/>
  <pageSetup scale="3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Certification</vt:lpstr>
      <vt:lpstr>Schedule 1</vt:lpstr>
      <vt:lpstr>Schedule 2</vt:lpstr>
      <vt:lpstr>Schedule 2A</vt:lpstr>
      <vt:lpstr>Schedule 2B</vt:lpstr>
      <vt:lpstr>Schedule 2C</vt:lpstr>
      <vt:lpstr>Schedule 3</vt:lpstr>
      <vt:lpstr>Schedule 3A</vt:lpstr>
      <vt:lpstr>Schedule 4</vt:lpstr>
      <vt:lpstr>Schedule 5</vt:lpstr>
      <vt:lpstr>'Schedule 1'!Print_Area</vt:lpstr>
      <vt:lpstr>'Schedule 2'!Print_Area</vt:lpstr>
      <vt:lpstr>'Schedule 3'!Print_Area</vt:lpstr>
      <vt:lpstr>'Schedule 2A'!Print_Titles</vt:lpstr>
      <vt:lpstr>'Schedule 2B'!Print_Titles</vt:lpstr>
      <vt:lpstr>'Schedule 2C'!Print_Titles</vt:lpstr>
      <vt:lpstr>'Schedule 3'!Print_Titles</vt:lpstr>
      <vt:lpstr>'Schedule 3A'!Print_Titles</vt:lpstr>
      <vt:lpstr>'Schedule 4'!Print_Titles</vt:lpstr>
    </vt:vector>
  </TitlesOfParts>
  <Company>Public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Jackson, Nicola</cp:lastModifiedBy>
  <cp:lastPrinted>2019-04-27T21:46:11Z</cp:lastPrinted>
  <dcterms:created xsi:type="dcterms:W3CDTF">2012-12-19T21:52:56Z</dcterms:created>
  <dcterms:modified xsi:type="dcterms:W3CDTF">2021-07-19T15:01:35Z</dcterms:modified>
</cp:coreProperties>
</file>