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Colorado CMHC\A&amp;A Committee\2025.06 Final Documents\"/>
    </mc:Choice>
  </mc:AlternateContent>
  <xr:revisionPtr revIDLastSave="0" documentId="13_ncr:1_{175A325F-4B22-4BD9-A94C-77A02CE44893}" xr6:coauthVersionLast="47" xr6:coauthVersionMax="47" xr10:uidLastSave="{00000000-0000-0000-0000-000000000000}"/>
  <workbookProtection workbookAlgorithmName="SHA-512" workbookHashValue="HuVqvTAomQXQcq018Q7+fT2WZ57EmXQa0UykYuWdAHoovtU5+UFqyy3cyHA/MtmUtU7Kroz18BZjZkokN2Ujmw==" workbookSaltValue="JgPDocjYA4YxDmyJfr0epQ==" workbookSpinCount="100000" lockStructure="1"/>
  <bookViews>
    <workbookView xWindow="22932" yWindow="-108" windowWidth="23256" windowHeight="12576" tabRatio="873" activeTab="2" xr2:uid="{00000000-000D-0000-FFFF-FFFF00000000}"/>
  </bookViews>
  <sheets>
    <sheet name="Instructions" sheetId="14" r:id="rId1"/>
    <sheet name="Schedule Validation" sheetId="44" r:id="rId2"/>
    <sheet name="Certification" sheetId="1" r:id="rId3"/>
    <sheet name="Schedule 1" sheetId="2" r:id="rId4"/>
    <sheet name="Schedule 1A" sheetId="20" r:id="rId5"/>
    <sheet name="Schedule 1B" sheetId="24" r:id="rId6"/>
    <sheet name="Schedule 1C" sheetId="28" r:id="rId7"/>
    <sheet name="Schedule 2" sheetId="34" r:id="rId8"/>
    <sheet name="Schedule 2A" sheetId="17" r:id="rId9"/>
    <sheet name="Schedule 2B" sheetId="18" r:id="rId10"/>
    <sheet name="Schedule 2C" sheetId="23" r:id="rId11"/>
    <sheet name="Schedule 2D" sheetId="16" r:id="rId12"/>
    <sheet name="Schedule 2E" sheetId="35" r:id="rId13"/>
    <sheet name="Schedule 2F" sheetId="36" r:id="rId14"/>
    <sheet name="Schedule 2G" sheetId="37" r:id="rId15"/>
    <sheet name="Schedule 2H" sheetId="38" r:id="rId16"/>
    <sheet name="Schedule 2I" sheetId="39" r:id="rId17"/>
    <sheet name="Schedule 2J" sheetId="40" r:id="rId18"/>
    <sheet name="Schedule 2K" sheetId="41" r:id="rId19"/>
    <sheet name="Schedule 2L" sheetId="42" r:id="rId20"/>
    <sheet name="Schedule 2M" sheetId="43" r:id="rId21"/>
    <sheet name="Schedule 3" sheetId="12" r:id="rId22"/>
    <sheet name="Schedule 4" sheetId="22" r:id="rId23"/>
    <sheet name="Schedule 5" sheetId="29" r:id="rId24"/>
  </sheets>
  <definedNames>
    <definedName name="_xlnm.Print_Area" localSheetId="0">Instructions!$A:$C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1" i="24" l="1"/>
  <c r="A191" i="12" l="1"/>
  <c r="K179" i="12"/>
  <c r="K180" i="12"/>
  <c r="K181" i="12"/>
  <c r="K182" i="12"/>
  <c r="A1" i="22"/>
  <c r="J165" i="22"/>
  <c r="F165" i="22"/>
  <c r="J147" i="22"/>
  <c r="F147" i="22"/>
  <c r="J145" i="22"/>
  <c r="F145" i="22"/>
  <c r="F146" i="22"/>
  <c r="J31" i="22"/>
  <c r="F31" i="22"/>
  <c r="F32" i="22"/>
  <c r="F33" i="22"/>
  <c r="J126" i="22"/>
  <c r="J127" i="22"/>
  <c r="F126" i="22"/>
  <c r="F127" i="22"/>
  <c r="F128" i="22"/>
  <c r="D11" i="44"/>
  <c r="A41" i="28"/>
  <c r="A63" i="29"/>
  <c r="A62" i="29"/>
  <c r="A61" i="29"/>
  <c r="J74" i="2" l="1"/>
  <c r="D48" i="29"/>
  <c r="D51" i="29"/>
  <c r="B37" i="20" l="1"/>
  <c r="B36" i="20"/>
  <c r="B35" i="20"/>
  <c r="B34" i="20"/>
  <c r="B33" i="20"/>
  <c r="H20" i="20"/>
  <c r="H21" i="20"/>
  <c r="H22" i="20"/>
  <c r="H23" i="20"/>
  <c r="H19" i="20"/>
  <c r="A59" i="24"/>
  <c r="A51" i="28"/>
  <c r="A50" i="28"/>
  <c r="A49" i="28"/>
  <c r="A48" i="28"/>
  <c r="A47" i="28"/>
  <c r="A46" i="28"/>
  <c r="A45" i="28"/>
  <c r="A44" i="28"/>
  <c r="A43" i="28"/>
  <c r="A42" i="28"/>
  <c r="M163" i="12"/>
  <c r="M158" i="12"/>
  <c r="M153" i="12"/>
  <c r="M148" i="12"/>
  <c r="M143" i="12"/>
  <c r="M138" i="12"/>
  <c r="M133" i="12"/>
  <c r="M128" i="12"/>
  <c r="M123" i="12"/>
  <c r="M118" i="12"/>
  <c r="M113" i="12"/>
  <c r="M108" i="12"/>
  <c r="M103" i="12"/>
  <c r="M98" i="12"/>
  <c r="M93" i="12"/>
  <c r="M88" i="12"/>
  <c r="M83" i="12"/>
  <c r="M78" i="12"/>
  <c r="M73" i="12"/>
  <c r="M68" i="12"/>
  <c r="M63" i="12"/>
  <c r="M58" i="12"/>
  <c r="M53" i="12"/>
  <c r="M48" i="12"/>
  <c r="M43" i="12"/>
  <c r="M38" i="12"/>
  <c r="M33" i="12"/>
  <c r="M28" i="12"/>
  <c r="M23" i="12"/>
  <c r="F163" i="12"/>
  <c r="E163" i="12"/>
  <c r="D163" i="12"/>
  <c r="F158" i="12"/>
  <c r="E158" i="12"/>
  <c r="D158" i="12"/>
  <c r="F153" i="12"/>
  <c r="E153" i="12"/>
  <c r="D153" i="12"/>
  <c r="F148" i="12"/>
  <c r="E148" i="12"/>
  <c r="D148" i="12"/>
  <c r="F143" i="12"/>
  <c r="E143" i="12"/>
  <c r="D143" i="12"/>
  <c r="F138" i="12"/>
  <c r="E138" i="12"/>
  <c r="D138" i="12"/>
  <c r="F133" i="12"/>
  <c r="E133" i="12"/>
  <c r="D133" i="12"/>
  <c r="F128" i="12"/>
  <c r="E128" i="12"/>
  <c r="D128" i="12"/>
  <c r="F123" i="12"/>
  <c r="E123" i="12"/>
  <c r="D123" i="12"/>
  <c r="F118" i="12"/>
  <c r="E118" i="12"/>
  <c r="D118" i="12"/>
  <c r="F113" i="12"/>
  <c r="E113" i="12"/>
  <c r="D113" i="12"/>
  <c r="F108" i="12"/>
  <c r="E108" i="12"/>
  <c r="D108" i="12"/>
  <c r="F103" i="12"/>
  <c r="E103" i="12"/>
  <c r="D103" i="12"/>
  <c r="F98" i="12"/>
  <c r="E98" i="12"/>
  <c r="D98" i="12"/>
  <c r="F93" i="12"/>
  <c r="E93" i="12"/>
  <c r="D93" i="12"/>
  <c r="F88" i="12"/>
  <c r="E88" i="12"/>
  <c r="D88" i="12"/>
  <c r="F83" i="12"/>
  <c r="E83" i="12"/>
  <c r="D83" i="12"/>
  <c r="F78" i="12"/>
  <c r="E78" i="12"/>
  <c r="D78" i="12"/>
  <c r="F73" i="12"/>
  <c r="E73" i="12"/>
  <c r="D73" i="12"/>
  <c r="F68" i="12"/>
  <c r="E68" i="12"/>
  <c r="D68" i="12"/>
  <c r="F63" i="12"/>
  <c r="E63" i="12"/>
  <c r="D63" i="12"/>
  <c r="F58" i="12"/>
  <c r="E58" i="12"/>
  <c r="D58" i="12"/>
  <c r="F53" i="12"/>
  <c r="E53" i="12"/>
  <c r="D53" i="12"/>
  <c r="F48" i="12"/>
  <c r="E48" i="12"/>
  <c r="D48" i="12"/>
  <c r="F43" i="12"/>
  <c r="E43" i="12"/>
  <c r="D43" i="12"/>
  <c r="F38" i="12"/>
  <c r="E38" i="12"/>
  <c r="D38" i="12"/>
  <c r="F33" i="12"/>
  <c r="E33" i="12"/>
  <c r="D33" i="12"/>
  <c r="F28" i="12"/>
  <c r="E28" i="12"/>
  <c r="D28" i="12"/>
  <c r="F23" i="12"/>
  <c r="E23" i="12"/>
  <c r="D23" i="12"/>
  <c r="M18" i="12"/>
  <c r="F18" i="12"/>
  <c r="E18" i="12"/>
  <c r="D18" i="12"/>
  <c r="A203" i="22"/>
  <c r="D14" i="44" s="1" a="1"/>
  <c r="D14" i="44" s="1"/>
  <c r="C14" i="44" s="1"/>
  <c r="A60" i="24"/>
  <c r="A58" i="24"/>
  <c r="A22" i="1"/>
  <c r="D7" i="44" s="1"/>
  <c r="C7" i="44" s="1"/>
  <c r="J54" i="2"/>
  <c r="J55" i="2"/>
  <c r="D9" i="24" s="1"/>
  <c r="J48" i="2"/>
  <c r="D10" i="44" l="1" a="1"/>
  <c r="D10" i="44" s="1"/>
  <c r="C10" i="44" s="1"/>
  <c r="C11" i="44"/>
  <c r="D9" i="44" a="1"/>
  <c r="D9" i="44" s="1"/>
  <c r="C9" i="44" s="1"/>
  <c r="J154" i="22"/>
  <c r="J155" i="22"/>
  <c r="J156" i="22"/>
  <c r="F154" i="22"/>
  <c r="F155" i="22"/>
  <c r="F156" i="22"/>
  <c r="F157" i="22"/>
  <c r="J18" i="22"/>
  <c r="F18" i="22"/>
  <c r="A1" i="35" l="1"/>
  <c r="J73" i="43" l="1"/>
  <c r="G27" i="34" s="1"/>
  <c r="F73" i="43"/>
  <c r="E27" i="34" s="1"/>
  <c r="C6" i="43"/>
  <c r="C5" i="43"/>
  <c r="A2" i="43"/>
  <c r="A1" i="43"/>
  <c r="J73" i="42"/>
  <c r="G26" i="34" s="1"/>
  <c r="F73" i="42"/>
  <c r="E26" i="34" s="1"/>
  <c r="C6" i="42"/>
  <c r="C5" i="42"/>
  <c r="A2" i="42"/>
  <c r="A1" i="42"/>
  <c r="J73" i="41"/>
  <c r="G25" i="34" s="1"/>
  <c r="F73" i="41"/>
  <c r="E25" i="34" s="1"/>
  <c r="C6" i="41"/>
  <c r="C5" i="41"/>
  <c r="A2" i="41"/>
  <c r="A1" i="41"/>
  <c r="J73" i="40"/>
  <c r="G24" i="34" s="1"/>
  <c r="F73" i="40"/>
  <c r="E24" i="34" s="1"/>
  <c r="C6" i="40"/>
  <c r="C5" i="40"/>
  <c r="A2" i="40"/>
  <c r="A1" i="40"/>
  <c r="J73" i="39"/>
  <c r="G23" i="34" s="1"/>
  <c r="F73" i="39"/>
  <c r="E23" i="34" s="1"/>
  <c r="C6" i="39"/>
  <c r="C5" i="39"/>
  <c r="A2" i="39"/>
  <c r="A1" i="39"/>
  <c r="J73" i="38"/>
  <c r="G22" i="34" s="1"/>
  <c r="F73" i="38"/>
  <c r="E22" i="34" s="1"/>
  <c r="C6" i="38"/>
  <c r="C5" i="38"/>
  <c r="A2" i="38"/>
  <c r="A1" i="38"/>
  <c r="J73" i="37"/>
  <c r="G21" i="34" s="1"/>
  <c r="F73" i="37"/>
  <c r="E21" i="34" s="1"/>
  <c r="C6" i="37"/>
  <c r="C5" i="37"/>
  <c r="A2" i="37"/>
  <c r="A1" i="37"/>
  <c r="J73" i="36"/>
  <c r="G20" i="34" s="1"/>
  <c r="F73" i="36"/>
  <c r="E20" i="34" s="1"/>
  <c r="C6" i="36"/>
  <c r="C5" i="36"/>
  <c r="A2" i="36"/>
  <c r="A1" i="36"/>
  <c r="J73" i="35"/>
  <c r="G19" i="34" s="1"/>
  <c r="F73" i="35"/>
  <c r="E19" i="34" s="1"/>
  <c r="C6" i="35"/>
  <c r="C5" i="35"/>
  <c r="A2" i="35"/>
  <c r="C6" i="34"/>
  <c r="C5" i="34"/>
  <c r="A2" i="34" l="1"/>
  <c r="A1" i="34"/>
  <c r="A1" i="29" l="1"/>
  <c r="A1" i="12"/>
  <c r="A1" i="16"/>
  <c r="A1" i="23"/>
  <c r="A1" i="18"/>
  <c r="A1" i="17"/>
  <c r="A1" i="28"/>
  <c r="A1" i="24"/>
  <c r="A1" i="20"/>
  <c r="A1" i="2"/>
  <c r="A1" i="1"/>
  <c r="D35" i="29" l="1"/>
  <c r="A2" i="29"/>
  <c r="A2" i="22"/>
  <c r="A2" i="12"/>
  <c r="A2" i="16"/>
  <c r="A2" i="23"/>
  <c r="A2" i="18"/>
  <c r="A2" i="17"/>
  <c r="A2" i="28"/>
  <c r="A2" i="24"/>
  <c r="A2" i="20"/>
  <c r="A2" i="2"/>
  <c r="A2" i="1"/>
  <c r="D27" i="29"/>
  <c r="D19" i="29"/>
  <c r="C6" i="29"/>
  <c r="C5" i="29"/>
  <c r="I162" i="12" l="1"/>
  <c r="I157" i="12"/>
  <c r="I152" i="12"/>
  <c r="I147" i="12"/>
  <c r="I142" i="12"/>
  <c r="I137" i="12"/>
  <c r="I132" i="12"/>
  <c r="I127" i="12"/>
  <c r="I122" i="12"/>
  <c r="I117" i="12"/>
  <c r="I112" i="12"/>
  <c r="I107" i="12"/>
  <c r="I102" i="12"/>
  <c r="I97" i="12"/>
  <c r="I92" i="12"/>
  <c r="I87" i="12"/>
  <c r="I82" i="12"/>
  <c r="I77" i="12"/>
  <c r="I72" i="12"/>
  <c r="I67" i="12"/>
  <c r="I62" i="12"/>
  <c r="I57" i="12"/>
  <c r="I52" i="12"/>
  <c r="I47" i="12"/>
  <c r="I42" i="12"/>
  <c r="I37" i="12"/>
  <c r="I32" i="12"/>
  <c r="I27" i="12"/>
  <c r="I22" i="12"/>
  <c r="I17" i="12"/>
  <c r="K187" i="12" l="1"/>
  <c r="K176" i="12" l="1"/>
  <c r="K175" i="12"/>
  <c r="F38" i="2" l="1"/>
  <c r="G38" i="2"/>
  <c r="H38" i="2"/>
  <c r="I38" i="2"/>
  <c r="E38" i="2"/>
  <c r="J37" i="2"/>
  <c r="F21" i="22" l="1"/>
  <c r="F22" i="22"/>
  <c r="F23" i="22"/>
  <c r="F24" i="22"/>
  <c r="F25" i="22"/>
  <c r="F26" i="22"/>
  <c r="F27" i="22"/>
  <c r="F28" i="22"/>
  <c r="F29" i="22"/>
  <c r="F30"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J73" i="17" l="1"/>
  <c r="G14" i="34" s="1"/>
  <c r="F73" i="17"/>
  <c r="E14" i="34" s="1"/>
  <c r="J28" i="2" l="1"/>
  <c r="O167" i="12" l="1"/>
  <c r="M167" i="12"/>
  <c r="F167" i="12"/>
  <c r="Q162" i="12"/>
  <c r="K162" i="12"/>
  <c r="B163" i="12" s="1"/>
  <c r="Q157" i="12"/>
  <c r="K157" i="12"/>
  <c r="Q152" i="12"/>
  <c r="K152" i="12"/>
  <c r="Q147" i="12"/>
  <c r="K147" i="12"/>
  <c r="B148" i="12" s="1"/>
  <c r="Q142" i="12"/>
  <c r="K142" i="12"/>
  <c r="B143" i="12" s="1"/>
  <c r="Q137" i="12"/>
  <c r="K137" i="12"/>
  <c r="B138" i="12" s="1"/>
  <c r="Q132" i="12"/>
  <c r="K132" i="12"/>
  <c r="B133" i="12" s="1"/>
  <c r="Q127" i="12"/>
  <c r="K127" i="12"/>
  <c r="B128" i="12" s="1"/>
  <c r="Q122" i="12"/>
  <c r="K122" i="12"/>
  <c r="Q117" i="12"/>
  <c r="K117" i="12"/>
  <c r="B118" i="12" s="1"/>
  <c r="Q112" i="12"/>
  <c r="K112" i="12"/>
  <c r="B113" i="12" s="1"/>
  <c r="Q107" i="12"/>
  <c r="K107" i="12"/>
  <c r="B108" i="12" s="1"/>
  <c r="Q102" i="12"/>
  <c r="K102" i="12"/>
  <c r="Q97" i="12"/>
  <c r="K97" i="12"/>
  <c r="B98" i="12" s="1"/>
  <c r="Q92" i="12"/>
  <c r="K92" i="12"/>
  <c r="B93" i="12" s="1"/>
  <c r="Q87" i="12"/>
  <c r="K87" i="12"/>
  <c r="B88" i="12" s="1"/>
  <c r="Q82" i="12"/>
  <c r="K82" i="12"/>
  <c r="Q77" i="12"/>
  <c r="K77" i="12"/>
  <c r="B78" i="12" s="1"/>
  <c r="Q72" i="12"/>
  <c r="K72" i="12"/>
  <c r="B73" i="12" s="1"/>
  <c r="Q67" i="12"/>
  <c r="K67" i="12"/>
  <c r="B68" i="12" s="1"/>
  <c r="Q62" i="12"/>
  <c r="K62" i="12"/>
  <c r="Q57" i="12"/>
  <c r="K57" i="12"/>
  <c r="Q52" i="12"/>
  <c r="K52" i="12"/>
  <c r="B53" i="12" s="1"/>
  <c r="Q47" i="12"/>
  <c r="K47" i="12"/>
  <c r="B48" i="12" s="1"/>
  <c r="Q42" i="12"/>
  <c r="K42" i="12"/>
  <c r="Q37" i="12"/>
  <c r="K37" i="12"/>
  <c r="Q32" i="12"/>
  <c r="K32" i="12"/>
  <c r="B33" i="12" s="1"/>
  <c r="K177" i="12"/>
  <c r="K178" i="12"/>
  <c r="K183" i="12"/>
  <c r="K184" i="12"/>
  <c r="K185" i="12"/>
  <c r="K186" i="12"/>
  <c r="L186" i="12"/>
  <c r="L178" i="12"/>
  <c r="L182" i="12"/>
  <c r="L177" i="12"/>
  <c r="L176" i="12"/>
  <c r="L175" i="12"/>
  <c r="Q27" i="12"/>
  <c r="K27" i="12"/>
  <c r="B28" i="12" s="1"/>
  <c r="Q22" i="12"/>
  <c r="K22" i="12"/>
  <c r="B23" i="12" s="1"/>
  <c r="K17" i="12"/>
  <c r="B18" i="12" s="1"/>
  <c r="A190" i="12" s="1"/>
  <c r="M182" i="12" l="1"/>
  <c r="N179" i="12" s="1"/>
  <c r="L37" i="12"/>
  <c r="B38" i="12"/>
  <c r="L57" i="12"/>
  <c r="B58" i="12"/>
  <c r="L157" i="12"/>
  <c r="B158" i="12"/>
  <c r="L42" i="12"/>
  <c r="B43" i="12"/>
  <c r="L62" i="12"/>
  <c r="B63" i="12"/>
  <c r="L82" i="12"/>
  <c r="B83" i="12"/>
  <c r="L102" i="12"/>
  <c r="B103" i="12"/>
  <c r="L122" i="12"/>
  <c r="B123" i="12"/>
  <c r="L152" i="12"/>
  <c r="B153" i="12"/>
  <c r="E34" i="34"/>
  <c r="P17" i="12"/>
  <c r="P77" i="12"/>
  <c r="L77" i="12"/>
  <c r="P97" i="12"/>
  <c r="L97" i="12"/>
  <c r="P117" i="12"/>
  <c r="L117" i="12"/>
  <c r="P137" i="12"/>
  <c r="L137" i="12"/>
  <c r="P142" i="12"/>
  <c r="L142" i="12"/>
  <c r="P162" i="12"/>
  <c r="L162" i="12"/>
  <c r="P27" i="12"/>
  <c r="L27" i="12"/>
  <c r="N47" i="12"/>
  <c r="L47" i="12"/>
  <c r="P67" i="12"/>
  <c r="L67" i="12"/>
  <c r="P87" i="12"/>
  <c r="L87" i="12"/>
  <c r="N107" i="12"/>
  <c r="L107" i="12"/>
  <c r="N127" i="12"/>
  <c r="L127" i="12"/>
  <c r="P147" i="12"/>
  <c r="L147" i="12"/>
  <c r="P22" i="12"/>
  <c r="L22" i="12"/>
  <c r="P32" i="12"/>
  <c r="L32" i="12"/>
  <c r="P52" i="12"/>
  <c r="L52" i="12"/>
  <c r="P72" i="12"/>
  <c r="L72" i="12"/>
  <c r="N92" i="12"/>
  <c r="L92" i="12"/>
  <c r="N112" i="12"/>
  <c r="L112" i="12"/>
  <c r="N132" i="12"/>
  <c r="L132" i="12"/>
  <c r="M175" i="12"/>
  <c r="P107" i="12"/>
  <c r="R47" i="12"/>
  <c r="R137" i="12"/>
  <c r="P157" i="12"/>
  <c r="R82" i="12"/>
  <c r="R122" i="12"/>
  <c r="R132" i="12"/>
  <c r="N157" i="12"/>
  <c r="P132" i="12"/>
  <c r="R107" i="12"/>
  <c r="R97" i="12"/>
  <c r="P92" i="12"/>
  <c r="R92" i="12"/>
  <c r="P82" i="12"/>
  <c r="R37" i="12"/>
  <c r="N87" i="12"/>
  <c r="R112" i="12"/>
  <c r="P127" i="12"/>
  <c r="R142" i="12"/>
  <c r="R87" i="12"/>
  <c r="R62" i="12"/>
  <c r="R77" i="12"/>
  <c r="R102" i="12"/>
  <c r="P112" i="12"/>
  <c r="R117" i="12"/>
  <c r="R127" i="12"/>
  <c r="P47" i="12"/>
  <c r="N42" i="12"/>
  <c r="N67" i="12"/>
  <c r="R157" i="12"/>
  <c r="P42" i="12"/>
  <c r="R52" i="12"/>
  <c r="P102" i="12"/>
  <c r="P122" i="12"/>
  <c r="R147" i="12"/>
  <c r="R42" i="12"/>
  <c r="R57" i="12"/>
  <c r="R67" i="12"/>
  <c r="N152" i="12"/>
  <c r="R32" i="12"/>
  <c r="R72" i="12"/>
  <c r="R152" i="12"/>
  <c r="K167" i="12"/>
  <c r="R162" i="12"/>
  <c r="P152" i="12"/>
  <c r="N147" i="12"/>
  <c r="N142" i="12"/>
  <c r="N162" i="12"/>
  <c r="M177" i="12"/>
  <c r="N177" i="12" s="1"/>
  <c r="N137" i="12"/>
  <c r="N82" i="12"/>
  <c r="N102" i="12"/>
  <c r="N122" i="12"/>
  <c r="N77" i="12"/>
  <c r="N97" i="12"/>
  <c r="N117" i="12"/>
  <c r="N62" i="12"/>
  <c r="P62" i="12"/>
  <c r="M176" i="12"/>
  <c r="N176" i="12" s="1"/>
  <c r="P57" i="12"/>
  <c r="N57" i="12"/>
  <c r="N52" i="12"/>
  <c r="N72" i="12"/>
  <c r="P37" i="12"/>
  <c r="N32" i="12"/>
  <c r="M178" i="12"/>
  <c r="N178" i="12" s="1"/>
  <c r="N37" i="12"/>
  <c r="M186" i="12"/>
  <c r="N186" i="12" s="1"/>
  <c r="R22" i="12"/>
  <c r="R27" i="12"/>
  <c r="N22" i="12"/>
  <c r="N27" i="12"/>
  <c r="N17" i="12"/>
  <c r="J63" i="2"/>
  <c r="J64" i="2"/>
  <c r="J65" i="2"/>
  <c r="J77" i="2"/>
  <c r="J47" i="2"/>
  <c r="N175" i="12" l="1"/>
  <c r="F79" i="2"/>
  <c r="G79" i="2"/>
  <c r="H79" i="2"/>
  <c r="I79" i="2"/>
  <c r="E79" i="2"/>
  <c r="I86" i="2"/>
  <c r="J84" i="2"/>
  <c r="J85" i="2"/>
  <c r="J62" i="2"/>
  <c r="J78" i="2" l="1"/>
  <c r="J83" i="2"/>
  <c r="J82" i="2"/>
  <c r="J73" i="2"/>
  <c r="J86" i="2"/>
  <c r="D15" i="2"/>
  <c r="A31" i="28" l="1"/>
  <c r="A32" i="28" s="1"/>
  <c r="A29" i="20"/>
  <c r="J36" i="2" l="1"/>
  <c r="J35" i="2"/>
  <c r="J27" i="2"/>
  <c r="I30" i="2"/>
  <c r="H30" i="2"/>
  <c r="G30" i="2"/>
  <c r="F30" i="2"/>
  <c r="E30" i="2"/>
  <c r="J19" i="2"/>
  <c r="J18" i="2"/>
  <c r="F18" i="28"/>
  <c r="F19" i="28"/>
  <c r="F30" i="28" s="1"/>
  <c r="F89" i="2" s="1"/>
  <c r="F90" i="2" s="1"/>
  <c r="F20" i="28"/>
  <c r="F21" i="28"/>
  <c r="F22" i="28"/>
  <c r="F23" i="28"/>
  <c r="F31" i="28" s="1"/>
  <c r="G89" i="2" s="1"/>
  <c r="G90" i="2" s="1"/>
  <c r="F24" i="28"/>
  <c r="F25" i="28"/>
  <c r="F26" i="28"/>
  <c r="F32" i="28" s="1"/>
  <c r="H89" i="2" s="1"/>
  <c r="H90" i="2" s="1"/>
  <c r="F17" i="28"/>
  <c r="I19" i="20"/>
  <c r="A20" i="20"/>
  <c r="A21" i="20" s="1"/>
  <c r="A22" i="20" s="1"/>
  <c r="A23" i="20" s="1"/>
  <c r="A24" i="20" s="1"/>
  <c r="J73" i="16"/>
  <c r="G17" i="34" s="1"/>
  <c r="F73" i="16"/>
  <c r="E17" i="34" s="1"/>
  <c r="C6" i="16"/>
  <c r="C5" i="16"/>
  <c r="J73" i="23"/>
  <c r="G16" i="34" s="1"/>
  <c r="F73" i="23"/>
  <c r="E16" i="34" s="1"/>
  <c r="C6" i="23"/>
  <c r="C5" i="23"/>
  <c r="J73" i="18"/>
  <c r="G15" i="34" s="1"/>
  <c r="F73" i="18"/>
  <c r="E15" i="34" s="1"/>
  <c r="C6" i="18"/>
  <c r="C5" i="18"/>
  <c r="G28" i="34" l="1"/>
  <c r="E28" i="34"/>
  <c r="A38" i="34" s="1"/>
  <c r="F27" i="28"/>
  <c r="J38" i="2"/>
  <c r="J30" i="2"/>
  <c r="F29" i="28"/>
  <c r="F33" i="28" l="1"/>
  <c r="E89" i="2"/>
  <c r="A18" i="28"/>
  <c r="A19" i="28" s="1"/>
  <c r="A20" i="28" s="1"/>
  <c r="A21" i="28" s="1"/>
  <c r="A22" i="28" s="1"/>
  <c r="A23" i="28" s="1"/>
  <c r="A24" i="28" s="1"/>
  <c r="A25" i="28" s="1"/>
  <c r="A26" i="28" s="1"/>
  <c r="A27" i="28" s="1"/>
  <c r="E90" i="2" l="1"/>
  <c r="I89" i="2"/>
  <c r="C6" i="28"/>
  <c r="C5" i="28"/>
  <c r="J75" i="2"/>
  <c r="J72" i="2"/>
  <c r="J71" i="2"/>
  <c r="J70" i="2"/>
  <c r="F67" i="2"/>
  <c r="G67" i="2"/>
  <c r="H67" i="2"/>
  <c r="I67" i="2"/>
  <c r="E67" i="2"/>
  <c r="J66" i="2"/>
  <c r="J76" i="2"/>
  <c r="J61" i="2"/>
  <c r="J60"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A109" i="2" s="1"/>
  <c r="J20" i="2" l="1"/>
  <c r="I90" i="2"/>
  <c r="J89" i="2"/>
  <c r="J50" i="2"/>
  <c r="J15" i="2"/>
  <c r="J79" i="2"/>
  <c r="J67" i="2"/>
  <c r="J57" i="2"/>
  <c r="J90" i="2" l="1"/>
  <c r="J14" i="2"/>
  <c r="J13" i="2"/>
  <c r="J12" i="2"/>
  <c r="C6" i="24" l="1"/>
  <c r="C5" i="24"/>
  <c r="C6" i="17" l="1"/>
  <c r="C5" i="17"/>
  <c r="H201" i="22" l="1"/>
  <c r="D201" i="22"/>
  <c r="J200" i="22"/>
  <c r="F200" i="22"/>
  <c r="J199" i="22"/>
  <c r="F199" i="22"/>
  <c r="J198" i="22"/>
  <c r="F198" i="22"/>
  <c r="J197" i="22"/>
  <c r="F197" i="22"/>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4" i="22"/>
  <c r="F164" i="22"/>
  <c r="J163" i="22"/>
  <c r="F163" i="22"/>
  <c r="J162" i="22"/>
  <c r="F162" i="22"/>
  <c r="J161" i="22"/>
  <c r="F161" i="22"/>
  <c r="J160" i="22"/>
  <c r="F160" i="22"/>
  <c r="J159" i="22"/>
  <c r="F159" i="22"/>
  <c r="J158" i="22"/>
  <c r="F158" i="22"/>
  <c r="J157" i="22"/>
  <c r="J153" i="22"/>
  <c r="F153" i="22"/>
  <c r="J152" i="22"/>
  <c r="F152" i="22"/>
  <c r="J151" i="22"/>
  <c r="F151" i="22"/>
  <c r="J150" i="22"/>
  <c r="F150" i="22"/>
  <c r="J149" i="22"/>
  <c r="F149" i="22"/>
  <c r="J148" i="22"/>
  <c r="F148" i="22"/>
  <c r="J146"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0" i="22"/>
  <c r="J29" i="22"/>
  <c r="J28" i="22"/>
  <c r="J27" i="22"/>
  <c r="J26" i="22"/>
  <c r="J25" i="22"/>
  <c r="J24" i="22"/>
  <c r="J23" i="22"/>
  <c r="J22" i="22"/>
  <c r="J21" i="22"/>
  <c r="J20" i="22"/>
  <c r="F20" i="22"/>
  <c r="J19" i="22"/>
  <c r="F19" i="22"/>
  <c r="J17" i="22"/>
  <c r="F17" i="22"/>
  <c r="C6" i="22"/>
  <c r="C5" i="22"/>
  <c r="F201" i="22" l="1"/>
  <c r="F8" i="22" s="1"/>
  <c r="J201" i="22"/>
  <c r="F9" i="22" s="1"/>
  <c r="F10" i="22" l="1"/>
  <c r="M170" i="12" l="1"/>
  <c r="I29" i="20"/>
  <c r="H23" i="2" s="1"/>
  <c r="I28" i="20"/>
  <c r="G23" i="2" s="1"/>
  <c r="I20" i="20"/>
  <c r="I26" i="20" s="1"/>
  <c r="E23" i="2" s="1"/>
  <c r="I21" i="20"/>
  <c r="I22" i="20"/>
  <c r="I23" i="20"/>
  <c r="I27" i="20" s="1"/>
  <c r="F23" i="2" s="1"/>
  <c r="E24" i="2" l="1"/>
  <c r="E32" i="2" s="1"/>
  <c r="I23" i="2"/>
  <c r="I24" i="2" s="1"/>
  <c r="F24" i="2"/>
  <c r="G24" i="2"/>
  <c r="H24" i="2"/>
  <c r="I24" i="20"/>
  <c r="I30" i="20" s="1"/>
  <c r="C6" i="20"/>
  <c r="C5" i="20"/>
  <c r="H32" i="2" l="1"/>
  <c r="H40" i="2" s="1"/>
  <c r="G32" i="2"/>
  <c r="G40" i="2" s="1"/>
  <c r="F32" i="2"/>
  <c r="F40" i="2" s="1"/>
  <c r="I32" i="2"/>
  <c r="I40" i="2" s="1"/>
  <c r="J23" i="2"/>
  <c r="J24" i="2"/>
  <c r="Q17" i="12"/>
  <c r="R17" i="12" s="1"/>
  <c r="C6" i="12"/>
  <c r="C5" i="12"/>
  <c r="L17" i="12" l="1"/>
  <c r="I92" i="2"/>
  <c r="F92" i="2"/>
  <c r="G92" i="2"/>
  <c r="H92" i="2"/>
  <c r="E40" i="2"/>
  <c r="E92" i="2" s="1"/>
  <c r="J32" i="2"/>
  <c r="I96" i="2" l="1"/>
  <c r="A112" i="2"/>
  <c r="H96" i="2"/>
  <c r="G29" i="34"/>
  <c r="G30" i="34" s="1"/>
  <c r="A40" i="34" s="1"/>
  <c r="G96" i="2"/>
  <c r="E35" i="34" s="1"/>
  <c r="E36" i="34" s="1"/>
  <c r="A41" i="34" s="1"/>
  <c r="F96" i="2"/>
  <c r="E29" i="34"/>
  <c r="E30" i="34" s="1"/>
  <c r="A39" i="34" s="1"/>
  <c r="J40" i="2"/>
  <c r="P167" i="12"/>
  <c r="L167" i="12"/>
  <c r="C6" i="2"/>
  <c r="C5" i="2"/>
  <c r="D12" i="44" l="1" a="1"/>
  <c r="D12" i="44" s="1"/>
  <c r="C12" i="44" s="1"/>
  <c r="D8" i="22"/>
  <c r="I8" i="22"/>
  <c r="I10" i="22" s="1"/>
  <c r="K12" i="22" s="1"/>
  <c r="J92" i="2"/>
  <c r="E105" i="2" s="1"/>
  <c r="E104" i="2"/>
  <c r="M169" i="12"/>
  <c r="M171" i="12" s="1"/>
  <c r="M172" i="12" s="1"/>
  <c r="E94" i="2"/>
  <c r="M173" i="12" l="1"/>
  <c r="A189" i="12"/>
  <c r="D13" i="44" s="1" a="1"/>
  <c r="D13" i="44" s="1"/>
  <c r="C13" i="44" s="1"/>
  <c r="K70" i="43"/>
  <c r="L70" i="43" s="1"/>
  <c r="G67" i="43"/>
  <c r="H67" i="43" s="1"/>
  <c r="G64" i="43"/>
  <c r="H64" i="43" s="1"/>
  <c r="K57" i="43"/>
  <c r="L57" i="43" s="1"/>
  <c r="K54" i="43"/>
  <c r="L54" i="43" s="1"/>
  <c r="G51" i="43"/>
  <c r="H51" i="43" s="1"/>
  <c r="G48" i="43"/>
  <c r="H48" i="43" s="1"/>
  <c r="K41" i="43"/>
  <c r="L41" i="43" s="1"/>
  <c r="K38" i="43"/>
  <c r="L38" i="43" s="1"/>
  <c r="G35" i="43"/>
  <c r="H35" i="43" s="1"/>
  <c r="G32" i="43"/>
  <c r="H32" i="43" s="1"/>
  <c r="K25" i="43"/>
  <c r="L25" i="43" s="1"/>
  <c r="K22" i="43"/>
  <c r="L22" i="43" s="1"/>
  <c r="G19" i="43"/>
  <c r="H19" i="43" s="1"/>
  <c r="G16" i="43"/>
  <c r="H16" i="43" s="1"/>
  <c r="K69" i="42"/>
  <c r="L69" i="42" s="1"/>
  <c r="K65" i="42"/>
  <c r="L65" i="42" s="1"/>
  <c r="K61" i="42"/>
  <c r="L61" i="42" s="1"/>
  <c r="K57" i="42"/>
  <c r="L57" i="42" s="1"/>
  <c r="K53" i="42"/>
  <c r="L53" i="42" s="1"/>
  <c r="K49" i="42"/>
  <c r="L49" i="42" s="1"/>
  <c r="G70" i="43"/>
  <c r="H70" i="43" s="1"/>
  <c r="K63" i="43"/>
  <c r="L63" i="43" s="1"/>
  <c r="K60" i="43"/>
  <c r="L60" i="43" s="1"/>
  <c r="G57" i="43"/>
  <c r="H57" i="43" s="1"/>
  <c r="G54" i="43"/>
  <c r="H54" i="43" s="1"/>
  <c r="K47" i="43"/>
  <c r="L47" i="43" s="1"/>
  <c r="K44" i="43"/>
  <c r="L44" i="43" s="1"/>
  <c r="G41" i="43"/>
  <c r="H41" i="43" s="1"/>
  <c r="G38" i="43"/>
  <c r="H38" i="43" s="1"/>
  <c r="K31" i="43"/>
  <c r="L31" i="43" s="1"/>
  <c r="K28" i="43"/>
  <c r="L28" i="43" s="1"/>
  <c r="G25" i="43"/>
  <c r="H25" i="43" s="1"/>
  <c r="G22" i="43"/>
  <c r="H22" i="43" s="1"/>
  <c r="K15" i="43"/>
  <c r="G69" i="42"/>
  <c r="H69" i="42" s="1"/>
  <c r="G65" i="42"/>
  <c r="H65" i="42" s="1"/>
  <c r="G61" i="42"/>
  <c r="H61" i="42" s="1"/>
  <c r="G57" i="42"/>
  <c r="H57" i="42" s="1"/>
  <c r="G53" i="42"/>
  <c r="H53" i="42" s="1"/>
  <c r="G49" i="42"/>
  <c r="H49" i="42" s="1"/>
  <c r="G45" i="42"/>
  <c r="H45" i="42" s="1"/>
  <c r="G41" i="42"/>
  <c r="H41" i="42" s="1"/>
  <c r="G37" i="42"/>
  <c r="H37" i="42" s="1"/>
  <c r="G33" i="42"/>
  <c r="H33" i="42" s="1"/>
  <c r="G29" i="42"/>
  <c r="H29" i="42" s="1"/>
  <c r="G25" i="42"/>
  <c r="H25" i="42" s="1"/>
  <c r="G21" i="42"/>
  <c r="H21" i="42" s="1"/>
  <c r="G17" i="42"/>
  <c r="H17" i="42" s="1"/>
  <c r="K67" i="41"/>
  <c r="L67" i="41" s="1"/>
  <c r="K64" i="41"/>
  <c r="L64" i="41" s="1"/>
  <c r="G61" i="41"/>
  <c r="H61" i="41" s="1"/>
  <c r="G58" i="41"/>
  <c r="H58" i="41" s="1"/>
  <c r="K51" i="41"/>
  <c r="L51" i="41" s="1"/>
  <c r="K48" i="41"/>
  <c r="L48" i="41" s="1"/>
  <c r="G45" i="41"/>
  <c r="H45" i="41" s="1"/>
  <c r="G42" i="41"/>
  <c r="H42" i="41" s="1"/>
  <c r="K35" i="41"/>
  <c r="L35" i="41" s="1"/>
  <c r="K32" i="41"/>
  <c r="L32" i="41" s="1"/>
  <c r="G29" i="41"/>
  <c r="H29" i="41" s="1"/>
  <c r="G26" i="41"/>
  <c r="H26" i="41" s="1"/>
  <c r="K19" i="41"/>
  <c r="L19" i="41" s="1"/>
  <c r="K16" i="41"/>
  <c r="L16" i="41" s="1"/>
  <c r="K69" i="40"/>
  <c r="L69" i="40" s="1"/>
  <c r="K65" i="40"/>
  <c r="L65" i="40" s="1"/>
  <c r="K61" i="40"/>
  <c r="L61" i="40" s="1"/>
  <c r="K57" i="40"/>
  <c r="L57" i="40" s="1"/>
  <c r="K53" i="40"/>
  <c r="L53" i="40" s="1"/>
  <c r="K49" i="40"/>
  <c r="L49" i="40" s="1"/>
  <c r="K45" i="40"/>
  <c r="L45" i="40" s="1"/>
  <c r="K41" i="40"/>
  <c r="L41" i="40" s="1"/>
  <c r="K37" i="40"/>
  <c r="L37" i="40" s="1"/>
  <c r="K33" i="40"/>
  <c r="L33" i="40" s="1"/>
  <c r="K29" i="40"/>
  <c r="L29" i="40" s="1"/>
  <c r="K25" i="40"/>
  <c r="L25" i="40" s="1"/>
  <c r="K21" i="40"/>
  <c r="L21" i="40" s="1"/>
  <c r="K17" i="40"/>
  <c r="L17" i="40" s="1"/>
  <c r="G67" i="39"/>
  <c r="H67" i="39" s="1"/>
  <c r="K63" i="39"/>
  <c r="L63" i="39" s="1"/>
  <c r="K59" i="39"/>
  <c r="L59" i="39" s="1"/>
  <c r="K55" i="39"/>
  <c r="L55" i="39" s="1"/>
  <c r="K51" i="39"/>
  <c r="L51" i="39" s="1"/>
  <c r="G48" i="39"/>
  <c r="H48" i="39" s="1"/>
  <c r="K44" i="39"/>
  <c r="L44" i="39" s="1"/>
  <c r="K40" i="39"/>
  <c r="L40" i="39" s="1"/>
  <c r="K36" i="39"/>
  <c r="L36" i="39" s="1"/>
  <c r="G33" i="39"/>
  <c r="H33" i="39" s="1"/>
  <c r="K29" i="39"/>
  <c r="L29" i="39" s="1"/>
  <c r="G26" i="39"/>
  <c r="H26" i="39" s="1"/>
  <c r="G22" i="39"/>
  <c r="H22" i="39" s="1"/>
  <c r="K18" i="39"/>
  <c r="L18" i="39" s="1"/>
  <c r="G15" i="39"/>
  <c r="K72" i="38"/>
  <c r="L72" i="38" s="1"/>
  <c r="G69" i="38"/>
  <c r="H69" i="38" s="1"/>
  <c r="G66" i="38"/>
  <c r="H66" i="38" s="1"/>
  <c r="K69" i="43"/>
  <c r="L69" i="43" s="1"/>
  <c r="K66" i="43"/>
  <c r="L66" i="43" s="1"/>
  <c r="G63" i="43"/>
  <c r="H63" i="43" s="1"/>
  <c r="G60" i="43"/>
  <c r="H60" i="43" s="1"/>
  <c r="K53" i="43"/>
  <c r="L53" i="43" s="1"/>
  <c r="K50" i="43"/>
  <c r="L50" i="43" s="1"/>
  <c r="G47" i="43"/>
  <c r="H47" i="43" s="1"/>
  <c r="G44" i="43"/>
  <c r="H44" i="43" s="1"/>
  <c r="K37" i="43"/>
  <c r="L37" i="43" s="1"/>
  <c r="K34" i="43"/>
  <c r="L34" i="43" s="1"/>
  <c r="G31" i="43"/>
  <c r="H31" i="43" s="1"/>
  <c r="G28" i="43"/>
  <c r="H28" i="43" s="1"/>
  <c r="K21" i="43"/>
  <c r="L21" i="43" s="1"/>
  <c r="K18" i="43"/>
  <c r="L18" i="43" s="1"/>
  <c r="G15" i="43"/>
  <c r="K72" i="42"/>
  <c r="L72" i="42" s="1"/>
  <c r="K68" i="42"/>
  <c r="L68" i="42" s="1"/>
  <c r="K64" i="42"/>
  <c r="L64" i="42" s="1"/>
  <c r="K60" i="42"/>
  <c r="L60" i="42" s="1"/>
  <c r="K56" i="42"/>
  <c r="L56" i="42" s="1"/>
  <c r="K52" i="42"/>
  <c r="L52" i="42" s="1"/>
  <c r="K48" i="42"/>
  <c r="L48" i="42" s="1"/>
  <c r="K72" i="43"/>
  <c r="L72" i="43" s="1"/>
  <c r="G69" i="43"/>
  <c r="H69" i="43" s="1"/>
  <c r="G66" i="43"/>
  <c r="H66" i="43" s="1"/>
  <c r="K59" i="43"/>
  <c r="L59" i="43" s="1"/>
  <c r="K56" i="43"/>
  <c r="L56" i="43" s="1"/>
  <c r="G53" i="43"/>
  <c r="H53" i="43" s="1"/>
  <c r="G50" i="43"/>
  <c r="H50" i="43" s="1"/>
  <c r="K43" i="43"/>
  <c r="L43" i="43" s="1"/>
  <c r="K40" i="43"/>
  <c r="L40" i="43" s="1"/>
  <c r="G37" i="43"/>
  <c r="H37" i="43" s="1"/>
  <c r="G34" i="43"/>
  <c r="H34" i="43" s="1"/>
  <c r="K27" i="43"/>
  <c r="L27" i="43" s="1"/>
  <c r="K24" i="43"/>
  <c r="L24" i="43" s="1"/>
  <c r="G21" i="43"/>
  <c r="H21" i="43" s="1"/>
  <c r="G18" i="43"/>
  <c r="H18" i="43" s="1"/>
  <c r="G72" i="42"/>
  <c r="H72" i="42" s="1"/>
  <c r="G68" i="42"/>
  <c r="H68" i="42" s="1"/>
  <c r="G64" i="42"/>
  <c r="H64" i="42" s="1"/>
  <c r="G60" i="42"/>
  <c r="H60" i="42" s="1"/>
  <c r="G56" i="42"/>
  <c r="H56" i="42" s="1"/>
  <c r="G52" i="42"/>
  <c r="H52" i="42" s="1"/>
  <c r="G48" i="42"/>
  <c r="H48" i="42" s="1"/>
  <c r="G44" i="42"/>
  <c r="H44" i="42" s="1"/>
  <c r="G40" i="42"/>
  <c r="H40" i="42" s="1"/>
  <c r="G36" i="42"/>
  <c r="H36" i="42" s="1"/>
  <c r="G32" i="42"/>
  <c r="H32" i="42" s="1"/>
  <c r="G28" i="42"/>
  <c r="H28" i="42" s="1"/>
  <c r="G24" i="42"/>
  <c r="H24" i="42" s="1"/>
  <c r="G20" i="42"/>
  <c r="H20" i="42" s="1"/>
  <c r="G16" i="42"/>
  <c r="H16" i="42" s="1"/>
  <c r="G70" i="41"/>
  <c r="H70" i="41" s="1"/>
  <c r="K63" i="41"/>
  <c r="L63" i="41" s="1"/>
  <c r="K60" i="41"/>
  <c r="L60" i="41" s="1"/>
  <c r="G57" i="41"/>
  <c r="H57" i="41" s="1"/>
  <c r="G54" i="41"/>
  <c r="H54" i="41" s="1"/>
  <c r="K47" i="41"/>
  <c r="L47" i="41" s="1"/>
  <c r="K44" i="41"/>
  <c r="L44" i="41" s="1"/>
  <c r="G41" i="41"/>
  <c r="H41" i="41" s="1"/>
  <c r="G38" i="41"/>
  <c r="H38" i="41" s="1"/>
  <c r="K31" i="41"/>
  <c r="L31" i="41" s="1"/>
  <c r="K28" i="41"/>
  <c r="L28" i="41" s="1"/>
  <c r="G25" i="41"/>
  <c r="H25" i="41" s="1"/>
  <c r="G22" i="41"/>
  <c r="H22" i="41" s="1"/>
  <c r="K15" i="41"/>
  <c r="K72" i="40"/>
  <c r="L72" i="40" s="1"/>
  <c r="K68" i="40"/>
  <c r="L68" i="40" s="1"/>
  <c r="K64" i="40"/>
  <c r="L64" i="40" s="1"/>
  <c r="K60" i="40"/>
  <c r="L60" i="40" s="1"/>
  <c r="K56" i="40"/>
  <c r="L56" i="40" s="1"/>
  <c r="K52" i="40"/>
  <c r="L52" i="40" s="1"/>
  <c r="K48" i="40"/>
  <c r="L48" i="40" s="1"/>
  <c r="K44" i="40"/>
  <c r="L44" i="40" s="1"/>
  <c r="K40" i="40"/>
  <c r="L40" i="40" s="1"/>
  <c r="K36" i="40"/>
  <c r="L36" i="40" s="1"/>
  <c r="K32" i="40"/>
  <c r="L32" i="40" s="1"/>
  <c r="K28" i="40"/>
  <c r="L28" i="40" s="1"/>
  <c r="K24" i="40"/>
  <c r="L24" i="40" s="1"/>
  <c r="K20" i="40"/>
  <c r="L20" i="40" s="1"/>
  <c r="K16" i="40"/>
  <c r="L16" i="40" s="1"/>
  <c r="G70" i="39"/>
  <c r="H70" i="39" s="1"/>
  <c r="G66" i="39"/>
  <c r="H66" i="39" s="1"/>
  <c r="K62" i="39"/>
  <c r="L62" i="39" s="1"/>
  <c r="K58" i="39"/>
  <c r="L58" i="39" s="1"/>
  <c r="K54" i="39"/>
  <c r="L54" i="39" s="1"/>
  <c r="G47" i="39"/>
  <c r="H47" i="39" s="1"/>
  <c r="K43" i="39"/>
  <c r="L43" i="39" s="1"/>
  <c r="K39" i="39"/>
  <c r="L39" i="39" s="1"/>
  <c r="K35" i="39"/>
  <c r="L35" i="39" s="1"/>
  <c r="K32" i="39"/>
  <c r="L32" i="39" s="1"/>
  <c r="G25" i="39"/>
  <c r="H25" i="39" s="1"/>
  <c r="G21" i="39"/>
  <c r="H21" i="39" s="1"/>
  <c r="K17" i="39"/>
  <c r="L17" i="39" s="1"/>
  <c r="K71" i="38"/>
  <c r="L71" i="38" s="1"/>
  <c r="K68" i="38"/>
  <c r="L68" i="38" s="1"/>
  <c r="G65" i="38"/>
  <c r="H65" i="38" s="1"/>
  <c r="G62" i="38"/>
  <c r="H62" i="38" s="1"/>
  <c r="G72" i="43"/>
  <c r="H72" i="43" s="1"/>
  <c r="K65" i="43"/>
  <c r="L65" i="43" s="1"/>
  <c r="K62" i="43"/>
  <c r="L62" i="43" s="1"/>
  <c r="G59" i="43"/>
  <c r="H59" i="43" s="1"/>
  <c r="G56" i="43"/>
  <c r="H56" i="43" s="1"/>
  <c r="K49" i="43"/>
  <c r="L49" i="43" s="1"/>
  <c r="K46" i="43"/>
  <c r="L46" i="43" s="1"/>
  <c r="G43" i="43"/>
  <c r="H43" i="43" s="1"/>
  <c r="G40" i="43"/>
  <c r="H40" i="43" s="1"/>
  <c r="K33" i="43"/>
  <c r="L33" i="43" s="1"/>
  <c r="K30" i="43"/>
  <c r="L30" i="43" s="1"/>
  <c r="G27" i="43"/>
  <c r="H27" i="43" s="1"/>
  <c r="G24" i="43"/>
  <c r="H24" i="43" s="1"/>
  <c r="K17" i="43"/>
  <c r="L17" i="43" s="1"/>
  <c r="K71" i="42"/>
  <c r="L71" i="42" s="1"/>
  <c r="K67" i="42"/>
  <c r="L67" i="42" s="1"/>
  <c r="K63" i="42"/>
  <c r="L63" i="42" s="1"/>
  <c r="K59" i="42"/>
  <c r="L59" i="42" s="1"/>
  <c r="K55" i="42"/>
  <c r="L55" i="42" s="1"/>
  <c r="K51" i="42"/>
  <c r="L51" i="42" s="1"/>
  <c r="K47" i="42"/>
  <c r="L47" i="42" s="1"/>
  <c r="K43" i="42"/>
  <c r="L43" i="42" s="1"/>
  <c r="K39" i="42"/>
  <c r="L39" i="42" s="1"/>
  <c r="K35" i="42"/>
  <c r="L35" i="42" s="1"/>
  <c r="K31" i="42"/>
  <c r="L31" i="42" s="1"/>
  <c r="K27" i="42"/>
  <c r="L27" i="42" s="1"/>
  <c r="K23" i="42"/>
  <c r="L23" i="42" s="1"/>
  <c r="K19" i="42"/>
  <c r="L19" i="42" s="1"/>
  <c r="K15" i="42"/>
  <c r="K69" i="41"/>
  <c r="L69" i="41" s="1"/>
  <c r="K66" i="41"/>
  <c r="L66" i="41" s="1"/>
  <c r="G63" i="41"/>
  <c r="H63" i="41" s="1"/>
  <c r="G60" i="41"/>
  <c r="H60" i="41" s="1"/>
  <c r="K53" i="41"/>
  <c r="L53" i="41" s="1"/>
  <c r="K50" i="41"/>
  <c r="L50" i="41" s="1"/>
  <c r="G47" i="41"/>
  <c r="H47" i="41" s="1"/>
  <c r="G44" i="41"/>
  <c r="H44" i="41" s="1"/>
  <c r="K37" i="41"/>
  <c r="L37" i="41" s="1"/>
  <c r="K34" i="41"/>
  <c r="L34" i="41" s="1"/>
  <c r="G31" i="41"/>
  <c r="H31" i="41" s="1"/>
  <c r="G28" i="41"/>
  <c r="H28" i="41" s="1"/>
  <c r="K21" i="41"/>
  <c r="L21" i="41" s="1"/>
  <c r="K18" i="41"/>
  <c r="L18" i="41" s="1"/>
  <c r="G15" i="41"/>
  <c r="G72" i="40"/>
  <c r="H72" i="40" s="1"/>
  <c r="G68" i="40"/>
  <c r="H68" i="40" s="1"/>
  <c r="G64" i="40"/>
  <c r="H64" i="40" s="1"/>
  <c r="G60" i="40"/>
  <c r="H60" i="40" s="1"/>
  <c r="G56" i="40"/>
  <c r="H56" i="40" s="1"/>
  <c r="G52" i="40"/>
  <c r="H52" i="40" s="1"/>
  <c r="G48" i="40"/>
  <c r="H48" i="40" s="1"/>
  <c r="G44" i="40"/>
  <c r="H44" i="40" s="1"/>
  <c r="G40" i="40"/>
  <c r="H40" i="40" s="1"/>
  <c r="G36" i="40"/>
  <c r="H36" i="40" s="1"/>
  <c r="G32" i="40"/>
  <c r="H32" i="40" s="1"/>
  <c r="G28" i="40"/>
  <c r="H28" i="40" s="1"/>
  <c r="G24" i="40"/>
  <c r="H24" i="40" s="1"/>
  <c r="G20" i="40"/>
  <c r="H20" i="40" s="1"/>
  <c r="G16" i="40"/>
  <c r="H16" i="40" s="1"/>
  <c r="K69" i="39"/>
  <c r="L69" i="39" s="1"/>
  <c r="K65" i="39"/>
  <c r="L65" i="39" s="1"/>
  <c r="G62" i="39"/>
  <c r="H62" i="39" s="1"/>
  <c r="G58" i="39"/>
  <c r="H58" i="39" s="1"/>
  <c r="G54" i="39"/>
  <c r="H54" i="39" s="1"/>
  <c r="K50" i="39"/>
  <c r="L50" i="39" s="1"/>
  <c r="K46" i="39"/>
  <c r="L46" i="39" s="1"/>
  <c r="G43" i="39"/>
  <c r="H43" i="39" s="1"/>
  <c r="G39" i="39"/>
  <c r="H39" i="39" s="1"/>
  <c r="G35" i="39"/>
  <c r="H35" i="39" s="1"/>
  <c r="G32" i="39"/>
  <c r="H32" i="39" s="1"/>
  <c r="K28" i="39"/>
  <c r="L28" i="39" s="1"/>
  <c r="K24" i="39"/>
  <c r="L24" i="39" s="1"/>
  <c r="K20" i="39"/>
  <c r="L20" i="39" s="1"/>
  <c r="G17" i="39"/>
  <c r="H17" i="39" s="1"/>
  <c r="G71" i="38"/>
  <c r="H71" i="38" s="1"/>
  <c r="G68" i="38"/>
  <c r="H68" i="38" s="1"/>
  <c r="K71" i="43"/>
  <c r="L71" i="43" s="1"/>
  <c r="K68" i="43"/>
  <c r="L68" i="43" s="1"/>
  <c r="G65" i="43"/>
  <c r="H65" i="43" s="1"/>
  <c r="G62" i="43"/>
  <c r="H62" i="43" s="1"/>
  <c r="K55" i="43"/>
  <c r="L55" i="43" s="1"/>
  <c r="K52" i="43"/>
  <c r="L52" i="43" s="1"/>
  <c r="G49" i="43"/>
  <c r="H49" i="43" s="1"/>
  <c r="G46" i="43"/>
  <c r="H46" i="43" s="1"/>
  <c r="K39" i="43"/>
  <c r="L39" i="43" s="1"/>
  <c r="K36" i="43"/>
  <c r="L36" i="43" s="1"/>
  <c r="G33" i="43"/>
  <c r="H33" i="43" s="1"/>
  <c r="G30" i="43"/>
  <c r="H30" i="43" s="1"/>
  <c r="K23" i="43"/>
  <c r="L23" i="43" s="1"/>
  <c r="K20" i="43"/>
  <c r="L20" i="43" s="1"/>
  <c r="G17" i="43"/>
  <c r="H17" i="43" s="1"/>
  <c r="G71" i="42"/>
  <c r="H71" i="42" s="1"/>
  <c r="G67" i="42"/>
  <c r="H67" i="42" s="1"/>
  <c r="G63" i="42"/>
  <c r="H63" i="42" s="1"/>
  <c r="G59" i="42"/>
  <c r="H59" i="42" s="1"/>
  <c r="G55" i="42"/>
  <c r="H55" i="42" s="1"/>
  <c r="G51" i="42"/>
  <c r="H51" i="42" s="1"/>
  <c r="G47" i="42"/>
  <c r="H47" i="42" s="1"/>
  <c r="G43" i="42"/>
  <c r="H43" i="42" s="1"/>
  <c r="G39" i="42"/>
  <c r="H39" i="42" s="1"/>
  <c r="G35" i="42"/>
  <c r="H35" i="42" s="1"/>
  <c r="G31" i="42"/>
  <c r="H31" i="42" s="1"/>
  <c r="G27" i="42"/>
  <c r="H27" i="42" s="1"/>
  <c r="G23" i="42"/>
  <c r="H23" i="42" s="1"/>
  <c r="G19" i="42"/>
  <c r="H19" i="42" s="1"/>
  <c r="G15" i="42"/>
  <c r="K72" i="41"/>
  <c r="L72" i="41" s="1"/>
  <c r="G69" i="41"/>
  <c r="H69" i="41" s="1"/>
  <c r="G66" i="41"/>
  <c r="H66" i="41" s="1"/>
  <c r="K59" i="41"/>
  <c r="L59" i="41" s="1"/>
  <c r="K56" i="41"/>
  <c r="L56" i="41" s="1"/>
  <c r="G53" i="41"/>
  <c r="H53" i="41" s="1"/>
  <c r="G50" i="41"/>
  <c r="H50" i="41" s="1"/>
  <c r="K43" i="41"/>
  <c r="L43" i="41" s="1"/>
  <c r="K40" i="41"/>
  <c r="L40" i="41" s="1"/>
  <c r="G37" i="41"/>
  <c r="H37" i="41" s="1"/>
  <c r="G34" i="41"/>
  <c r="H34" i="41" s="1"/>
  <c r="K27" i="41"/>
  <c r="L27" i="41" s="1"/>
  <c r="K24" i="41"/>
  <c r="L24" i="41" s="1"/>
  <c r="G21" i="41"/>
  <c r="H21" i="41" s="1"/>
  <c r="G18" i="41"/>
  <c r="H18" i="41" s="1"/>
  <c r="K71" i="40"/>
  <c r="L71" i="40" s="1"/>
  <c r="K67" i="40"/>
  <c r="L67" i="40" s="1"/>
  <c r="K63" i="40"/>
  <c r="L63" i="40" s="1"/>
  <c r="K59" i="40"/>
  <c r="L59" i="40" s="1"/>
  <c r="K55" i="40"/>
  <c r="L55" i="40" s="1"/>
  <c r="K51" i="40"/>
  <c r="L51" i="40" s="1"/>
  <c r="K47" i="40"/>
  <c r="L47" i="40" s="1"/>
  <c r="K43" i="40"/>
  <c r="L43" i="40" s="1"/>
  <c r="K39" i="40"/>
  <c r="L39" i="40" s="1"/>
  <c r="K35" i="40"/>
  <c r="L35" i="40" s="1"/>
  <c r="K31" i="40"/>
  <c r="L31" i="40" s="1"/>
  <c r="K27" i="40"/>
  <c r="L27" i="40" s="1"/>
  <c r="K23" i="40"/>
  <c r="L23" i="40" s="1"/>
  <c r="K19" i="40"/>
  <c r="L19" i="40" s="1"/>
  <c r="K15" i="40"/>
  <c r="K72" i="39"/>
  <c r="L72" i="39" s="1"/>
  <c r="G69" i="39"/>
  <c r="H69" i="39" s="1"/>
  <c r="G65" i="39"/>
  <c r="H65" i="39" s="1"/>
  <c r="K61" i="39"/>
  <c r="L61" i="39" s="1"/>
  <c r="K57" i="39"/>
  <c r="L57" i="39" s="1"/>
  <c r="K53" i="39"/>
  <c r="L53" i="39" s="1"/>
  <c r="G50" i="39"/>
  <c r="H50" i="39" s="1"/>
  <c r="G46" i="39"/>
  <c r="H46" i="39" s="1"/>
  <c r="K42" i="39"/>
  <c r="L42" i="39" s="1"/>
  <c r="K38" i="39"/>
  <c r="L38" i="39" s="1"/>
  <c r="K31" i="39"/>
  <c r="L31" i="39" s="1"/>
  <c r="G28" i="39"/>
  <c r="H28" i="39" s="1"/>
  <c r="G24" i="39"/>
  <c r="H24" i="39" s="1"/>
  <c r="G20" i="39"/>
  <c r="H20" i="39" s="1"/>
  <c r="K67" i="38"/>
  <c r="L67" i="38" s="1"/>
  <c r="K64" i="38"/>
  <c r="L64" i="38" s="1"/>
  <c r="K67" i="43"/>
  <c r="L67" i="43" s="1"/>
  <c r="K64" i="43"/>
  <c r="L64" i="43" s="1"/>
  <c r="G61" i="43"/>
  <c r="H61" i="43" s="1"/>
  <c r="G58" i="43"/>
  <c r="H58" i="43" s="1"/>
  <c r="K51" i="43"/>
  <c r="L51" i="43" s="1"/>
  <c r="K48" i="43"/>
  <c r="L48" i="43" s="1"/>
  <c r="G45" i="43"/>
  <c r="H45" i="43" s="1"/>
  <c r="G42" i="43"/>
  <c r="H42" i="43" s="1"/>
  <c r="K35" i="43"/>
  <c r="L35" i="43" s="1"/>
  <c r="K32" i="43"/>
  <c r="L32" i="43" s="1"/>
  <c r="G29" i="43"/>
  <c r="H29" i="43" s="1"/>
  <c r="G26" i="43"/>
  <c r="H26" i="43" s="1"/>
  <c r="K19" i="43"/>
  <c r="L19" i="43" s="1"/>
  <c r="K16" i="43"/>
  <c r="L16" i="43" s="1"/>
  <c r="G70" i="42"/>
  <c r="H70" i="42" s="1"/>
  <c r="G66" i="42"/>
  <c r="H66" i="42" s="1"/>
  <c r="G62" i="42"/>
  <c r="H62" i="42" s="1"/>
  <c r="G58" i="42"/>
  <c r="H58" i="42" s="1"/>
  <c r="G54" i="42"/>
  <c r="H54" i="42" s="1"/>
  <c r="G50" i="42"/>
  <c r="H50" i="42" s="1"/>
  <c r="G46" i="42"/>
  <c r="H46" i="42" s="1"/>
  <c r="G42" i="42"/>
  <c r="H42" i="42" s="1"/>
  <c r="G38" i="42"/>
  <c r="H38" i="42" s="1"/>
  <c r="G34" i="42"/>
  <c r="H34" i="42" s="1"/>
  <c r="G30" i="42"/>
  <c r="H30" i="42" s="1"/>
  <c r="G26" i="42"/>
  <c r="H26" i="42" s="1"/>
  <c r="G22" i="42"/>
  <c r="H22" i="42" s="1"/>
  <c r="G18" i="42"/>
  <c r="H18" i="42" s="1"/>
  <c r="K71" i="41"/>
  <c r="L71" i="41" s="1"/>
  <c r="K68" i="41"/>
  <c r="L68" i="41" s="1"/>
  <c r="G65" i="41"/>
  <c r="H65" i="41" s="1"/>
  <c r="G62" i="41"/>
  <c r="H62" i="41" s="1"/>
  <c r="K55" i="41"/>
  <c r="L55" i="41" s="1"/>
  <c r="K52" i="41"/>
  <c r="L52" i="41" s="1"/>
  <c r="G49" i="41"/>
  <c r="H49" i="41" s="1"/>
  <c r="G46" i="41"/>
  <c r="H46" i="41" s="1"/>
  <c r="K39" i="41"/>
  <c r="L39" i="41" s="1"/>
  <c r="K36" i="41"/>
  <c r="L36" i="41" s="1"/>
  <c r="G33" i="41"/>
  <c r="H33" i="41" s="1"/>
  <c r="G30" i="41"/>
  <c r="H30" i="41" s="1"/>
  <c r="K23" i="41"/>
  <c r="L23" i="41" s="1"/>
  <c r="K20" i="41"/>
  <c r="L20" i="41" s="1"/>
  <c r="G17" i="41"/>
  <c r="H17" i="41" s="1"/>
  <c r="K70" i="40"/>
  <c r="L70" i="40" s="1"/>
  <c r="K66" i="40"/>
  <c r="L66" i="40" s="1"/>
  <c r="K62" i="40"/>
  <c r="L62" i="40" s="1"/>
  <c r="K58" i="40"/>
  <c r="L58" i="40" s="1"/>
  <c r="K54" i="40"/>
  <c r="L54" i="40" s="1"/>
  <c r="K50" i="40"/>
  <c r="L50" i="40" s="1"/>
  <c r="K46" i="40"/>
  <c r="L46" i="40" s="1"/>
  <c r="K42" i="40"/>
  <c r="L42" i="40" s="1"/>
  <c r="K38" i="40"/>
  <c r="L38" i="40" s="1"/>
  <c r="K34" i="40"/>
  <c r="L34" i="40" s="1"/>
  <c r="K30" i="40"/>
  <c r="L30" i="40" s="1"/>
  <c r="K26" i="40"/>
  <c r="L26" i="40" s="1"/>
  <c r="K22" i="40"/>
  <c r="L22" i="40" s="1"/>
  <c r="K18" i="40"/>
  <c r="L18" i="40" s="1"/>
  <c r="K71" i="39"/>
  <c r="L71" i="39" s="1"/>
  <c r="G68" i="39"/>
  <c r="H68" i="39" s="1"/>
  <c r="K64" i="39"/>
  <c r="L64" i="39" s="1"/>
  <c r="K60" i="39"/>
  <c r="L60" i="39" s="1"/>
  <c r="K56" i="39"/>
  <c r="L56" i="39" s="1"/>
  <c r="K52" i="39"/>
  <c r="L52" i="39" s="1"/>
  <c r="G49" i="39"/>
  <c r="H49" i="39" s="1"/>
  <c r="G45" i="39"/>
  <c r="H45" i="39" s="1"/>
  <c r="K41" i="39"/>
  <c r="L41" i="39" s="1"/>
  <c r="K37" i="39"/>
  <c r="L37" i="39" s="1"/>
  <c r="G34" i="39"/>
  <c r="H34" i="39" s="1"/>
  <c r="K30" i="39"/>
  <c r="L30" i="39" s="1"/>
  <c r="G27" i="39"/>
  <c r="H27" i="39" s="1"/>
  <c r="G23" i="39"/>
  <c r="H23" i="39" s="1"/>
  <c r="G19" i="39"/>
  <c r="H19" i="39" s="1"/>
  <c r="G16" i="39"/>
  <c r="H16" i="39" s="1"/>
  <c r="G70" i="38"/>
  <c r="H70" i="38" s="1"/>
  <c r="K63" i="38"/>
  <c r="L63" i="38" s="1"/>
  <c r="G52" i="43"/>
  <c r="H52" i="43" s="1"/>
  <c r="K26" i="43"/>
  <c r="L26" i="43" s="1"/>
  <c r="K46" i="42"/>
  <c r="L46" i="42" s="1"/>
  <c r="K36" i="42"/>
  <c r="L36" i="42" s="1"/>
  <c r="K25" i="42"/>
  <c r="L25" i="42" s="1"/>
  <c r="K70" i="41"/>
  <c r="L70" i="41" s="1"/>
  <c r="K61" i="41"/>
  <c r="L61" i="41" s="1"/>
  <c r="G36" i="41"/>
  <c r="H36" i="41" s="1"/>
  <c r="G27" i="41"/>
  <c r="H27" i="41" s="1"/>
  <c r="G19" i="41"/>
  <c r="H19" i="41" s="1"/>
  <c r="G63" i="40"/>
  <c r="H63" i="40" s="1"/>
  <c r="G53" i="40"/>
  <c r="H53" i="40" s="1"/>
  <c r="G42" i="40"/>
  <c r="H42" i="40" s="1"/>
  <c r="G31" i="40"/>
  <c r="H31" i="40" s="1"/>
  <c r="G21" i="40"/>
  <c r="H21" i="40" s="1"/>
  <c r="K66" i="39"/>
  <c r="L66" i="39" s="1"/>
  <c r="G56" i="39"/>
  <c r="H56" i="39" s="1"/>
  <c r="K45" i="39"/>
  <c r="L45" i="39" s="1"/>
  <c r="G36" i="39"/>
  <c r="H36" i="39" s="1"/>
  <c r="K26" i="39"/>
  <c r="L26" i="39" s="1"/>
  <c r="K16" i="39"/>
  <c r="L16" i="39" s="1"/>
  <c r="G64" i="38"/>
  <c r="H64" i="38" s="1"/>
  <c r="G23" i="43"/>
  <c r="H23" i="43" s="1"/>
  <c r="K45" i="42"/>
  <c r="L45" i="42" s="1"/>
  <c r="K34" i="42"/>
  <c r="L34" i="42" s="1"/>
  <c r="K24" i="42"/>
  <c r="L24" i="42" s="1"/>
  <c r="G52" i="41"/>
  <c r="H52" i="41" s="1"/>
  <c r="G43" i="41"/>
  <c r="H43" i="41" s="1"/>
  <c r="G35" i="41"/>
  <c r="H35" i="41" s="1"/>
  <c r="K26" i="41"/>
  <c r="L26" i="41" s="1"/>
  <c r="K17" i="41"/>
  <c r="L17" i="41" s="1"/>
  <c r="G62" i="40"/>
  <c r="H62" i="40" s="1"/>
  <c r="G51" i="40"/>
  <c r="H51" i="40" s="1"/>
  <c r="G41" i="40"/>
  <c r="H41" i="40" s="1"/>
  <c r="G30" i="40"/>
  <c r="H30" i="40" s="1"/>
  <c r="G19" i="40"/>
  <c r="H19" i="40" s="1"/>
  <c r="G55" i="39"/>
  <c r="H55" i="39" s="1"/>
  <c r="K34" i="39"/>
  <c r="L34" i="39" s="1"/>
  <c r="K25" i="39"/>
  <c r="L25" i="39" s="1"/>
  <c r="K15" i="39"/>
  <c r="G72" i="38"/>
  <c r="H72" i="38" s="1"/>
  <c r="G63" i="38"/>
  <c r="H63" i="38" s="1"/>
  <c r="G71" i="43"/>
  <c r="H71" i="43" s="1"/>
  <c r="K45" i="43"/>
  <c r="L45" i="43" s="1"/>
  <c r="G20" i="43"/>
  <c r="H20" i="43" s="1"/>
  <c r="K70" i="42"/>
  <c r="L70" i="42" s="1"/>
  <c r="K44" i="42"/>
  <c r="L44" i="42" s="1"/>
  <c r="K33" i="42"/>
  <c r="L33" i="42" s="1"/>
  <c r="K22" i="42"/>
  <c r="L22" i="42" s="1"/>
  <c r="G68" i="41"/>
  <c r="H68" i="41" s="1"/>
  <c r="G59" i="41"/>
  <c r="H59" i="41" s="1"/>
  <c r="G51" i="41"/>
  <c r="H51" i="41" s="1"/>
  <c r="K42" i="41"/>
  <c r="L42" i="41" s="1"/>
  <c r="K33" i="41"/>
  <c r="L33" i="41" s="1"/>
  <c r="K25" i="41"/>
  <c r="L25" i="41" s="1"/>
  <c r="G71" i="40"/>
  <c r="H71" i="40" s="1"/>
  <c r="G61" i="40"/>
  <c r="H61" i="40" s="1"/>
  <c r="G50" i="40"/>
  <c r="H50" i="40" s="1"/>
  <c r="G39" i="40"/>
  <c r="H39" i="40" s="1"/>
  <c r="G29" i="40"/>
  <c r="H29" i="40" s="1"/>
  <c r="G18" i="40"/>
  <c r="H18" i="40" s="1"/>
  <c r="G64" i="39"/>
  <c r="H64" i="39" s="1"/>
  <c r="G53" i="39"/>
  <c r="H53" i="39" s="1"/>
  <c r="G44" i="39"/>
  <c r="H44" i="39" s="1"/>
  <c r="K33" i="39"/>
  <c r="L33" i="39" s="1"/>
  <c r="K23" i="39"/>
  <c r="L23" i="39" s="1"/>
  <c r="K70" i="38"/>
  <c r="L70" i="38" s="1"/>
  <c r="K62" i="38"/>
  <c r="L62" i="38" s="1"/>
  <c r="K55" i="38"/>
  <c r="L55" i="38" s="1"/>
  <c r="K52" i="38"/>
  <c r="L52" i="38" s="1"/>
  <c r="G49" i="38"/>
  <c r="H49" i="38" s="1"/>
  <c r="G46" i="38"/>
  <c r="H46" i="38" s="1"/>
  <c r="K39" i="38"/>
  <c r="L39" i="38" s="1"/>
  <c r="K36" i="38"/>
  <c r="L36" i="38" s="1"/>
  <c r="G33" i="38"/>
  <c r="H33" i="38" s="1"/>
  <c r="G30" i="38"/>
  <c r="H30" i="38" s="1"/>
  <c r="K23" i="38"/>
  <c r="L23" i="38" s="1"/>
  <c r="K20" i="38"/>
  <c r="L20" i="38" s="1"/>
  <c r="G17" i="38"/>
  <c r="H17" i="38" s="1"/>
  <c r="K70" i="37"/>
  <c r="L70" i="37" s="1"/>
  <c r="K66" i="37"/>
  <c r="L66" i="37" s="1"/>
  <c r="K62" i="37"/>
  <c r="L62" i="37" s="1"/>
  <c r="K58" i="37"/>
  <c r="L58" i="37" s="1"/>
  <c r="K54" i="37"/>
  <c r="L54" i="37" s="1"/>
  <c r="K50" i="37"/>
  <c r="L50" i="37" s="1"/>
  <c r="K46" i="37"/>
  <c r="L46" i="37" s="1"/>
  <c r="K42" i="37"/>
  <c r="L42" i="37" s="1"/>
  <c r="K38" i="37"/>
  <c r="L38" i="37" s="1"/>
  <c r="K34" i="37"/>
  <c r="L34" i="37" s="1"/>
  <c r="K30" i="37"/>
  <c r="L30" i="37" s="1"/>
  <c r="K26" i="37"/>
  <c r="L26" i="37" s="1"/>
  <c r="K22" i="37"/>
  <c r="L22" i="37" s="1"/>
  <c r="K18" i="37"/>
  <c r="L18" i="37" s="1"/>
  <c r="K71" i="36"/>
  <c r="L71" i="36" s="1"/>
  <c r="K67" i="36"/>
  <c r="L67" i="36" s="1"/>
  <c r="K63" i="36"/>
  <c r="L63" i="36" s="1"/>
  <c r="K59" i="36"/>
  <c r="L59" i="36" s="1"/>
  <c r="K55" i="36"/>
  <c r="L55" i="36" s="1"/>
  <c r="K51" i="36"/>
  <c r="L51" i="36" s="1"/>
  <c r="K47" i="36"/>
  <c r="L47" i="36" s="1"/>
  <c r="K43" i="36"/>
  <c r="L43" i="36" s="1"/>
  <c r="K39" i="36"/>
  <c r="L39" i="36" s="1"/>
  <c r="K35" i="36"/>
  <c r="L35" i="36" s="1"/>
  <c r="K31" i="36"/>
  <c r="L31" i="36" s="1"/>
  <c r="K27" i="36"/>
  <c r="L27" i="36" s="1"/>
  <c r="K23" i="36"/>
  <c r="L23" i="36" s="1"/>
  <c r="K19" i="36"/>
  <c r="L19" i="36" s="1"/>
  <c r="K15" i="36"/>
  <c r="K69" i="35"/>
  <c r="L69" i="35" s="1"/>
  <c r="K66" i="35"/>
  <c r="L66" i="35" s="1"/>
  <c r="G63" i="35"/>
  <c r="H63" i="35" s="1"/>
  <c r="G60" i="35"/>
  <c r="H60" i="35" s="1"/>
  <c r="K53" i="35"/>
  <c r="L53" i="35" s="1"/>
  <c r="K50" i="35"/>
  <c r="L50" i="35" s="1"/>
  <c r="G47" i="35"/>
  <c r="H47" i="35" s="1"/>
  <c r="G44" i="35"/>
  <c r="H44" i="35" s="1"/>
  <c r="K37" i="35"/>
  <c r="L37" i="35" s="1"/>
  <c r="K34" i="35"/>
  <c r="L34" i="35" s="1"/>
  <c r="G31" i="35"/>
  <c r="H31" i="35" s="1"/>
  <c r="G28" i="35"/>
  <c r="H28" i="35" s="1"/>
  <c r="G68" i="43"/>
  <c r="H68" i="43" s="1"/>
  <c r="K42" i="43"/>
  <c r="L42" i="43" s="1"/>
  <c r="K66" i="42"/>
  <c r="L66" i="42" s="1"/>
  <c r="K42" i="42"/>
  <c r="L42" i="42" s="1"/>
  <c r="K32" i="42"/>
  <c r="L32" i="42" s="1"/>
  <c r="K21" i="42"/>
  <c r="L21" i="42" s="1"/>
  <c r="G67" i="41"/>
  <c r="H67" i="41" s="1"/>
  <c r="K58" i="41"/>
  <c r="L58" i="41" s="1"/>
  <c r="K49" i="41"/>
  <c r="L49" i="41" s="1"/>
  <c r="K41" i="41"/>
  <c r="L41" i="41" s="1"/>
  <c r="G24" i="41"/>
  <c r="H24" i="41" s="1"/>
  <c r="G16" i="41"/>
  <c r="H16" i="41" s="1"/>
  <c r="G70" i="40"/>
  <c r="H70" i="40" s="1"/>
  <c r="G59" i="40"/>
  <c r="H59" i="40" s="1"/>
  <c r="G49" i="40"/>
  <c r="H49" i="40" s="1"/>
  <c r="G38" i="40"/>
  <c r="H38" i="40" s="1"/>
  <c r="G27" i="40"/>
  <c r="H27" i="40" s="1"/>
  <c r="G17" i="40"/>
  <c r="H17" i="40" s="1"/>
  <c r="G72" i="39"/>
  <c r="H72" i="39" s="1"/>
  <c r="G63" i="39"/>
  <c r="H63" i="39" s="1"/>
  <c r="G52" i="39"/>
  <c r="H52" i="39" s="1"/>
  <c r="G42" i="39"/>
  <c r="H42" i="39" s="1"/>
  <c r="K22" i="39"/>
  <c r="L22" i="39" s="1"/>
  <c r="K69" i="38"/>
  <c r="L69" i="38" s="1"/>
  <c r="K61" i="38"/>
  <c r="L61" i="38" s="1"/>
  <c r="K58" i="38"/>
  <c r="L58" i="38" s="1"/>
  <c r="G55" i="38"/>
  <c r="H55" i="38" s="1"/>
  <c r="G52" i="38"/>
  <c r="H52" i="38" s="1"/>
  <c r="K45" i="38"/>
  <c r="L45" i="38" s="1"/>
  <c r="K42" i="38"/>
  <c r="L42" i="38" s="1"/>
  <c r="G39" i="38"/>
  <c r="H39" i="38" s="1"/>
  <c r="G36" i="38"/>
  <c r="H36" i="38" s="1"/>
  <c r="K29" i="38"/>
  <c r="L29" i="38" s="1"/>
  <c r="K26" i="38"/>
  <c r="L26" i="38" s="1"/>
  <c r="G23" i="38"/>
  <c r="H23" i="38" s="1"/>
  <c r="G20" i="38"/>
  <c r="H20" i="38" s="1"/>
  <c r="G70" i="37"/>
  <c r="H70" i="37" s="1"/>
  <c r="G66" i="37"/>
  <c r="H66" i="37" s="1"/>
  <c r="G62" i="37"/>
  <c r="H62" i="37" s="1"/>
  <c r="G58" i="37"/>
  <c r="H58" i="37" s="1"/>
  <c r="G54" i="37"/>
  <c r="H54" i="37" s="1"/>
  <c r="G50" i="37"/>
  <c r="H50" i="37" s="1"/>
  <c r="G46" i="37"/>
  <c r="H46" i="37" s="1"/>
  <c r="G42" i="37"/>
  <c r="H42" i="37" s="1"/>
  <c r="G38" i="37"/>
  <c r="H38" i="37" s="1"/>
  <c r="G34" i="37"/>
  <c r="H34" i="37" s="1"/>
  <c r="G30" i="37"/>
  <c r="H30" i="37" s="1"/>
  <c r="G26" i="37"/>
  <c r="H26" i="37" s="1"/>
  <c r="G22" i="37"/>
  <c r="H22" i="37" s="1"/>
  <c r="G18" i="37"/>
  <c r="H18" i="37" s="1"/>
  <c r="G71" i="36"/>
  <c r="H71" i="36" s="1"/>
  <c r="G67" i="36"/>
  <c r="H67" i="36" s="1"/>
  <c r="G63" i="36"/>
  <c r="H63" i="36" s="1"/>
  <c r="G59" i="36"/>
  <c r="H59" i="36" s="1"/>
  <c r="G55" i="36"/>
  <c r="H55" i="36" s="1"/>
  <c r="G51" i="36"/>
  <c r="H51" i="36" s="1"/>
  <c r="G47" i="36"/>
  <c r="H47" i="36" s="1"/>
  <c r="G43" i="36"/>
  <c r="H43" i="36" s="1"/>
  <c r="G39" i="36"/>
  <c r="H39" i="36" s="1"/>
  <c r="G35" i="36"/>
  <c r="H35" i="36" s="1"/>
  <c r="G31" i="36"/>
  <c r="H31" i="36" s="1"/>
  <c r="G27" i="36"/>
  <c r="H27" i="36" s="1"/>
  <c r="G23" i="36"/>
  <c r="H23" i="36" s="1"/>
  <c r="G19" i="36"/>
  <c r="H19" i="36" s="1"/>
  <c r="G15" i="36"/>
  <c r="K72" i="35"/>
  <c r="L72" i="35" s="1"/>
  <c r="G69" i="35"/>
  <c r="H69" i="35" s="1"/>
  <c r="G66" i="35"/>
  <c r="H66" i="35" s="1"/>
  <c r="K59" i="35"/>
  <c r="L59" i="35" s="1"/>
  <c r="K56" i="35"/>
  <c r="L56" i="35" s="1"/>
  <c r="G53" i="35"/>
  <c r="H53" i="35" s="1"/>
  <c r="G50" i="35"/>
  <c r="H50" i="35" s="1"/>
  <c r="K43" i="35"/>
  <c r="L43" i="35" s="1"/>
  <c r="K40" i="35"/>
  <c r="L40" i="35" s="1"/>
  <c r="G37" i="35"/>
  <c r="H37" i="35" s="1"/>
  <c r="G34" i="35"/>
  <c r="H34" i="35" s="1"/>
  <c r="G39" i="43"/>
  <c r="H39" i="43" s="1"/>
  <c r="K62" i="42"/>
  <c r="L62" i="42" s="1"/>
  <c r="K41" i="42"/>
  <c r="L41" i="42" s="1"/>
  <c r="K30" i="42"/>
  <c r="L30" i="42" s="1"/>
  <c r="K20" i="42"/>
  <c r="L20" i="42" s="1"/>
  <c r="K65" i="41"/>
  <c r="L65" i="41" s="1"/>
  <c r="K57" i="41"/>
  <c r="L57" i="41" s="1"/>
  <c r="G40" i="41"/>
  <c r="H40" i="41" s="1"/>
  <c r="G32" i="41"/>
  <c r="H32" i="41" s="1"/>
  <c r="G23" i="41"/>
  <c r="H23" i="41" s="1"/>
  <c r="G69" i="40"/>
  <c r="H69" i="40" s="1"/>
  <c r="G58" i="40"/>
  <c r="H58" i="40" s="1"/>
  <c r="G47" i="40"/>
  <c r="H47" i="40" s="1"/>
  <c r="G37" i="40"/>
  <c r="H37" i="40" s="1"/>
  <c r="G26" i="40"/>
  <c r="H26" i="40" s="1"/>
  <c r="G15" i="40"/>
  <c r="G71" i="39"/>
  <c r="H71" i="39" s="1"/>
  <c r="G61" i="39"/>
  <c r="H61" i="39" s="1"/>
  <c r="G51" i="39"/>
  <c r="H51" i="39" s="1"/>
  <c r="G41" i="39"/>
  <c r="H41" i="39" s="1"/>
  <c r="G31" i="39"/>
  <c r="H31" i="39" s="1"/>
  <c r="K21" i="39"/>
  <c r="L21" i="39" s="1"/>
  <c r="G61" i="38"/>
  <c r="H61" i="38" s="1"/>
  <c r="G58" i="38"/>
  <c r="H58" i="38" s="1"/>
  <c r="K51" i="38"/>
  <c r="L51" i="38" s="1"/>
  <c r="K48" i="38"/>
  <c r="L48" i="38" s="1"/>
  <c r="G45" i="38"/>
  <c r="H45" i="38" s="1"/>
  <c r="G42" i="38"/>
  <c r="H42" i="38" s="1"/>
  <c r="K35" i="38"/>
  <c r="L35" i="38" s="1"/>
  <c r="K32" i="38"/>
  <c r="L32" i="38" s="1"/>
  <c r="G29" i="38"/>
  <c r="H29" i="38" s="1"/>
  <c r="G26" i="38"/>
  <c r="H26" i="38" s="1"/>
  <c r="K19" i="38"/>
  <c r="L19" i="38" s="1"/>
  <c r="K16" i="38"/>
  <c r="L16" i="38" s="1"/>
  <c r="K69" i="37"/>
  <c r="L69" i="37" s="1"/>
  <c r="K65" i="37"/>
  <c r="L65" i="37" s="1"/>
  <c r="K61" i="37"/>
  <c r="L61" i="37" s="1"/>
  <c r="K57" i="37"/>
  <c r="L57" i="37" s="1"/>
  <c r="K53" i="37"/>
  <c r="L53" i="37" s="1"/>
  <c r="K49" i="37"/>
  <c r="L49" i="37" s="1"/>
  <c r="K45" i="37"/>
  <c r="L45" i="37" s="1"/>
  <c r="K41" i="37"/>
  <c r="L41" i="37" s="1"/>
  <c r="K37" i="37"/>
  <c r="L37" i="37" s="1"/>
  <c r="K33" i="37"/>
  <c r="L33" i="37" s="1"/>
  <c r="K29" i="37"/>
  <c r="L29" i="37" s="1"/>
  <c r="K25" i="37"/>
  <c r="L25" i="37" s="1"/>
  <c r="K21" i="37"/>
  <c r="L21" i="37" s="1"/>
  <c r="K17" i="37"/>
  <c r="L17" i="37" s="1"/>
  <c r="K70" i="36"/>
  <c r="L70" i="36" s="1"/>
  <c r="K66" i="36"/>
  <c r="L66" i="36" s="1"/>
  <c r="K62" i="36"/>
  <c r="L62" i="36" s="1"/>
  <c r="K58" i="36"/>
  <c r="L58" i="36" s="1"/>
  <c r="K54" i="36"/>
  <c r="L54" i="36" s="1"/>
  <c r="K50" i="36"/>
  <c r="L50" i="36" s="1"/>
  <c r="K46" i="36"/>
  <c r="L46" i="36" s="1"/>
  <c r="K42" i="36"/>
  <c r="L42" i="36" s="1"/>
  <c r="K38" i="36"/>
  <c r="L38" i="36" s="1"/>
  <c r="K34" i="36"/>
  <c r="L34" i="36" s="1"/>
  <c r="K30" i="36"/>
  <c r="L30" i="36" s="1"/>
  <c r="K26" i="36"/>
  <c r="L26" i="36" s="1"/>
  <c r="K22" i="36"/>
  <c r="L22" i="36" s="1"/>
  <c r="K18" i="36"/>
  <c r="L18" i="36" s="1"/>
  <c r="G72" i="35"/>
  <c r="H72" i="35" s="1"/>
  <c r="K65" i="35"/>
  <c r="L65" i="35" s="1"/>
  <c r="K62" i="35"/>
  <c r="L62" i="35" s="1"/>
  <c r="G59" i="35"/>
  <c r="H59" i="35" s="1"/>
  <c r="G56" i="35"/>
  <c r="H56" i="35" s="1"/>
  <c r="K49" i="35"/>
  <c r="L49" i="35" s="1"/>
  <c r="K46" i="35"/>
  <c r="L46" i="35" s="1"/>
  <c r="G43" i="35"/>
  <c r="H43" i="35" s="1"/>
  <c r="G40" i="35"/>
  <c r="H40" i="35" s="1"/>
  <c r="K33" i="35"/>
  <c r="L33" i="35" s="1"/>
  <c r="K30" i="35"/>
  <c r="L30" i="35" s="1"/>
  <c r="G27" i="35"/>
  <c r="H27" i="35" s="1"/>
  <c r="K61" i="43"/>
  <c r="L61" i="43" s="1"/>
  <c r="G36" i="43"/>
  <c r="H36" i="43" s="1"/>
  <c r="K58" i="42"/>
  <c r="L58" i="42" s="1"/>
  <c r="K40" i="42"/>
  <c r="L40" i="42" s="1"/>
  <c r="K29" i="42"/>
  <c r="L29" i="42" s="1"/>
  <c r="K18" i="42"/>
  <c r="L18" i="42" s="1"/>
  <c r="G56" i="41"/>
  <c r="H56" i="41" s="1"/>
  <c r="G48" i="41"/>
  <c r="H48" i="41" s="1"/>
  <c r="G39" i="41"/>
  <c r="H39" i="41" s="1"/>
  <c r="K30" i="41"/>
  <c r="L30" i="41" s="1"/>
  <c r="K22" i="41"/>
  <c r="L22" i="41" s="1"/>
  <c r="G67" i="40"/>
  <c r="H67" i="40" s="1"/>
  <c r="G57" i="40"/>
  <c r="H57" i="40" s="1"/>
  <c r="G46" i="40"/>
  <c r="H46" i="40" s="1"/>
  <c r="G35" i="40"/>
  <c r="H35" i="40" s="1"/>
  <c r="G25" i="40"/>
  <c r="H25" i="40" s="1"/>
  <c r="K70" i="39"/>
  <c r="L70" i="39" s="1"/>
  <c r="G60" i="39"/>
  <c r="H60" i="39" s="1"/>
  <c r="K49" i="39"/>
  <c r="L49" i="39" s="1"/>
  <c r="G40" i="39"/>
  <c r="H40" i="39" s="1"/>
  <c r="G30" i="39"/>
  <c r="H30" i="39" s="1"/>
  <c r="K19" i="39"/>
  <c r="L19" i="39" s="1"/>
  <c r="G67" i="38"/>
  <c r="H67" i="38" s="1"/>
  <c r="K57" i="38"/>
  <c r="L57" i="38" s="1"/>
  <c r="K54" i="38"/>
  <c r="L54" i="38" s="1"/>
  <c r="G51" i="38"/>
  <c r="H51" i="38" s="1"/>
  <c r="G48" i="38"/>
  <c r="H48" i="38" s="1"/>
  <c r="K41" i="38"/>
  <c r="L41" i="38" s="1"/>
  <c r="K38" i="38"/>
  <c r="L38" i="38" s="1"/>
  <c r="G35" i="38"/>
  <c r="H35" i="38" s="1"/>
  <c r="G32" i="38"/>
  <c r="H32" i="38" s="1"/>
  <c r="K25" i="38"/>
  <c r="L25" i="38" s="1"/>
  <c r="K22" i="38"/>
  <c r="L22" i="38" s="1"/>
  <c r="G19" i="38"/>
  <c r="H19" i="38" s="1"/>
  <c r="G16" i="38"/>
  <c r="H16" i="38" s="1"/>
  <c r="G69" i="37"/>
  <c r="H69" i="37" s="1"/>
  <c r="G65" i="37"/>
  <c r="H65" i="37" s="1"/>
  <c r="G61" i="37"/>
  <c r="H61" i="37" s="1"/>
  <c r="G57" i="37"/>
  <c r="H57" i="37" s="1"/>
  <c r="G53" i="37"/>
  <c r="H53" i="37" s="1"/>
  <c r="G49" i="37"/>
  <c r="H49" i="37" s="1"/>
  <c r="G45" i="37"/>
  <c r="H45" i="37" s="1"/>
  <c r="G41" i="37"/>
  <c r="H41" i="37" s="1"/>
  <c r="G37" i="37"/>
  <c r="H37" i="37" s="1"/>
  <c r="G33" i="37"/>
  <c r="H33" i="37" s="1"/>
  <c r="G29" i="37"/>
  <c r="H29" i="37" s="1"/>
  <c r="G25" i="37"/>
  <c r="H25" i="37" s="1"/>
  <c r="G21" i="37"/>
  <c r="H21" i="37" s="1"/>
  <c r="G17" i="37"/>
  <c r="H17" i="37" s="1"/>
  <c r="G70" i="36"/>
  <c r="H70" i="36" s="1"/>
  <c r="G66" i="36"/>
  <c r="H66" i="36" s="1"/>
  <c r="G62" i="36"/>
  <c r="H62" i="36" s="1"/>
  <c r="G58" i="36"/>
  <c r="H58" i="36" s="1"/>
  <c r="G54" i="36"/>
  <c r="H54" i="36" s="1"/>
  <c r="G50" i="36"/>
  <c r="H50" i="36" s="1"/>
  <c r="G46" i="36"/>
  <c r="H46" i="36" s="1"/>
  <c r="G42" i="36"/>
  <c r="H42" i="36" s="1"/>
  <c r="G38" i="36"/>
  <c r="H38" i="36" s="1"/>
  <c r="G34" i="36"/>
  <c r="H34" i="36" s="1"/>
  <c r="G30" i="36"/>
  <c r="H30" i="36" s="1"/>
  <c r="G26" i="36"/>
  <c r="H26" i="36" s="1"/>
  <c r="G22" i="36"/>
  <c r="H22" i="36" s="1"/>
  <c r="G18" i="36"/>
  <c r="H18" i="36" s="1"/>
  <c r="K71" i="35"/>
  <c r="L71" i="35" s="1"/>
  <c r="K68" i="35"/>
  <c r="L68" i="35" s="1"/>
  <c r="G65" i="35"/>
  <c r="H65" i="35" s="1"/>
  <c r="G62" i="35"/>
  <c r="H62" i="35" s="1"/>
  <c r="K55" i="35"/>
  <c r="L55" i="35" s="1"/>
  <c r="K52" i="35"/>
  <c r="L52" i="35" s="1"/>
  <c r="G49" i="35"/>
  <c r="H49" i="35" s="1"/>
  <c r="G46" i="35"/>
  <c r="H46" i="35" s="1"/>
  <c r="K39" i="35"/>
  <c r="L39" i="35" s="1"/>
  <c r="K36" i="35"/>
  <c r="L36" i="35" s="1"/>
  <c r="G33" i="35"/>
  <c r="H33" i="35" s="1"/>
  <c r="G30" i="35"/>
  <c r="H30" i="35" s="1"/>
  <c r="G55" i="43"/>
  <c r="H55" i="43" s="1"/>
  <c r="K29" i="43"/>
  <c r="L29" i="43" s="1"/>
  <c r="K50" i="42"/>
  <c r="L50" i="42" s="1"/>
  <c r="K37" i="42"/>
  <c r="L37" i="42" s="1"/>
  <c r="K26" i="42"/>
  <c r="L26" i="42" s="1"/>
  <c r="K16" i="42"/>
  <c r="L16" i="42" s="1"/>
  <c r="G71" i="41"/>
  <c r="H71" i="41" s="1"/>
  <c r="K62" i="41"/>
  <c r="L62" i="41" s="1"/>
  <c r="K54" i="41"/>
  <c r="L54" i="41" s="1"/>
  <c r="K45" i="41"/>
  <c r="L45" i="41" s="1"/>
  <c r="G20" i="41"/>
  <c r="H20" i="41" s="1"/>
  <c r="G65" i="40"/>
  <c r="H65" i="40" s="1"/>
  <c r="G54" i="40"/>
  <c r="H54" i="40" s="1"/>
  <c r="G43" i="40"/>
  <c r="H43" i="40" s="1"/>
  <c r="G33" i="40"/>
  <c r="H33" i="40" s="1"/>
  <c r="G22" i="40"/>
  <c r="H22" i="40" s="1"/>
  <c r="K67" i="39"/>
  <c r="L67" i="39" s="1"/>
  <c r="G57" i="39"/>
  <c r="H57" i="39" s="1"/>
  <c r="K47" i="39"/>
  <c r="L47" i="39" s="1"/>
  <c r="G37" i="39"/>
  <c r="H37" i="39" s="1"/>
  <c r="K27" i="39"/>
  <c r="L27" i="39" s="1"/>
  <c r="G18" i="39"/>
  <c r="H18" i="39" s="1"/>
  <c r="K65" i="38"/>
  <c r="L65" i="38" s="1"/>
  <c r="G60" i="38"/>
  <c r="H60" i="38" s="1"/>
  <c r="K53" i="38"/>
  <c r="L53" i="38" s="1"/>
  <c r="K50" i="38"/>
  <c r="L50" i="38" s="1"/>
  <c r="G47" i="38"/>
  <c r="H47" i="38" s="1"/>
  <c r="G44" i="38"/>
  <c r="H44" i="38" s="1"/>
  <c r="K37" i="38"/>
  <c r="L37" i="38" s="1"/>
  <c r="K34" i="38"/>
  <c r="L34" i="38" s="1"/>
  <c r="G31" i="38"/>
  <c r="H31" i="38" s="1"/>
  <c r="G28" i="38"/>
  <c r="H28" i="38" s="1"/>
  <c r="K21" i="38"/>
  <c r="L21" i="38" s="1"/>
  <c r="K18" i="38"/>
  <c r="L18" i="38" s="1"/>
  <c r="G15" i="38"/>
  <c r="G72" i="37"/>
  <c r="H72" i="37" s="1"/>
  <c r="G68" i="37"/>
  <c r="H68" i="37" s="1"/>
  <c r="G64" i="37"/>
  <c r="H64" i="37" s="1"/>
  <c r="G60" i="37"/>
  <c r="H60" i="37" s="1"/>
  <c r="G56" i="37"/>
  <c r="H56" i="37" s="1"/>
  <c r="G52" i="37"/>
  <c r="H52" i="37" s="1"/>
  <c r="G48" i="37"/>
  <c r="H48" i="37" s="1"/>
  <c r="G44" i="37"/>
  <c r="H44" i="37" s="1"/>
  <c r="G40" i="37"/>
  <c r="H40" i="37" s="1"/>
  <c r="G36" i="37"/>
  <c r="H36" i="37" s="1"/>
  <c r="G32" i="37"/>
  <c r="H32" i="37" s="1"/>
  <c r="G28" i="37"/>
  <c r="H28" i="37" s="1"/>
  <c r="G24" i="37"/>
  <c r="H24" i="37" s="1"/>
  <c r="G20" i="37"/>
  <c r="H20" i="37" s="1"/>
  <c r="G16" i="37"/>
  <c r="H16" i="37" s="1"/>
  <c r="G69" i="36"/>
  <c r="H69" i="36" s="1"/>
  <c r="G65" i="36"/>
  <c r="H65" i="36" s="1"/>
  <c r="G61" i="36"/>
  <c r="H61" i="36" s="1"/>
  <c r="G57" i="36"/>
  <c r="H57" i="36" s="1"/>
  <c r="G53" i="36"/>
  <c r="H53" i="36" s="1"/>
  <c r="G49" i="36"/>
  <c r="H49" i="36" s="1"/>
  <c r="G45" i="36"/>
  <c r="H45" i="36" s="1"/>
  <c r="G41" i="36"/>
  <c r="H41" i="36" s="1"/>
  <c r="G37" i="36"/>
  <c r="H37" i="36" s="1"/>
  <c r="G33" i="36"/>
  <c r="H33" i="36" s="1"/>
  <c r="G29" i="36"/>
  <c r="H29" i="36" s="1"/>
  <c r="G25" i="36"/>
  <c r="H25" i="36" s="1"/>
  <c r="G21" i="36"/>
  <c r="H21" i="36" s="1"/>
  <c r="G17" i="36"/>
  <c r="H17" i="36" s="1"/>
  <c r="K67" i="35"/>
  <c r="L67" i="35" s="1"/>
  <c r="K64" i="35"/>
  <c r="L64" i="35" s="1"/>
  <c r="G61" i="35"/>
  <c r="H61" i="35" s="1"/>
  <c r="G58" i="35"/>
  <c r="H58" i="35" s="1"/>
  <c r="K51" i="35"/>
  <c r="L51" i="35" s="1"/>
  <c r="K48" i="35"/>
  <c r="L48" i="35" s="1"/>
  <c r="G45" i="35"/>
  <c r="H45" i="35" s="1"/>
  <c r="G42" i="35"/>
  <c r="H42" i="35" s="1"/>
  <c r="K35" i="35"/>
  <c r="L35" i="35" s="1"/>
  <c r="K32" i="35"/>
  <c r="L32" i="35" s="1"/>
  <c r="G29" i="35"/>
  <c r="H29" i="35" s="1"/>
  <c r="K29" i="41"/>
  <c r="L29" i="41" s="1"/>
  <c r="G66" i="40"/>
  <c r="H66" i="40" s="1"/>
  <c r="K60" i="38"/>
  <c r="L60" i="38" s="1"/>
  <c r="K20" i="37"/>
  <c r="L20" i="37" s="1"/>
  <c r="G35" i="35"/>
  <c r="H35" i="35" s="1"/>
  <c r="G24" i="36"/>
  <c r="H24" i="36" s="1"/>
  <c r="K58" i="43"/>
  <c r="L58" i="43" s="1"/>
  <c r="K54" i="42"/>
  <c r="L54" i="42" s="1"/>
  <c r="G55" i="40"/>
  <c r="H55" i="40" s="1"/>
  <c r="K59" i="38"/>
  <c r="L59" i="38" s="1"/>
  <c r="G43" i="38"/>
  <c r="H43" i="38" s="1"/>
  <c r="G34" i="38"/>
  <c r="H34" i="38" s="1"/>
  <c r="G25" i="38"/>
  <c r="H25" i="38" s="1"/>
  <c r="K17" i="38"/>
  <c r="L17" i="38" s="1"/>
  <c r="K72" i="37"/>
  <c r="L72" i="37" s="1"/>
  <c r="K40" i="37"/>
  <c r="L40" i="37" s="1"/>
  <c r="K65" i="36"/>
  <c r="L65" i="36" s="1"/>
  <c r="K42" i="35"/>
  <c r="L42" i="35" s="1"/>
  <c r="K38" i="42"/>
  <c r="L38" i="42" s="1"/>
  <c r="G45" i="40"/>
  <c r="H45" i="40" s="1"/>
  <c r="G59" i="38"/>
  <c r="H59" i="38" s="1"/>
  <c r="G50" i="38"/>
  <c r="H50" i="38" s="1"/>
  <c r="G41" i="38"/>
  <c r="H41" i="38" s="1"/>
  <c r="K33" i="38"/>
  <c r="L33" i="38" s="1"/>
  <c r="K24" i="38"/>
  <c r="L24" i="38" s="1"/>
  <c r="K15" i="38"/>
  <c r="K71" i="37"/>
  <c r="L71" i="37" s="1"/>
  <c r="K60" i="37"/>
  <c r="L60" i="37" s="1"/>
  <c r="G51" i="37"/>
  <c r="H51" i="37" s="1"/>
  <c r="K39" i="37"/>
  <c r="L39" i="37" s="1"/>
  <c r="K28" i="37"/>
  <c r="L28" i="37" s="1"/>
  <c r="G19" i="37"/>
  <c r="H19" i="37" s="1"/>
  <c r="K64" i="36"/>
  <c r="L64" i="36" s="1"/>
  <c r="K53" i="36"/>
  <c r="L53" i="36" s="1"/>
  <c r="G44" i="36"/>
  <c r="H44" i="36" s="1"/>
  <c r="K32" i="36"/>
  <c r="L32" i="36" s="1"/>
  <c r="K21" i="36"/>
  <c r="L21" i="36" s="1"/>
  <c r="G67" i="35"/>
  <c r="H67" i="35" s="1"/>
  <c r="K58" i="35"/>
  <c r="L58" i="35" s="1"/>
  <c r="K41" i="35"/>
  <c r="L41" i="35" s="1"/>
  <c r="K26" i="35"/>
  <c r="L26" i="35" s="1"/>
  <c r="G23" i="35"/>
  <c r="H23" i="35" s="1"/>
  <c r="G20" i="35"/>
  <c r="H20" i="35" s="1"/>
  <c r="K28" i="42"/>
  <c r="L28" i="42" s="1"/>
  <c r="G72" i="41"/>
  <c r="H72" i="41" s="1"/>
  <c r="G34" i="40"/>
  <c r="H34" i="40" s="1"/>
  <c r="K68" i="39"/>
  <c r="L68" i="39" s="1"/>
  <c r="G57" i="38"/>
  <c r="H57" i="38" s="1"/>
  <c r="K49" i="38"/>
  <c r="L49" i="38" s="1"/>
  <c r="K40" i="38"/>
  <c r="L40" i="38" s="1"/>
  <c r="K31" i="38"/>
  <c r="L31" i="38" s="1"/>
  <c r="G24" i="38"/>
  <c r="H24" i="38" s="1"/>
  <c r="G71" i="37"/>
  <c r="H71" i="37" s="1"/>
  <c r="K59" i="37"/>
  <c r="L59" i="37" s="1"/>
  <c r="K48" i="37"/>
  <c r="L48" i="37" s="1"/>
  <c r="G39" i="37"/>
  <c r="H39" i="37" s="1"/>
  <c r="K27" i="37"/>
  <c r="L27" i="37" s="1"/>
  <c r="K16" i="37"/>
  <c r="L16" i="37" s="1"/>
  <c r="G64" i="36"/>
  <c r="H64" i="36" s="1"/>
  <c r="K52" i="36"/>
  <c r="L52" i="36" s="1"/>
  <c r="K41" i="36"/>
  <c r="L41" i="36" s="1"/>
  <c r="G32" i="36"/>
  <c r="H32" i="36" s="1"/>
  <c r="K20" i="36"/>
  <c r="L20" i="36" s="1"/>
  <c r="K57" i="35"/>
  <c r="L57" i="35" s="1"/>
  <c r="G41" i="35"/>
  <c r="H41" i="35" s="1"/>
  <c r="G32" i="35"/>
  <c r="H32" i="35" s="1"/>
  <c r="G26" i="35"/>
  <c r="H26" i="35" s="1"/>
  <c r="K19" i="35"/>
  <c r="L19" i="35" s="1"/>
  <c r="K16" i="35"/>
  <c r="L16" i="35" s="1"/>
  <c r="K38" i="41"/>
  <c r="L38" i="41" s="1"/>
  <c r="K66" i="38"/>
  <c r="L66" i="38" s="1"/>
  <c r="K27" i="38"/>
  <c r="L27" i="38" s="1"/>
  <c r="K64" i="37"/>
  <c r="L64" i="37" s="1"/>
  <c r="K43" i="37"/>
  <c r="L43" i="37" s="1"/>
  <c r="K68" i="36"/>
  <c r="L68" i="36" s="1"/>
  <c r="K25" i="36"/>
  <c r="L25" i="36" s="1"/>
  <c r="K61" i="35"/>
  <c r="L61" i="35" s="1"/>
  <c r="G36" i="35"/>
  <c r="H36" i="35" s="1"/>
  <c r="G21" i="35"/>
  <c r="H21" i="35" s="1"/>
  <c r="G27" i="38"/>
  <c r="H27" i="38" s="1"/>
  <c r="G43" i="37"/>
  <c r="H43" i="37" s="1"/>
  <c r="K45" i="36"/>
  <c r="L45" i="36" s="1"/>
  <c r="K24" i="36"/>
  <c r="L24" i="36" s="1"/>
  <c r="K27" i="35"/>
  <c r="L27" i="35" s="1"/>
  <c r="K17" i="35"/>
  <c r="L17" i="35" s="1"/>
  <c r="K51" i="37"/>
  <c r="L51" i="37" s="1"/>
  <c r="G56" i="36"/>
  <c r="H56" i="36" s="1"/>
  <c r="K60" i="35"/>
  <c r="L60" i="35" s="1"/>
  <c r="K23" i="35"/>
  <c r="L23" i="35" s="1"/>
  <c r="K17" i="42"/>
  <c r="L17" i="42" s="1"/>
  <c r="G64" i="41"/>
  <c r="H64" i="41" s="1"/>
  <c r="G23" i="40"/>
  <c r="H23" i="40" s="1"/>
  <c r="G59" i="39"/>
  <c r="H59" i="39" s="1"/>
  <c r="K56" i="38"/>
  <c r="L56" i="38" s="1"/>
  <c r="K47" i="38"/>
  <c r="L47" i="38" s="1"/>
  <c r="G40" i="38"/>
  <c r="H40" i="38" s="1"/>
  <c r="G22" i="38"/>
  <c r="H22" i="38" s="1"/>
  <c r="K68" i="37"/>
  <c r="L68" i="37" s="1"/>
  <c r="G59" i="37"/>
  <c r="H59" i="37" s="1"/>
  <c r="K47" i="37"/>
  <c r="L47" i="37" s="1"/>
  <c r="K36" i="37"/>
  <c r="L36" i="37" s="1"/>
  <c r="G27" i="37"/>
  <c r="H27" i="37" s="1"/>
  <c r="K15" i="37"/>
  <c r="K72" i="36"/>
  <c r="L72" i="36" s="1"/>
  <c r="K61" i="36"/>
  <c r="L61" i="36" s="1"/>
  <c r="G52" i="36"/>
  <c r="H52" i="36" s="1"/>
  <c r="K40" i="36"/>
  <c r="L40" i="36" s="1"/>
  <c r="K29" i="36"/>
  <c r="L29" i="36" s="1"/>
  <c r="G20" i="36"/>
  <c r="H20" i="36" s="1"/>
  <c r="G57" i="35"/>
  <c r="H57" i="35" s="1"/>
  <c r="G48" i="35"/>
  <c r="H48" i="35" s="1"/>
  <c r="G39" i="35"/>
  <c r="H39" i="35" s="1"/>
  <c r="K31" i="35"/>
  <c r="L31" i="35" s="1"/>
  <c r="K25" i="35"/>
  <c r="L25" i="35" s="1"/>
  <c r="K22" i="35"/>
  <c r="L22" i="35" s="1"/>
  <c r="G19" i="35"/>
  <c r="H19" i="35" s="1"/>
  <c r="G16" i="35"/>
  <c r="H16" i="35" s="1"/>
  <c r="G55" i="41"/>
  <c r="H55" i="41" s="1"/>
  <c r="K48" i="39"/>
  <c r="L48" i="39" s="1"/>
  <c r="G56" i="38"/>
  <c r="H56" i="38" s="1"/>
  <c r="G38" i="38"/>
  <c r="H38" i="38" s="1"/>
  <c r="K30" i="38"/>
  <c r="L30" i="38" s="1"/>
  <c r="G21" i="38"/>
  <c r="H21" i="38" s="1"/>
  <c r="K67" i="37"/>
  <c r="L67" i="37" s="1"/>
  <c r="K56" i="37"/>
  <c r="L56" i="37" s="1"/>
  <c r="G47" i="37"/>
  <c r="H47" i="37" s="1"/>
  <c r="K35" i="37"/>
  <c r="L35" i="37" s="1"/>
  <c r="K24" i="37"/>
  <c r="L24" i="37" s="1"/>
  <c r="G15" i="37"/>
  <c r="G72" i="36"/>
  <c r="H72" i="36" s="1"/>
  <c r="K60" i="36"/>
  <c r="L60" i="36" s="1"/>
  <c r="K49" i="36"/>
  <c r="L49" i="36" s="1"/>
  <c r="G40" i="36"/>
  <c r="H40" i="36" s="1"/>
  <c r="K28" i="36"/>
  <c r="L28" i="36" s="1"/>
  <c r="K17" i="36"/>
  <c r="L17" i="36" s="1"/>
  <c r="G64" i="35"/>
  <c r="H64" i="35" s="1"/>
  <c r="G55" i="35"/>
  <c r="H55" i="35" s="1"/>
  <c r="K47" i="35"/>
  <c r="L47" i="35" s="1"/>
  <c r="K38" i="35"/>
  <c r="L38" i="35" s="1"/>
  <c r="K29" i="35"/>
  <c r="L29" i="35" s="1"/>
  <c r="G25" i="35"/>
  <c r="H25" i="35" s="1"/>
  <c r="G22" i="35"/>
  <c r="H22" i="35" s="1"/>
  <c r="K15" i="35"/>
  <c r="G29" i="39"/>
  <c r="H29" i="39" s="1"/>
  <c r="G53" i="38"/>
  <c r="H53" i="38" s="1"/>
  <c r="K44" i="38"/>
  <c r="L44" i="38" s="1"/>
  <c r="G55" i="37"/>
  <c r="H55" i="37" s="1"/>
  <c r="K32" i="37"/>
  <c r="L32" i="37" s="1"/>
  <c r="K57" i="36"/>
  <c r="L57" i="36" s="1"/>
  <c r="K36" i="36"/>
  <c r="L36" i="36" s="1"/>
  <c r="G16" i="36"/>
  <c r="H16" i="36" s="1"/>
  <c r="G54" i="35"/>
  <c r="H54" i="35" s="1"/>
  <c r="K28" i="35"/>
  <c r="L28" i="35" s="1"/>
  <c r="K24" i="35"/>
  <c r="L24" i="35" s="1"/>
  <c r="K43" i="38"/>
  <c r="L43" i="38" s="1"/>
  <c r="G18" i="38"/>
  <c r="H18" i="38" s="1"/>
  <c r="K63" i="37"/>
  <c r="L63" i="37" s="1"/>
  <c r="K31" i="37"/>
  <c r="L31" i="37" s="1"/>
  <c r="K56" i="36"/>
  <c r="L56" i="36" s="1"/>
  <c r="G70" i="35"/>
  <c r="H70" i="35" s="1"/>
  <c r="K44" i="35"/>
  <c r="L44" i="35" s="1"/>
  <c r="G24" i="35"/>
  <c r="H24" i="35" s="1"/>
  <c r="G31" i="37"/>
  <c r="H31" i="37" s="1"/>
  <c r="K44" i="36"/>
  <c r="L44" i="36" s="1"/>
  <c r="G68" i="35"/>
  <c r="H68" i="35" s="1"/>
  <c r="G17" i="35"/>
  <c r="H17" i="35" s="1"/>
  <c r="K46" i="41"/>
  <c r="L46" i="41" s="1"/>
  <c r="G38" i="39"/>
  <c r="H38" i="39" s="1"/>
  <c r="G54" i="38"/>
  <c r="H54" i="38" s="1"/>
  <c r="K46" i="38"/>
  <c r="L46" i="38" s="1"/>
  <c r="G37" i="38"/>
  <c r="H37" i="38" s="1"/>
  <c r="K28" i="38"/>
  <c r="L28" i="38" s="1"/>
  <c r="G67" i="37"/>
  <c r="H67" i="37" s="1"/>
  <c r="K55" i="37"/>
  <c r="L55" i="37" s="1"/>
  <c r="K44" i="37"/>
  <c r="L44" i="37" s="1"/>
  <c r="G35" i="37"/>
  <c r="H35" i="37" s="1"/>
  <c r="K23" i="37"/>
  <c r="L23" i="37" s="1"/>
  <c r="K69" i="36"/>
  <c r="L69" i="36" s="1"/>
  <c r="G60" i="36"/>
  <c r="H60" i="36" s="1"/>
  <c r="K48" i="36"/>
  <c r="L48" i="36" s="1"/>
  <c r="K37" i="36"/>
  <c r="L37" i="36" s="1"/>
  <c r="G28" i="36"/>
  <c r="H28" i="36" s="1"/>
  <c r="K16" i="36"/>
  <c r="L16" i="36" s="1"/>
  <c r="G71" i="35"/>
  <c r="H71" i="35" s="1"/>
  <c r="K63" i="35"/>
  <c r="L63" i="35" s="1"/>
  <c r="K54" i="35"/>
  <c r="L54" i="35" s="1"/>
  <c r="K45" i="35"/>
  <c r="L45" i="35" s="1"/>
  <c r="G38" i="35"/>
  <c r="H38" i="35" s="1"/>
  <c r="K21" i="35"/>
  <c r="L21" i="35" s="1"/>
  <c r="K18" i="35"/>
  <c r="L18" i="35" s="1"/>
  <c r="G15" i="35"/>
  <c r="G23" i="37"/>
  <c r="H23" i="37" s="1"/>
  <c r="G48" i="36"/>
  <c r="H48" i="36" s="1"/>
  <c r="K70" i="35"/>
  <c r="L70" i="35" s="1"/>
  <c r="G18" i="35"/>
  <c r="H18" i="35" s="1"/>
  <c r="K52" i="37"/>
  <c r="L52" i="37" s="1"/>
  <c r="G68" i="36"/>
  <c r="H68" i="36" s="1"/>
  <c r="G36" i="36"/>
  <c r="H36" i="36" s="1"/>
  <c r="G52" i="35"/>
  <c r="H52" i="35" s="1"/>
  <c r="G63" i="37"/>
  <c r="H63" i="37" s="1"/>
  <c r="K19" i="37"/>
  <c r="L19" i="37" s="1"/>
  <c r="K33" i="36"/>
  <c r="L33" i="36" s="1"/>
  <c r="G51" i="35"/>
  <c r="H51" i="35" s="1"/>
  <c r="K20" i="35"/>
  <c r="L20" i="35" s="1"/>
  <c r="K20" i="16"/>
  <c r="L20" i="16" s="1"/>
  <c r="K28" i="16"/>
  <c r="L28" i="16" s="1"/>
  <c r="K36" i="16"/>
  <c r="L36" i="16" s="1"/>
  <c r="K44" i="16"/>
  <c r="L44" i="16" s="1"/>
  <c r="K52" i="16"/>
  <c r="L52" i="16" s="1"/>
  <c r="K60" i="16"/>
  <c r="L60" i="16" s="1"/>
  <c r="K68" i="16"/>
  <c r="L68" i="16" s="1"/>
  <c r="G18" i="16"/>
  <c r="H1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16" i="16"/>
  <c r="H1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17" i="16"/>
  <c r="H17" i="16" s="1"/>
  <c r="G25" i="16"/>
  <c r="H25" i="16" s="1"/>
  <c r="G33" i="16"/>
  <c r="H33" i="16" s="1"/>
  <c r="G41" i="16"/>
  <c r="H41" i="16" s="1"/>
  <c r="G49" i="16"/>
  <c r="H49" i="16" s="1"/>
  <c r="G57" i="16"/>
  <c r="H57" i="16" s="1"/>
  <c r="G65" i="16"/>
  <c r="H65" i="16" s="1"/>
  <c r="G15" i="16"/>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L45" i="16"/>
  <c r="J94" i="2"/>
  <c r="A110" i="2" s="1"/>
  <c r="E96" i="2"/>
  <c r="N167" i="12"/>
  <c r="Q167" i="12"/>
  <c r="R167" i="12" s="1"/>
  <c r="G73" i="38" l="1"/>
  <c r="F22" i="34" s="1"/>
  <c r="H15" i="38"/>
  <c r="H73" i="38" s="1"/>
  <c r="H15" i="40"/>
  <c r="H73" i="40" s="1"/>
  <c r="G73" i="40"/>
  <c r="F24" i="34" s="1"/>
  <c r="K73" i="36"/>
  <c r="H20" i="34" s="1"/>
  <c r="L15" i="36"/>
  <c r="L73" i="36" s="1"/>
  <c r="K73" i="37"/>
  <c r="H21" i="34" s="1"/>
  <c r="L15" i="37"/>
  <c r="L73" i="37" s="1"/>
  <c r="K73" i="42"/>
  <c r="H26" i="34" s="1"/>
  <c r="L15" i="42"/>
  <c r="L73" i="42" s="1"/>
  <c r="G73" i="43"/>
  <c r="F27" i="34" s="1"/>
  <c r="H15" i="43"/>
  <c r="H73" i="43" s="1"/>
  <c r="G73" i="35"/>
  <c r="F19" i="34" s="1"/>
  <c r="H15" i="35"/>
  <c r="H73" i="35" s="1"/>
  <c r="K73" i="35"/>
  <c r="H19" i="34" s="1"/>
  <c r="L15" i="35"/>
  <c r="L73" i="35" s="1"/>
  <c r="H15" i="36"/>
  <c r="H73" i="36" s="1"/>
  <c r="G73" i="36"/>
  <c r="F20" i="34" s="1"/>
  <c r="G73" i="41"/>
  <c r="F25" i="34" s="1"/>
  <c r="H15" i="41"/>
  <c r="H73" i="41" s="1"/>
  <c r="L15" i="39"/>
  <c r="L73" i="39" s="1"/>
  <c r="K73" i="39"/>
  <c r="H23" i="34" s="1"/>
  <c r="H15" i="39"/>
  <c r="H73" i="39" s="1"/>
  <c r="G73" i="39"/>
  <c r="F23" i="34" s="1"/>
  <c r="G73" i="42"/>
  <c r="F26" i="34" s="1"/>
  <c r="H15" i="42"/>
  <c r="H73" i="42" s="1"/>
  <c r="K73" i="43"/>
  <c r="H27" i="34" s="1"/>
  <c r="L15" i="43"/>
  <c r="L73" i="43" s="1"/>
  <c r="K73" i="38"/>
  <c r="H22" i="34" s="1"/>
  <c r="L15" i="38"/>
  <c r="L73" i="38" s="1"/>
  <c r="G73" i="37"/>
  <c r="F21" i="34" s="1"/>
  <c r="H15" i="37"/>
  <c r="H73" i="37" s="1"/>
  <c r="K73" i="40"/>
  <c r="H24" i="34" s="1"/>
  <c r="L15" i="40"/>
  <c r="L73" i="40" s="1"/>
  <c r="K73" i="41"/>
  <c r="H25" i="34" s="1"/>
  <c r="L15" i="41"/>
  <c r="L73" i="41" s="1"/>
  <c r="K73" i="16"/>
  <c r="H17" i="34" s="1"/>
  <c r="K73" i="17"/>
  <c r="H14" i="34" s="1"/>
  <c r="K73" i="18"/>
  <c r="H15" i="34" s="1"/>
  <c r="K73" i="23"/>
  <c r="H16" i="34" s="1"/>
  <c r="G73" i="16"/>
  <c r="F17" i="34" s="1"/>
  <c r="G73" i="23"/>
  <c r="F16" i="34" s="1"/>
  <c r="G73" i="17"/>
  <c r="F14" i="34" s="1"/>
  <c r="G73" i="18"/>
  <c r="F15" i="34" s="1"/>
  <c r="H15" i="17"/>
  <c r="H73" i="17" s="1"/>
  <c r="H15" i="18"/>
  <c r="H73" i="18" s="1"/>
  <c r="L15" i="23"/>
  <c r="L73" i="23" s="1"/>
  <c r="H15" i="23"/>
  <c r="H73" i="23" s="1"/>
  <c r="L15" i="18"/>
  <c r="L73" i="18" s="1"/>
  <c r="H15" i="16"/>
  <c r="H73" i="16" s="1"/>
  <c r="L16" i="17"/>
  <c r="L73" i="17" s="1"/>
  <c r="L15" i="16"/>
  <c r="L73" i="16" s="1"/>
  <c r="D10" i="22"/>
  <c r="F12" i="22" s="1"/>
  <c r="K165" i="22" s="1"/>
  <c r="J96" i="2"/>
  <c r="F99" i="2"/>
  <c r="K147" i="22" l="1"/>
  <c r="G165" i="22"/>
  <c r="K145" i="22"/>
  <c r="G147" i="22"/>
  <c r="G146" i="22"/>
  <c r="G145" i="22"/>
  <c r="K30" i="22"/>
  <c r="K33" i="22"/>
  <c r="K31" i="22"/>
  <c r="K32" i="22"/>
  <c r="K126" i="22"/>
  <c r="G31" i="22"/>
  <c r="G127" i="22"/>
  <c r="G126" i="22"/>
  <c r="I21" i="34"/>
  <c r="I26" i="34"/>
  <c r="F75" i="42"/>
  <c r="F75" i="37"/>
  <c r="J102" i="2"/>
  <c r="K102" i="2" s="1"/>
  <c r="A108" i="2"/>
  <c r="I23" i="34"/>
  <c r="F75" i="39"/>
  <c r="I15" i="34"/>
  <c r="I24" i="34"/>
  <c r="I16" i="34"/>
  <c r="I20" i="34"/>
  <c r="F75" i="38"/>
  <c r="K156" i="22"/>
  <c r="K158" i="22"/>
  <c r="K155" i="22"/>
  <c r="K157" i="22"/>
  <c r="K154" i="22"/>
  <c r="G154" i="22"/>
  <c r="G155" i="22"/>
  <c r="G18" i="22"/>
  <c r="K18" i="22"/>
  <c r="H28" i="34"/>
  <c r="F75" i="35"/>
  <c r="I19" i="34"/>
  <c r="F75" i="41"/>
  <c r="L75" i="43"/>
  <c r="I14" i="34"/>
  <c r="F28" i="34"/>
  <c r="I25" i="34"/>
  <c r="I27" i="34"/>
  <c r="F75" i="40"/>
  <c r="I17" i="34"/>
  <c r="F75" i="36"/>
  <c r="I22" i="34"/>
  <c r="G118" i="22"/>
  <c r="G187" i="22"/>
  <c r="G68" i="22"/>
  <c r="K133" i="22"/>
  <c r="K51" i="22"/>
  <c r="G36" i="22"/>
  <c r="G125" i="22"/>
  <c r="K99" i="22"/>
  <c r="K118" i="22"/>
  <c r="G56" i="22"/>
  <c r="G70" i="22"/>
  <c r="K103" i="22"/>
  <c r="G182" i="22"/>
  <c r="K96" i="22"/>
  <c r="K138" i="22"/>
  <c r="K82" i="22"/>
  <c r="G121" i="22"/>
  <c r="K111" i="22"/>
  <c r="K185" i="22"/>
  <c r="K124" i="22"/>
  <c r="K119" i="22"/>
  <c r="G115" i="22"/>
  <c r="G196" i="22"/>
  <c r="G77" i="22"/>
  <c r="G184" i="22"/>
  <c r="K127" i="22"/>
  <c r="K198" i="22"/>
  <c r="K92" i="22"/>
  <c r="K55" i="22"/>
  <c r="K179" i="22"/>
  <c r="G45" i="22"/>
  <c r="K25" i="22"/>
  <c r="G156" i="22"/>
  <c r="G66" i="22"/>
  <c r="G108" i="22"/>
  <c r="G123" i="22"/>
  <c r="G90" i="22"/>
  <c r="G141" i="22"/>
  <c r="K190" i="22"/>
  <c r="K109" i="22"/>
  <c r="K73" i="22"/>
  <c r="K171" i="22"/>
  <c r="K122" i="22"/>
  <c r="K46" i="22"/>
  <c r="K70" i="22"/>
  <c r="G74" i="22"/>
  <c r="K60" i="22"/>
  <c r="K123" i="22"/>
  <c r="K141" i="22"/>
  <c r="K59" i="22"/>
  <c r="G122" i="22"/>
  <c r="G85" i="22"/>
  <c r="G57" i="22"/>
  <c r="G28" i="22"/>
  <c r="G30" i="22"/>
  <c r="K132" i="22"/>
  <c r="G65" i="22"/>
  <c r="K161" i="22"/>
  <c r="K137" i="22"/>
  <c r="G67" i="22"/>
  <c r="G98" i="22"/>
  <c r="K94" i="22"/>
  <c r="K129" i="22"/>
  <c r="K116" i="22"/>
  <c r="G134" i="22"/>
  <c r="G59" i="22"/>
  <c r="K77" i="22"/>
  <c r="G89" i="22"/>
  <c r="G47" i="22"/>
  <c r="G17" i="22"/>
  <c r="G50" i="22"/>
  <c r="K166" i="22"/>
  <c r="G162" i="22"/>
  <c r="G195" i="22"/>
  <c r="K88" i="22"/>
  <c r="K79" i="22"/>
  <c r="K74" i="22"/>
  <c r="G160" i="22"/>
  <c r="G105" i="22"/>
  <c r="G27" i="22"/>
  <c r="K75" i="22"/>
  <c r="G124" i="22"/>
  <c r="K23" i="22"/>
  <c r="K58" i="22"/>
  <c r="G24" i="22"/>
  <c r="G186" i="22"/>
  <c r="K172" i="22"/>
  <c r="K20" i="22"/>
  <c r="G173" i="22"/>
  <c r="G34" i="22"/>
  <c r="G164" i="22"/>
  <c r="G43" i="22"/>
  <c r="K67" i="22"/>
  <c r="G60" i="22"/>
  <c r="G163" i="22"/>
  <c r="G82" i="22"/>
  <c r="K43" i="22"/>
  <c r="K91" i="22"/>
  <c r="G132" i="22"/>
  <c r="K100" i="22"/>
  <c r="K22" i="22"/>
  <c r="K53" i="22"/>
  <c r="K195" i="22"/>
  <c r="G130" i="22"/>
  <c r="G185" i="22"/>
  <c r="K80" i="22"/>
  <c r="K178" i="22"/>
  <c r="K117" i="22"/>
  <c r="K81" i="22"/>
  <c r="K42" i="22"/>
  <c r="K170" i="22"/>
  <c r="G151" i="22"/>
  <c r="G72" i="22"/>
  <c r="K84" i="22"/>
  <c r="G94" i="22"/>
  <c r="K90" i="22"/>
  <c r="K66" i="22"/>
  <c r="K19" i="22"/>
  <c r="K112" i="22"/>
  <c r="K104" i="22"/>
  <c r="K27" i="22"/>
  <c r="G29" i="22"/>
  <c r="G136" i="22"/>
  <c r="G78" i="22"/>
  <c r="G73" i="22"/>
  <c r="K63" i="22"/>
  <c r="G93" i="22"/>
  <c r="G192" i="22"/>
  <c r="K174" i="22"/>
  <c r="K146" i="22"/>
  <c r="G129" i="22"/>
  <c r="G91" i="22"/>
  <c r="G171" i="22"/>
  <c r="K150" i="22"/>
  <c r="G200" i="22"/>
  <c r="K183" i="22"/>
  <c r="K95" i="22"/>
  <c r="K50" i="22"/>
  <c r="K114" i="22"/>
  <c r="K175" i="22"/>
  <c r="K168" i="22"/>
  <c r="G41" i="22"/>
  <c r="K21" i="22"/>
  <c r="G40" i="22"/>
  <c r="G191" i="22"/>
  <c r="K49" i="22"/>
  <c r="K52" i="22"/>
  <c r="K64" i="22"/>
  <c r="G197" i="22"/>
  <c r="K110" i="22"/>
  <c r="K191" i="22"/>
  <c r="K76" i="22"/>
  <c r="G53" i="22"/>
  <c r="G198" i="22"/>
  <c r="K121" i="22"/>
  <c r="G58" i="22"/>
  <c r="G112" i="22"/>
  <c r="K200" i="22"/>
  <c r="G87" i="22"/>
  <c r="G49" i="22"/>
  <c r="G62" i="22"/>
  <c r="K41" i="22"/>
  <c r="G168" i="22"/>
  <c r="G63" i="22"/>
  <c r="K36" i="22"/>
  <c r="G137" i="22"/>
  <c r="K17" i="22"/>
  <c r="G71" i="22"/>
  <c r="K26" i="22"/>
  <c r="G152" i="22"/>
  <c r="G38" i="22"/>
  <c r="G76" i="22"/>
  <c r="K130" i="22"/>
  <c r="G113" i="22"/>
  <c r="K38" i="22"/>
  <c r="K61" i="22"/>
  <c r="K83" i="22"/>
  <c r="G179" i="22"/>
  <c r="G86" i="22"/>
  <c r="G176" i="22"/>
  <c r="K134" i="22"/>
  <c r="K40" i="22"/>
  <c r="K128" i="22"/>
  <c r="K44" i="22"/>
  <c r="K167" i="22"/>
  <c r="K199" i="22"/>
  <c r="G79" i="22"/>
  <c r="G116" i="22"/>
  <c r="G104" i="22"/>
  <c r="G138" i="22"/>
  <c r="G54" i="22"/>
  <c r="G101" i="22"/>
  <c r="K35" i="22"/>
  <c r="G159" i="22"/>
  <c r="G83" i="22"/>
  <c r="G106" i="22"/>
  <c r="G139" i="22"/>
  <c r="K71" i="22"/>
  <c r="K34" i="22"/>
  <c r="G183" i="22"/>
  <c r="K193" i="22"/>
  <c r="K120" i="22"/>
  <c r="G25" i="22"/>
  <c r="K151" i="22"/>
  <c r="G117" i="22"/>
  <c r="G153" i="22"/>
  <c r="G149" i="22"/>
  <c r="K136" i="22"/>
  <c r="K72" i="22"/>
  <c r="G46" i="22"/>
  <c r="G35" i="22"/>
  <c r="K188" i="22"/>
  <c r="K113" i="22"/>
  <c r="G167" i="22"/>
  <c r="G88" i="22"/>
  <c r="G26" i="22"/>
  <c r="G144" i="22"/>
  <c r="G174" i="22"/>
  <c r="G161" i="22"/>
  <c r="G188" i="22"/>
  <c r="G61" i="22"/>
  <c r="K89" i="22"/>
  <c r="K181" i="22"/>
  <c r="K143" i="22"/>
  <c r="G170" i="22"/>
  <c r="G135" i="22"/>
  <c r="G169" i="22"/>
  <c r="K69" i="22"/>
  <c r="G100" i="22"/>
  <c r="G103" i="22"/>
  <c r="K144" i="22"/>
  <c r="G55" i="22"/>
  <c r="K173" i="22"/>
  <c r="K148" i="22"/>
  <c r="K28" i="22"/>
  <c r="K68" i="22"/>
  <c r="G193" i="22"/>
  <c r="G158" i="22"/>
  <c r="K152" i="22"/>
  <c r="G80" i="22"/>
  <c r="G42" i="22"/>
  <c r="K149" i="22"/>
  <c r="K24" i="22"/>
  <c r="G172" i="22"/>
  <c r="K197" i="22"/>
  <c r="K163" i="22"/>
  <c r="K93" i="22"/>
  <c r="G99" i="22"/>
  <c r="K115" i="22"/>
  <c r="G194" i="22"/>
  <c r="G64" i="22"/>
  <c r="K194" i="22"/>
  <c r="G166" i="22"/>
  <c r="G142" i="22"/>
  <c r="G51" i="22"/>
  <c r="K39" i="22"/>
  <c r="G150" i="22"/>
  <c r="G133" i="22"/>
  <c r="G37" i="22"/>
  <c r="G21" i="22"/>
  <c r="G107" i="22"/>
  <c r="G177" i="22"/>
  <c r="K182" i="22"/>
  <c r="G190" i="22"/>
  <c r="G20" i="22"/>
  <c r="K153" i="22"/>
  <c r="G111" i="22"/>
  <c r="K187" i="22"/>
  <c r="K37" i="22"/>
  <c r="K48" i="22"/>
  <c r="K106" i="22"/>
  <c r="G102" i="22"/>
  <c r="G81" i="22"/>
  <c r="G109" i="22"/>
  <c r="K189" i="22"/>
  <c r="G120" i="22"/>
  <c r="K105" i="22"/>
  <c r="K78" i="22"/>
  <c r="G143" i="22"/>
  <c r="G131" i="22"/>
  <c r="K169" i="22"/>
  <c r="G39" i="22"/>
  <c r="G157" i="22"/>
  <c r="G175" i="22"/>
  <c r="K65" i="22"/>
  <c r="G181" i="22"/>
  <c r="G44" i="22"/>
  <c r="K85" i="22"/>
  <c r="K186" i="22"/>
  <c r="K192" i="22"/>
  <c r="K162" i="22"/>
  <c r="G84" i="22"/>
  <c r="K97" i="22"/>
  <c r="K108" i="22"/>
  <c r="K57" i="22"/>
  <c r="G22" i="22"/>
  <c r="K184" i="22"/>
  <c r="K54" i="22"/>
  <c r="G32" i="22"/>
  <c r="K98" i="22"/>
  <c r="K29" i="22"/>
  <c r="G180" i="22"/>
  <c r="G75" i="22"/>
  <c r="G95" i="22"/>
  <c r="K180" i="22"/>
  <c r="G48" i="22"/>
  <c r="K196" i="22"/>
  <c r="G148" i="22"/>
  <c r="G23" i="22"/>
  <c r="K160" i="22"/>
  <c r="K176" i="22"/>
  <c r="G52" i="22"/>
  <c r="K177" i="22"/>
  <c r="K142" i="22"/>
  <c r="K107" i="22"/>
  <c r="K131" i="22"/>
  <c r="K86" i="22"/>
  <c r="G92" i="22"/>
  <c r="K87" i="22"/>
  <c r="G199" i="22"/>
  <c r="G178" i="22"/>
  <c r="K45" i="22"/>
  <c r="G128" i="22"/>
  <c r="G110" i="22"/>
  <c r="K62" i="22"/>
  <c r="G189" i="22"/>
  <c r="K56" i="22"/>
  <c r="K164" i="22"/>
  <c r="G119" i="22"/>
  <c r="G19" i="22"/>
  <c r="K125" i="22"/>
  <c r="G97" i="22"/>
  <c r="G96" i="22"/>
  <c r="K140" i="22"/>
  <c r="K102" i="22"/>
  <c r="G69" i="22"/>
  <c r="K159" i="22"/>
  <c r="K101" i="22"/>
  <c r="K47" i="22"/>
  <c r="G114" i="22"/>
  <c r="G33" i="22"/>
  <c r="G140" i="22"/>
  <c r="K135" i="22"/>
  <c r="K139" i="22"/>
  <c r="A111" i="2" l="1"/>
  <c r="I34" i="34"/>
  <c r="F75" i="17"/>
  <c r="F75" i="16"/>
  <c r="F75" i="23"/>
  <c r="F75" i="18"/>
  <c r="D8" i="44" l="1" a="1"/>
  <c r="D8" i="44" s="1"/>
  <c r="C8" i="44" s="1"/>
  <c r="D53" i="29" l="1"/>
  <c r="D43" i="29" s="1"/>
  <c r="D56" i="29" l="1"/>
  <c r="A59" i="29" s="1"/>
  <c r="A58" i="29"/>
  <c r="B43" i="29"/>
  <c r="D49" i="29" s="1"/>
  <c r="A60" i="29" s="1"/>
  <c r="D15" i="44" l="1" a="1"/>
  <c r="D15" i="44" s="1"/>
  <c r="C15" i="44" s="1"/>
  <c r="A3" i="44" s="1"/>
  <c r="E49" i="2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<sst xmlns="http://schemas.openxmlformats.org/spreadsheetml/2006/main" count="1148" uniqueCount="719">
  <si>
    <t>Fiscal Year End:</t>
  </si>
  <si>
    <t>Officer Certification</t>
  </si>
  <si>
    <t>Chief Executive Officer</t>
  </si>
  <si>
    <t>Chief Financial Officer</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</si>
  <si>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</si>
  <si>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</si>
  <si>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</si>
  <si>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</si>
  <si>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</si>
  <si>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</si>
  <si>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</si>
  <si>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</si>
  <si>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</si>
  <si>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</si>
  <si>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Tab</t>
  </si>
  <si>
    <t>Certification</t>
  </si>
  <si>
    <t xml:space="preserve">Signature:  </t>
  </si>
  <si>
    <t xml:space="preserve">Printed Name:  </t>
  </si>
  <si>
    <t xml:space="preserve">Title:  </t>
  </si>
  <si>
    <t xml:space="preserve">Date:  </t>
  </si>
  <si>
    <t>Certification Statement</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</si>
  <si>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</si>
  <si>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</si>
  <si>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</si>
  <si>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</si>
  <si>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</si>
  <si>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</si>
  <si>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</si>
  <si>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</si>
  <si>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</si>
  <si>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</si>
  <si>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</si>
  <si>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</si>
  <si>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</si>
  <si>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</si>
  <si>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</si>
  <si>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</si>
  <si>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</si>
  <si>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</si>
  <si>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</si>
  <si>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</si>
  <si>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</si>
  <si>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</si>
  <si>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</si>
  <si>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</si>
  <si>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</si>
  <si>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</si>
  <si>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</si>
  <si>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</si>
  <si>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</si>
  <si>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</si>
  <si>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</si>
  <si>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</si>
  <si>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</si>
  <si>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</si>
  <si>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</si>
  <si>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</si>
  <si>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</si>
  <si>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</si>
  <si>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</si>
  <si>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</si>
  <si>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</si>
  <si>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</si>
  <si>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</si>
  <si>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</si>
  <si>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</si>
  <si>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</si>
  <si>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</si>
  <si>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</si>
  <si>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</si>
  <si>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</si>
  <si>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</si>
  <si>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</si>
  <si>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</si>
  <si>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</si>
  <si>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</si>
  <si>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</si>
  <si>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</si>
  <si>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</si>
  <si>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</si>
  <si>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</si>
  <si>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</si>
  <si>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</si>
  <si>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</si>
  <si>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</si>
  <si>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</si>
  <si>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</si>
  <si>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</si>
  <si>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</si>
  <si>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</si>
  <si>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</si>
  <si>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</si>
  <si>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</si>
  <si>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</si>
  <si>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</si>
  <si>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</si>
  <si>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</si>
  <si>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</si>
  <si>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</si>
  <si>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</si>
  <si>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</si>
  <si>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</si>
  <si>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</si>
  <si>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</si>
  <si>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</si>
  <si>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</si>
  <si>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</si>
  <si>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</si>
  <si>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</si>
  <si>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</si>
  <si>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</si>
  <si>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</si>
  <si>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</si>
  <si>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</si>
  <si>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</si>
  <si>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</si>
  <si>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</si>
  <si>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</si>
  <si>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</si>
  <si>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</si>
  <si>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</si>
  <si>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</si>
  <si>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</si>
  <si>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</si>
  <si>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</si>
  <si>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</si>
  <si>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</si>
  <si>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</si>
  <si>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</si>
  <si>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</si>
  <si>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</si>
  <si>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</si>
  <si>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</si>
  <si>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</si>
  <si>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</si>
  <si>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</si>
  <si>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</si>
  <si>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</si>
  <si>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</si>
  <si>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</si>
  <si>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</si>
  <si>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</si>
  <si>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</si>
  <si>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</si>
  <si>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</si>
  <si>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</si>
  <si>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</si>
  <si>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</si>
  <si>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</si>
  <si>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</si>
  <si>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</si>
  <si>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</si>
  <si>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</si>
  <si>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</si>
  <si>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</si>
  <si>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</si>
  <si>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</si>
  <si>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</si>
  <si>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</si>
  <si>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</si>
  <si>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</si>
  <si>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</si>
  <si>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</si>
  <si>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</si>
  <si>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</si>
  <si>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</si>
  <si>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</si>
  <si>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</si>
  <si>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</si>
  <si>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</si>
  <si>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</si>
  <si>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</si>
  <si>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</si>
  <si>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</si>
  <si>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</si>
  <si>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</si>
  <si>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</si>
  <si>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</si>
  <si>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</si>
  <si>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</si>
  <si>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TRCCF</t>
  </si>
  <si>
    <t>PRTF</t>
  </si>
  <si>
    <t>Total All Facilities</t>
  </si>
  <si>
    <t>Instructions for Completing Cost Report</t>
  </si>
  <si>
    <t>Color-coding scheme in this workbook:</t>
  </si>
  <si>
    <t>Guidance for preparation of individual tabs:</t>
  </si>
  <si>
    <t>Instruction</t>
  </si>
  <si>
    <r>
      <rPr>
        <b/>
        <sz val="11"/>
        <color theme="1"/>
        <rFont val="Calibri"/>
        <family val="2"/>
        <scheme val="minor"/>
      </rPr>
      <t xml:space="preserve">  Data input cell.</t>
    </r>
    <r>
      <rPr>
        <sz val="11"/>
        <color theme="1"/>
        <rFont val="Calibri"/>
        <family val="2"/>
        <scheme val="minor"/>
      </rPr>
      <t xml:space="preserve"> These are the only cells that should be modified during cost report preparation.</t>
    </r>
  </si>
  <si>
    <r>
      <rPr>
        <b/>
        <sz val="11"/>
        <color theme="1"/>
        <rFont val="Calibri"/>
        <family val="2"/>
        <scheme val="minor"/>
      </rPr>
      <t xml:space="preserve">  Automatic formula cell. </t>
    </r>
    <r>
      <rPr>
        <sz val="11"/>
        <color theme="1"/>
        <rFont val="Calibri"/>
        <family val="2"/>
        <scheme val="minor"/>
      </rPr>
      <t>These cells are locked and should not be modified during preparation.</t>
    </r>
  </si>
  <si>
    <r>
      <rPr>
        <b/>
        <sz val="11"/>
        <color theme="1"/>
        <rFont val="Calibri"/>
        <family val="2"/>
        <scheme val="minor"/>
      </rPr>
      <t xml:space="preserve">  Header cell.</t>
    </r>
    <r>
      <rPr>
        <sz val="11"/>
        <color theme="1"/>
        <rFont val="Calibri"/>
        <family val="2"/>
        <scheme val="minor"/>
      </rPr>
      <t xml:space="preserve"> These cells are locked and should not be modified during preparation.</t>
    </r>
  </si>
  <si>
    <t>Acronyms used in this workbook:</t>
  </si>
  <si>
    <t>Authority governing cost reporting requirements:</t>
  </si>
  <si>
    <t>Acronym</t>
  </si>
  <si>
    <t>Definition</t>
  </si>
  <si>
    <t>CEO</t>
  </si>
  <si>
    <t>CFO</t>
  </si>
  <si>
    <t>Chief Executive Office</t>
  </si>
  <si>
    <t>SUD</t>
  </si>
  <si>
    <t>FTE</t>
  </si>
  <si>
    <t>Full time equivalents</t>
  </si>
  <si>
    <t>Substance use disorder</t>
  </si>
  <si>
    <t>RVU</t>
  </si>
  <si>
    <t>Relative value unit</t>
  </si>
  <si>
    <t>CSU</t>
  </si>
  <si>
    <t>ATU</t>
  </si>
  <si>
    <t>Acute treatment unit</t>
  </si>
  <si>
    <t>Crisis stabilization unit</t>
  </si>
  <si>
    <t>Psychiatric residential treatment facility</t>
  </si>
  <si>
    <t>Residential child care facility</t>
  </si>
  <si>
    <t>Therapeutic residential child care facility</t>
  </si>
  <si>
    <t>Assisted living residence</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</si>
  <si>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</si>
  <si>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</si>
  <si>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</si>
  <si>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</si>
  <si>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</si>
  <si>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</si>
  <si>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</si>
  <si>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</si>
  <si>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</si>
  <si>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</si>
  <si>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</si>
  <si>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</si>
  <si>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</si>
  <si>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</si>
  <si>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</si>
  <si>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Direct inpatient and residential services in Column 4 on Schedule 1</t>
  </si>
  <si>
    <t>Total inpatient and residential services expense</t>
  </si>
  <si>
    <t>Schedule 2: Service Groups</t>
  </si>
  <si>
    <t>Are partial hospitalization services provided?</t>
  </si>
  <si>
    <t>Schedule 2C: Outpatient Services</t>
  </si>
  <si>
    <t>Are outpatient services provided?</t>
  </si>
  <si>
    <t>Is the above methodology the same as that used in the prior cost report period?</t>
  </si>
  <si>
    <t>If no, explain the reason for the change in methods between years.</t>
  </si>
  <si>
    <t>Encounterable Costs</t>
  </si>
  <si>
    <t>Direct</t>
  </si>
  <si>
    <t>Indirect</t>
  </si>
  <si>
    <t>Schedule 2A: Emergency Services</t>
  </si>
  <si>
    <t>Schedule 2B: Consultative and Educational Services</t>
  </si>
  <si>
    <t>Direct 
Cost</t>
  </si>
  <si>
    <t xml:space="preserve">Total Cost </t>
  </si>
  <si>
    <t>Subtotal Cost</t>
  </si>
  <si>
    <t>Inpatient and residential services</t>
  </si>
  <si>
    <t>Schedule 1B: Indirect Cost Allocation Methodology</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</si>
  <si>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</si>
  <si>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</si>
  <si>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</si>
  <si>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</si>
  <si>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</si>
  <si>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</si>
  <si>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</si>
  <si>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</si>
  <si>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</si>
  <si>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</si>
  <si>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</si>
  <si>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</si>
  <si>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</si>
  <si>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</si>
  <si>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</si>
  <si>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</si>
  <si>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</si>
  <si>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</si>
  <si>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</si>
  <si>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</si>
  <si>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</si>
  <si>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</si>
  <si>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</si>
  <si>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</si>
  <si>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</si>
  <si>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</si>
  <si>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</si>
  <si>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</si>
  <si>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</si>
  <si>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</si>
  <si>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</si>
  <si>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</si>
  <si>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</si>
  <si>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</si>
  <si>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</si>
  <si>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</si>
  <si>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</si>
  <si>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</si>
  <si>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</si>
  <si>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</si>
  <si>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Schedule 2D: Partial Hospitalization</t>
  </si>
  <si>
    <t>Encounterable Expense (Schedule 1 Column 3)</t>
  </si>
  <si>
    <t>Non-Encounterable Expense (Schedule 1 Column 5)</t>
  </si>
  <si>
    <t>Related Party:
Actual Cost Incurred</t>
  </si>
  <si>
    <t>Schedule 1A: Non-Clinical Direct Salary Limit</t>
  </si>
  <si>
    <t>Non-clinical direct salary limitation for cost report period</t>
  </si>
  <si>
    <t>Number of employees to which limitation applies</t>
  </si>
  <si>
    <t>five highest-paid</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</si>
  <si>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</si>
  <si>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</si>
  <si>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</si>
  <si>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</si>
  <si>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</si>
  <si>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Schedule 1C: Less-Than-Arm's-Length (Related Party) Transactions</t>
  </si>
  <si>
    <t>EXCESS RELATED PARTY EXPENSE (Schedule 1C)</t>
  </si>
  <si>
    <t>Excess Related Party Expense Above Actual Cost</t>
  </si>
  <si>
    <t>DIRECT SALARY LIMITATIONS (Schedule 1A)</t>
  </si>
  <si>
    <t>Excess Salary Above Limit</t>
  </si>
  <si>
    <r>
      <t xml:space="preserve">Schedule 1A
</t>
    </r>
    <r>
      <rPr>
        <b/>
        <sz val="9"/>
        <color rgb="FF0033CC"/>
        <rFont val="Calibri"/>
        <family val="2"/>
        <scheme val="minor"/>
      </rPr>
      <t>Non-Clinical Direct Salary Limit</t>
    </r>
  </si>
  <si>
    <r>
      <t xml:space="preserve">Schedule 1
</t>
    </r>
    <r>
      <rPr>
        <b/>
        <sz val="9"/>
        <color rgb="FF0033CC"/>
        <rFont val="Calibri"/>
        <family val="2"/>
        <scheme val="minor"/>
      </rPr>
      <t>Expenses</t>
    </r>
  </si>
  <si>
    <r>
      <t xml:space="preserve">Schedule 1B
</t>
    </r>
    <r>
      <rPr>
        <b/>
        <sz val="9"/>
        <color rgb="FF0033CC"/>
        <rFont val="Calibri"/>
        <family val="2"/>
        <scheme val="minor"/>
      </rPr>
      <t>Indirect Cost Allocation Methodology</t>
    </r>
  </si>
  <si>
    <r>
      <t xml:space="preserve">Schedule 2
</t>
    </r>
    <r>
      <rPr>
        <b/>
        <sz val="9"/>
        <color rgb="FF0033CC"/>
        <rFont val="Calibri"/>
        <family val="2"/>
        <scheme val="minor"/>
      </rPr>
      <t>Service Groups</t>
    </r>
  </si>
  <si>
    <r>
      <t xml:space="preserve">Schedule 2A
</t>
    </r>
    <r>
      <rPr>
        <b/>
        <sz val="9"/>
        <color rgb="FF0033CC"/>
        <rFont val="Calibri"/>
        <family val="2"/>
        <scheme val="minor"/>
      </rPr>
      <t>Emergency Services</t>
    </r>
  </si>
  <si>
    <r>
      <t xml:space="preserve">Schedule 2B
</t>
    </r>
    <r>
      <rPr>
        <b/>
        <sz val="9"/>
        <color rgb="FF0033CC"/>
        <rFont val="Calibri"/>
        <family val="2"/>
        <scheme val="minor"/>
      </rPr>
      <t>Consultative and Educational Services</t>
    </r>
  </si>
  <si>
    <r>
      <t xml:space="preserve">Schedule 2C
</t>
    </r>
    <r>
      <rPr>
        <b/>
        <sz val="9"/>
        <color rgb="FF0033CC"/>
        <rFont val="Calibri"/>
        <family val="2"/>
        <scheme val="minor"/>
      </rPr>
      <t>Outpatient Services</t>
    </r>
  </si>
  <si>
    <r>
      <t xml:space="preserve">Schedule 2D
</t>
    </r>
    <r>
      <rPr>
        <b/>
        <sz val="9"/>
        <color rgb="FF0033CC"/>
        <rFont val="Calibri"/>
        <family val="2"/>
        <scheme val="minor"/>
      </rPr>
      <t>Partial Hospitalization</t>
    </r>
  </si>
  <si>
    <r>
      <t xml:space="preserve">Schedule 3
</t>
    </r>
    <r>
      <rPr>
        <b/>
        <sz val="9"/>
        <color rgb="FF0033CC"/>
        <rFont val="Calibri"/>
        <family val="2"/>
        <scheme val="minor"/>
      </rPr>
      <t>Inpatient and Residential Services</t>
    </r>
  </si>
  <si>
    <r>
      <t xml:space="preserve">Schedule 1C
</t>
    </r>
    <r>
      <rPr>
        <b/>
        <sz val="9"/>
        <color rgb="FF0033CC"/>
        <rFont val="Calibri"/>
        <family val="2"/>
        <scheme val="minor"/>
      </rPr>
      <t>Less-Than-Arm's-Length Transactions</t>
    </r>
  </si>
  <si>
    <t>Nature of 
Related Party Expense</t>
  </si>
  <si>
    <t>Related Vendor, 
Individual, or Organization</t>
  </si>
  <si>
    <t>Operating Total</t>
  </si>
  <si>
    <t>DIRECT CLIENT SERVICE PERSONNEL COSTS (Salary, Bonus, Commission)</t>
  </si>
  <si>
    <t xml:space="preserve">OPERATIONS PERSONNEL COSTS (Salary, Bonus, Commission) </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</si>
  <si>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</si>
  <si>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</si>
  <si>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</si>
  <si>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</si>
  <si>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</si>
  <si>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</si>
  <si>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</si>
  <si>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Schedule 1: Expenses</t>
  </si>
  <si>
    <t>Direct Client Service Personnel Total</t>
  </si>
  <si>
    <t>Clinical, Licensed Non-Physicians</t>
  </si>
  <si>
    <t>Clinicians or Clinical Services Contracted Personnel</t>
  </si>
  <si>
    <t>Other Operations Personnel</t>
  </si>
  <si>
    <t>Other Information Technology</t>
  </si>
  <si>
    <t>Rent and Lease</t>
  </si>
  <si>
    <t>Depreciation and Amortization</t>
  </si>
  <si>
    <t>Other Occupancy</t>
  </si>
  <si>
    <t xml:space="preserve">Other Employee-Related  </t>
  </si>
  <si>
    <t>BS</t>
  </si>
  <si>
    <t>Bachelor's of Science</t>
  </si>
  <si>
    <t>Other Clinical or Direct Client Service (BS, Peers, Case Mgmt, etc.)</t>
  </si>
  <si>
    <t>Interest - Building</t>
  </si>
  <si>
    <t>OTHER UNALLOWABLE EXPENSE</t>
  </si>
  <si>
    <t>Interest</t>
  </si>
  <si>
    <t>Other Unallowable</t>
  </si>
  <si>
    <t>Other Unallowable Total</t>
  </si>
  <si>
    <t>Total Expense per Audited Financial Statements</t>
  </si>
  <si>
    <t>Donated Supplies, Services, Space - Given to Others</t>
  </si>
  <si>
    <t>In-Kind Services and Donations Received</t>
  </si>
  <si>
    <t>Summary Expense by Service Group</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</si>
  <si>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</si>
  <si>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</si>
  <si>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</si>
  <si>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</si>
  <si>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</si>
  <si>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</si>
  <si>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</si>
  <si>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</si>
  <si>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</si>
  <si>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</si>
  <si>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</si>
  <si>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</si>
  <si>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</si>
  <si>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</si>
  <si>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</si>
  <si>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</si>
  <si>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</si>
  <si>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</si>
  <si>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</si>
  <si>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</si>
  <si>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</si>
  <si>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</si>
  <si>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</si>
  <si>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</si>
  <si>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</si>
  <si>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</si>
  <si>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</si>
  <si>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</si>
  <si>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</si>
  <si>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</si>
  <si>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</si>
  <si>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</si>
  <si>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</si>
  <si>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</si>
  <si>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</si>
  <si>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</si>
  <si>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</si>
  <si>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</si>
  <si>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</si>
  <si>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</si>
  <si>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</si>
  <si>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</si>
  <si>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</si>
  <si>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</si>
  <si>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</si>
  <si>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</si>
  <si>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</si>
  <si>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</si>
  <si>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</si>
  <si>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</si>
  <si>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</si>
  <si>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</si>
  <si>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</si>
  <si>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</si>
  <si>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</si>
  <si>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</si>
  <si>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</si>
  <si>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</si>
  <si>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</si>
  <si>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</si>
  <si>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</si>
  <si>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</si>
  <si>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</si>
  <si>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</si>
  <si>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</si>
  <si>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</si>
  <si>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</si>
  <si>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</si>
  <si>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</si>
  <si>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</si>
  <si>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</si>
  <si>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</si>
  <si>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</si>
  <si>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</si>
  <si>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</si>
  <si>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</si>
  <si>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</si>
  <si>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</si>
  <si>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</si>
  <si>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</si>
  <si>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</si>
  <si>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</si>
  <si>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</si>
  <si>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</si>
  <si>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</si>
  <si>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</si>
  <si>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</si>
  <si>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</si>
  <si>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</si>
  <si>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</si>
  <si>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</si>
  <si>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</si>
  <si>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</si>
  <si>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</si>
  <si>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</si>
  <si>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</si>
  <si>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</si>
  <si>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</si>
  <si>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</si>
  <si>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</si>
  <si>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</si>
  <si>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</si>
  <si>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</si>
  <si>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</si>
  <si>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</si>
  <si>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</si>
  <si>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</si>
  <si>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</si>
  <si>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</si>
  <si>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</si>
  <si>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</si>
  <si>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</si>
  <si>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</si>
  <si>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</si>
  <si>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</si>
  <si>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</si>
  <si>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</si>
  <si>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</si>
  <si>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</si>
  <si>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</si>
  <si>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</si>
  <si>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</si>
  <si>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</si>
  <si>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</si>
  <si>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</si>
  <si>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</si>
  <si>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</si>
  <si>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</si>
  <si>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</si>
  <si>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</si>
  <si>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</si>
  <si>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</si>
  <si>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</si>
  <si>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</si>
  <si>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</si>
  <si>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</si>
  <si>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</si>
  <si>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</si>
  <si>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</si>
  <si>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</si>
  <si>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</si>
  <si>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</si>
  <si>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</si>
  <si>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</si>
  <si>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</si>
  <si>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</si>
  <si>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</si>
  <si>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</si>
  <si>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</si>
  <si>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</si>
  <si>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</si>
  <si>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</si>
  <si>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</si>
  <si>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</si>
  <si>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</si>
  <si>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</si>
  <si>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</si>
  <si>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</si>
  <si>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</si>
  <si>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</si>
  <si>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Behavioral health entity</t>
  </si>
  <si>
    <t>Controlled substance license</t>
  </si>
  <si>
    <t>Recovery support services organization</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</si>
  <si>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</si>
  <si>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</si>
  <si>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</si>
  <si>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</si>
  <si>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This schedule details expenses related to the provision of emergency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</si>
  <si>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consultative and educational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</si>
  <si>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outpatient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</si>
  <si>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 xml:space="preserve">This schedule contains the expense and census detail for all inpatient and residential facilities, and calculates individual and average per diem rates for each. Facilities should be identified by name and reported individually.
For each facility, the following should be identified:
A. Type of facility, endorsement or services
B. License type
C. Facility open and close dates
D. Bed capacity
E. Census days by procedure code
F. Total facility expense (including indirect costs)
G. Room and board expense
</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</si>
  <si>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</si>
  <si>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</si>
  <si>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</si>
  <si>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Non-Clinical 
Salary and Bonus 
During Period</t>
  </si>
  <si>
    <t>Unallowable Excess Non-Clinical Salary Above Limit</t>
  </si>
  <si>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</si>
  <si>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</si>
  <si>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</si>
  <si>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Comprehensive Safety Net Providers</t>
  </si>
  <si>
    <t>Schedule 5: Revenues</t>
  </si>
  <si>
    <t>CLIENT SERVICE</t>
  </si>
  <si>
    <t>AMOUNT</t>
  </si>
  <si>
    <t>Medicaid Fee for Service</t>
  </si>
  <si>
    <t>Client Service Total</t>
  </si>
  <si>
    <t>Client Fees</t>
  </si>
  <si>
    <t>Other Contracts</t>
  </si>
  <si>
    <t>GOVERNMENT</t>
  </si>
  <si>
    <t>Government Total</t>
  </si>
  <si>
    <t>PUBLIC SUPPORT</t>
  </si>
  <si>
    <t>Public Support Total</t>
  </si>
  <si>
    <t>Donated Services</t>
  </si>
  <si>
    <t>Donated Hospital</t>
  </si>
  <si>
    <t>Donated Medications</t>
  </si>
  <si>
    <t>Donated Building Space</t>
  </si>
  <si>
    <t>OTHER INCOME</t>
  </si>
  <si>
    <t>Management Fees</t>
  </si>
  <si>
    <t>Other Income Total</t>
  </si>
  <si>
    <t>TOTAL REVENUE</t>
  </si>
  <si>
    <t>REVENUES</t>
  </si>
  <si>
    <t>Total Revenue per Audited Financial Statements</t>
  </si>
  <si>
    <r>
      <t xml:space="preserve">Schedule 5
</t>
    </r>
    <r>
      <rPr>
        <b/>
        <sz val="9"/>
        <color rgb="FF0033CC"/>
        <rFont val="Calibri"/>
        <family val="2"/>
        <scheme val="minor"/>
      </rPr>
      <t>Revenues</t>
    </r>
  </si>
  <si>
    <t>Emergency and Crisis Behavioral Health Services</t>
  </si>
  <si>
    <t>Mental Health and Substance Use Outpatient Services</t>
  </si>
  <si>
    <t>Behavioral Health High-Intensity Outpatient Services</t>
  </si>
  <si>
    <t>Outreach, Education, and Engagement Services</t>
  </si>
  <si>
    <t>Mental Health and Substance Use Recovery Supports</t>
  </si>
  <si>
    <t>Outpatient Competency Restoration</t>
  </si>
  <si>
    <t>Screening, Assessment, and Diagnosis, Including Risk Assessment, Crisis Planning, and Monitoring to Key Health Indicator</t>
  </si>
  <si>
    <t>Provider Name:</t>
  </si>
  <si>
    <t>Schedule 2E</t>
  </si>
  <si>
    <t>Schedule 2F</t>
  </si>
  <si>
    <t>Schedule 2G</t>
  </si>
  <si>
    <t>Schedule 2H</t>
  </si>
  <si>
    <t>Schedule 2I</t>
  </si>
  <si>
    <t>Care Management</t>
  </si>
  <si>
    <t>Care Coordination</t>
  </si>
  <si>
    <t>Partial hospitalization</t>
  </si>
  <si>
    <t>Outpatient services</t>
  </si>
  <si>
    <t>Consultative and educational services</t>
  </si>
  <si>
    <t>Emergency services</t>
  </si>
  <si>
    <t>Non-Encounterable Costs</t>
  </si>
  <si>
    <t>Schedule 2J</t>
  </si>
  <si>
    <t>Schedule 2K</t>
  </si>
  <si>
    <t>Schedule 2L</t>
  </si>
  <si>
    <t>Schedule 2M</t>
  </si>
  <si>
    <t>PPS</t>
  </si>
  <si>
    <t>Prospective Payment System</t>
  </si>
  <si>
    <t>New Comprehensive Safety Net Provider Service Groups</t>
  </si>
  <si>
    <t>Are mental health and substance use outpatient services provided?</t>
  </si>
  <si>
    <t>Total mental health and substance use outpatient services expense (A + B)</t>
  </si>
  <si>
    <t>Are behavioral health high-intensity outpatient services provided?</t>
  </si>
  <si>
    <t>Total behavioral health high-intensity outpatient services expense (A + B)</t>
  </si>
  <si>
    <t>Are care management services provided?</t>
  </si>
  <si>
    <t>Are outreach, education, and engagement services provided?</t>
  </si>
  <si>
    <t>Total outreach, education, and engagement services expense (A + B)</t>
  </si>
  <si>
    <t>Are mental health and substance use recovery supports services provided?</t>
  </si>
  <si>
    <t>Are care coordination services provided?</t>
  </si>
  <si>
    <t>Total care coordination expense (A + B)</t>
  </si>
  <si>
    <t>Total mental health and substance use recovery supports expense (A + B)</t>
  </si>
  <si>
    <t>Total care management expense (A + B)</t>
  </si>
  <si>
    <t>Total partial hospitalization expense (A + B)</t>
  </si>
  <si>
    <t>Are outpatient competency restoration services provided?</t>
  </si>
  <si>
    <t>Total outpatient competency restoration expense (A + B)</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</si>
  <si>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</si>
  <si>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</si>
  <si>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t>Total emergency and crisis behavioral health services expense (A + B)</t>
  </si>
  <si>
    <t>Are emergency and crisis behavioral health services provided?</t>
  </si>
  <si>
    <t>Yes</t>
  </si>
  <si>
    <t>No</t>
  </si>
  <si>
    <t>Previously Established Community Mental Health Center (CMHC) Service Groups</t>
  </si>
  <si>
    <t>Schedule 2E: Emergency and Crisis Behavioral Health Services (ONLY for New Comprehensive Safety Net Providers)</t>
  </si>
  <si>
    <t>Schedule 2F: Mental Health and Substance Use Outpatient Services (ONLY for New Comprehensive Safety Net Providers)</t>
  </si>
  <si>
    <t>Schedule 2G: Behavioral Health High-Intensity Outpatient Services (ONLY for New Comprehensive Safety Net Providers)</t>
  </si>
  <si>
    <t>Schedule 2H: Care Management (ONLY for New Comprehensive Safety Net Providers)</t>
  </si>
  <si>
    <t>Schedule 2I: Outreach, Education, and Engagement Services (ONLY for New Comprehensive Safety Net Providers)</t>
  </si>
  <si>
    <t>Schedule 2J: Mental Health and Substance Use Recovery Supports (ONLY for New Comprehensive Safety Net Providers)</t>
  </si>
  <si>
    <t>Schedule 2K: Care Coordination (ONLY for New Comprehensive Safety Net Providers)</t>
  </si>
  <si>
    <t>Schedule 2L: Outpatient Competency Restoration (ONLY for New Comprehensive Safety Net Providers)</t>
  </si>
  <si>
    <t>and Monitoring to Key Health Indicator (ONLY for New Comprehensive Safety Net Providers)</t>
  </si>
  <si>
    <t xml:space="preserve">Schedule 2M: Screening, Assessment, and Diagnosis, Including Risk Assessment, Crisis Planning, </t>
  </si>
  <si>
    <t xml:space="preserve">Total allowable costs for encounter-based services </t>
  </si>
  <si>
    <t xml:space="preserve">Total costs from Column 3 on Schedule 1 </t>
  </si>
  <si>
    <t xml:space="preserve">Total allowable costs for PPS rate </t>
  </si>
  <si>
    <t xml:space="preserve">PPS RATE </t>
  </si>
  <si>
    <t xml:space="preserve">BASE UNIT COST </t>
  </si>
  <si>
    <t xml:space="preserve">Non-facility RVUs </t>
  </si>
  <si>
    <t xml:space="preserve">Facility RVUs </t>
  </si>
  <si>
    <t xml:space="preserve">Total RVUs </t>
  </si>
  <si>
    <t>Medicare</t>
  </si>
  <si>
    <t>Commercial Insurance</t>
  </si>
  <si>
    <t>Medicaid - Regional Accountable Entities</t>
  </si>
  <si>
    <t>Behavioral Health Administration - Direct</t>
  </si>
  <si>
    <t>Behavioral Health Administration - Indirect</t>
  </si>
  <si>
    <t>Other Donations Received</t>
  </si>
  <si>
    <t>Schedule 3: Per Diem Inpatient and Residential Services</t>
  </si>
  <si>
    <t>Schedule 1 direct costs (col 3 / col 5)</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</si>
  <si>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</si>
  <si>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Provider: 
Related Party 
Expense Recorded</t>
  </si>
  <si>
    <t>Unallowable Excess 
Provider Expense Above Related Party 
Actual Cost</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</si>
  <si>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</si>
  <si>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I hereby certify that I have reviewed the attached Comprehensive Provider Cost Report for the above-referenced provider and fiscal year end and that, to the best of my knowledge and belief, it is a true, correct and complete statement prepared from the books and records of the provider in accordance with applicable State and Federal rules and instructions, except as noted below:</t>
  </si>
  <si>
    <t>Colorado Comprehensive Provider Cost Report</t>
  </si>
  <si>
    <t>This tab contains an accuracy attestation to be signed annually. The header on this tab should be completed first; the provider- and period-end identifying information will be pulled from this tab to all subsequent tabs. The certification should be signed by the CEO and CFO upon completion of the cost report, prior to submission.</t>
  </si>
  <si>
    <t>This schedule contains all expenses incurred during the cost report period. Expenses are classified by cost category (row) and functional application (column) as defined in the Behavioral Health Accounting and Auditing Guidelines (A&amp;A Guidelines). 
The cost categories are grouped into the following sections:
1. Direct client service personnel costs.
2. Operations personnel costs.
3. Other employee-related costs.
4. Contracted personnel costs.
5. Client costs.
6. Information technology costs.
7. Occupancy costs.
8. Operating costs.
The functional application groupings are as follows:
1. Indirect.
2. Encounter-based services with RVU weights and all integration services.
3. Per diem inpatient services and residential services without RVU weights. 
4. Other encounter-based services without RVU weights and other non-encounter-based services.
5. Unallowable.
Excess direct salary costs for non-clinical employees are calculated on Schedule 1A, and then automatically pulled into this schedule. Excess related party costs are calculated on Schedule 1C, and then automatically pulled into this schedule. No data entry is required for these items on this schedule.
Indirect costs are automatically removed from Column 2, and should be manually dispersed amongst the remaining columns via an allocation methodology in accordance with the A&amp;A Guidelines.</t>
  </si>
  <si>
    <t xml:space="preserve">This schedule identifies all related party entities and costs for the period. Expenses incurred by the provider are compared to the actual cost of the related party for the provision of services or supplies. The excess of provider expense above actual cost, if any, is automatically reclassified to unallowable on Schedule 1.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
If the actual cost of the related party cannot be determined, reasonable methods should be used to estimate the related party profit included in the provider expense. The income statement for the related party can be used to calculate an overall profit margin for the related entity; the profit margin percent can be applied to expense incurred by the provider to estimate the actual cost of the related party profit.
</t>
  </si>
  <si>
    <r>
      <t xml:space="preserve">Schedule 2E
</t>
    </r>
    <r>
      <rPr>
        <b/>
        <sz val="9"/>
        <color rgb="FF0033CC"/>
        <rFont val="Calibri"/>
        <family val="2"/>
        <scheme val="minor"/>
      </rPr>
      <t>Emergency and Crisis Behavioral Health Services</t>
    </r>
  </si>
  <si>
    <t>This schedule mirrors the previous schedule, but details expenses related to the provision of partial hospitalization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</si>
  <si>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emergency and crisis behavioral health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</si>
  <si>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r>
      <t xml:space="preserve">Schedule 2F
</t>
    </r>
    <r>
      <rPr>
        <b/>
        <sz val="9"/>
        <color rgb="FF0033CC"/>
        <rFont val="Calibri"/>
        <family val="2"/>
        <scheme val="minor"/>
      </rPr>
      <t>Mental Health and Substance Use Outpatient Services</t>
    </r>
  </si>
  <si>
    <r>
      <t xml:space="preserve">Schedule 2G
</t>
    </r>
    <r>
      <rPr>
        <b/>
        <sz val="9"/>
        <color rgb="FF0033CC"/>
        <rFont val="Calibri"/>
        <family val="2"/>
        <scheme val="minor"/>
      </rPr>
      <t>Behavioral Health High-Intensity Outpatient Services</t>
    </r>
  </si>
  <si>
    <r>
      <t xml:space="preserve">Schedule 2H
</t>
    </r>
    <r>
      <rPr>
        <b/>
        <sz val="9"/>
        <color rgb="FF0033CC"/>
        <rFont val="Calibri"/>
        <family val="2"/>
        <scheme val="minor"/>
      </rPr>
      <t>Care Management</t>
    </r>
  </si>
  <si>
    <r>
      <t xml:space="preserve">Schedule 2I
</t>
    </r>
    <r>
      <rPr>
        <b/>
        <sz val="9"/>
        <color rgb="FF0033CC"/>
        <rFont val="Calibri"/>
        <family val="2"/>
        <scheme val="minor"/>
      </rPr>
      <t>Outreach, Education, and Engagement Services</t>
    </r>
  </si>
  <si>
    <r>
      <t xml:space="preserve">Schedule 2J
</t>
    </r>
    <r>
      <rPr>
        <b/>
        <sz val="9"/>
        <color rgb="FF0033CC"/>
        <rFont val="Calibri"/>
        <family val="2"/>
        <scheme val="minor"/>
      </rPr>
      <t>Mental Health and Substance Use Recovery Supports</t>
    </r>
  </si>
  <si>
    <r>
      <t xml:space="preserve">Schedule 2K
</t>
    </r>
    <r>
      <rPr>
        <b/>
        <sz val="9"/>
        <color rgb="FF0033CC"/>
        <rFont val="Calibri"/>
        <family val="2"/>
        <scheme val="minor"/>
      </rPr>
      <t>Care Coordination</t>
    </r>
  </si>
  <si>
    <r>
      <t xml:space="preserve">Schedule 2L
</t>
    </r>
    <r>
      <rPr>
        <b/>
        <sz val="9"/>
        <color rgb="FF0033CC"/>
        <rFont val="Calibri"/>
        <family val="2"/>
        <scheme val="minor"/>
      </rPr>
      <t>Outpatient Competency Restoration</t>
    </r>
  </si>
  <si>
    <r>
      <t xml:space="preserve">Schedule 2M
</t>
    </r>
    <r>
      <rPr>
        <b/>
        <sz val="9"/>
        <color rgb="FF0033CC"/>
        <rFont val="Calibri"/>
        <family val="2"/>
        <scheme val="minor"/>
      </rPr>
      <t>Screening, Assessment, and Diagnosis, Including Risk Assessment, Crisis Planning, and Monitoring to Key Health Indicator</t>
    </r>
  </si>
  <si>
    <t>This schedule mirrors the previous schedule, but details expenses related to the provision of mental health and substance use outpatient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</si>
  <si>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behavioral health high-intensity outpatient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</si>
  <si>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care management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</si>
  <si>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outreach, education, and engagement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</si>
  <si>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mental health and substance use recovery supports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</si>
  <si>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care coordination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</si>
  <si>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outpatient competency restoration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</si>
  <si>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screening, assessment, and diagnosis, including risk assessment, crisis planning, and monitoring to key health indicator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</si>
  <si>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Schedule 4: Base Unit Cost and PPS Rate Calculation</t>
  </si>
  <si>
    <r>
      <t xml:space="preserve">Schedule 4
</t>
    </r>
    <r>
      <rPr>
        <b/>
        <sz val="9"/>
        <color rgb="FF0033CC"/>
        <rFont val="Calibri"/>
        <family val="2"/>
        <scheme val="minor"/>
      </rPr>
      <t>Base Unit Cost and PPS Rate Calculation</t>
    </r>
  </si>
  <si>
    <t>This schedule contains all revenues incurred during the cost report period. Revenues are reported as defined in the A&amp;A Guidelines. 
The revenues are grouped into the following sections:
1. Client service revenues.
2. Government revenues.
3. Public support revenues.
4. Other income.</t>
  </si>
  <si>
    <r>
      <t xml:space="preserve">This schedule summarizes expenses by service group. The service groups include:
</t>
    </r>
    <r>
      <rPr>
        <i/>
        <u/>
        <sz val="11"/>
        <rFont val="Calibri"/>
        <family val="2"/>
        <scheme val="minor"/>
      </rPr>
      <t>Previously Established CMHC Service Groups</t>
    </r>
    <r>
      <rPr>
        <sz val="11"/>
        <rFont val="Calibri"/>
        <family val="2"/>
        <scheme val="minor"/>
      </rPr>
      <t xml:space="preserve">
1. Emergency Services
2. Consultative and Educational Services
3. Outpatient Services
4. Partial Hospitalization 
</t>
    </r>
    <r>
      <rPr>
        <i/>
        <u/>
        <sz val="11"/>
        <rFont val="Calibri"/>
        <family val="2"/>
        <scheme val="minor"/>
      </rPr>
      <t>New Comprehensive Safety Net Provider Service Groups</t>
    </r>
    <r>
      <rPr>
        <sz val="11"/>
        <rFont val="Calibri"/>
        <family val="2"/>
        <scheme val="minor"/>
      </rPr>
      <t xml:space="preserve">
1. Emergency and Crisis Behavioral Health Services
2. Mental Health and Substance Use Outpatient Services
3. Behavioral Health High-Intensity Outpatient Services
4. Care Management 
5. Outreach, Education, and Engagement Services
6. Mental Health and Substance Use Recovery Supports
7. Care Coordination
8. Outpatient Competency Restoration
9. Screening, Assessment, and Diagnosis, Including Risk Assessment, Crisis Planning, and Monitoring to Key Health Indicator
This tab does not require any data input, as all amounts included here are flowing from various other schedules.</t>
    </r>
  </si>
  <si>
    <t>Client Salaries</t>
  </si>
  <si>
    <t>Non-Facility RVU Weight</t>
  </si>
  <si>
    <t>Facility RVU Weight</t>
  </si>
  <si>
    <t>00104</t>
  </si>
  <si>
    <t>Anesthesia for Electroconvulsive Therapy</t>
  </si>
  <si>
    <t>H0046</t>
  </si>
  <si>
    <t xml:space="preserve">Drop-In Center </t>
  </si>
  <si>
    <t>Non-Governmental Grants and Contracts</t>
  </si>
  <si>
    <t>Federal Grants and Contracts</t>
  </si>
  <si>
    <t>Local Grants and Contracts</t>
  </si>
  <si>
    <t>Other Government Grants and Contracts</t>
  </si>
  <si>
    <t>Less: Encounter-based Essential services expense</t>
  </si>
  <si>
    <t xml:space="preserve">Less: Non-RVU integration services revenue </t>
  </si>
  <si>
    <t>This schedule includes the units of service provided during the period, and calculates the base unit cost.
This schedule includes the total encounters during the period, and calculates the PPS rate.
All providers include total encounters on this schedule. For entities with BHA contracts requiring RVU reporting, units should be identified by procedure code, and classified as either:
1. Facility - The encounter occurred within the provider's building/location.
2. Non-Facility - The encounter occurred outside the provider's building/location.
Revenue recognized for non-RVU integration services (e.g., clinic services) should be reported on this schedule, and will be excluded from the base unit cost calculation.
Encounter-based Essential services expense (i.e., non-PPS costs included in Column 3 on Schedule 1) should be reported on this schedule, and will be excluded from the PPS rate.</t>
  </si>
  <si>
    <t>Indirect cost rate as a percent of total cost</t>
  </si>
  <si>
    <t>Electronic Health Records</t>
  </si>
  <si>
    <t>Total
Salary and Bonus 
During Period</t>
  </si>
  <si>
    <t>One-Time IT Investments (Describe on Schedule 1B, Section I)</t>
  </si>
  <si>
    <t>Schedule 1 total costs (col 4)</t>
  </si>
  <si>
    <t>Status</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</si>
  <si>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 and PPS rate.</t>
  </si>
  <si>
    <t>Software/Hardware</t>
  </si>
  <si>
    <t>Percentage of Non-Clinical Time Spent</t>
  </si>
  <si>
    <t>Are one-time IT investments reported on Schedule 1?</t>
  </si>
  <si>
    <t>Schedule 1, Line 30 One-Time IT Investments Balance</t>
  </si>
  <si>
    <t>Number of Clients Served**</t>
  </si>
  <si>
    <t>** Client count can be duplicated across programs for purposes of completing this column.</t>
  </si>
  <si>
    <r>
      <t xml:space="preserve">Indirect Cost 
</t>
    </r>
    <r>
      <rPr>
        <sz val="8"/>
        <rFont val="Calibri"/>
        <family val="2"/>
        <scheme val="minor"/>
      </rPr>
      <t>(Direct Cost x Sch 1 Indirect Cost Rate*</t>
    </r>
    <r>
      <rPr>
        <b/>
        <sz val="8"/>
        <rFont val="Calibri"/>
        <family val="2"/>
        <scheme val="minor"/>
      </rPr>
      <t>)</t>
    </r>
  </si>
  <si>
    <t>* The indirect cost rate used is from Schedule 1, Line 64 (indirect cost rate as a percent of direct cost)</t>
  </si>
  <si>
    <t>23a</t>
  </si>
  <si>
    <t>23b</t>
  </si>
  <si>
    <t>23c</t>
  </si>
  <si>
    <t>Other Revenue as a Percentage of Total Revenue</t>
  </si>
  <si>
    <t>Professional Membership Dues</t>
  </si>
  <si>
    <t>Lobbying</t>
  </si>
  <si>
    <t>If yes and costs are reported in Schedule 1, Line 30, describe below:</t>
  </si>
  <si>
    <t>Total Other Revenue Detailed Above</t>
  </si>
  <si>
    <t>(detail revenue source(s))</t>
  </si>
  <si>
    <t>None</t>
  </si>
  <si>
    <t>If there are no related party transactions in the cost reporting period, select 'None':</t>
  </si>
  <si>
    <t>H0016</t>
  </si>
  <si>
    <t>Alcohol and/or drug service; partial hospitalization program (PHP)</t>
  </si>
  <si>
    <t>90839 ET</t>
  </si>
  <si>
    <t>H0036+ HA</t>
  </si>
  <si>
    <t>H0037+ HA</t>
  </si>
  <si>
    <t>H2011 ET</t>
  </si>
  <si>
    <t>H0023</t>
  </si>
  <si>
    <t>Mobile Crisis Response (MCR), first 60 mins</t>
  </si>
  <si>
    <t>Behavioral Health Outreach Service (planned approach to reach a population)</t>
  </si>
  <si>
    <t>Functional Family Therapy (FFT) or Community Psychiatric Supportive Treatment (CPST), per 15 mins.</t>
  </si>
  <si>
    <t>Functional Family Therapy (FFT) or Community Psychiatric Supportive Treatment (CPST), per diem</t>
  </si>
  <si>
    <t>Mobile Crisis Response, each additional 15 mins</t>
  </si>
  <si>
    <t>H0019+U1</t>
  </si>
  <si>
    <t>H0019+HB</t>
  </si>
  <si>
    <t>QRTP - Qualified Residential Treatment Program</t>
  </si>
  <si>
    <t>H0019+U2</t>
  </si>
  <si>
    <t>H0019+U3</t>
  </si>
  <si>
    <t xml:space="preserve">This schedule identifies employees with the five largest non-clinical direct salary amounts during the cost report period, to which a limitation may be applied. The limitation and application are determined annually by the Department of Health Care Policy and Financing and the Behavioral Health Administration. If an employee serves a dual role providing clinical and non-clinical functions, the limitation is only applicable to the non-clinical portion of the employee's direct salary.  The excess direct salary amounts above the annual limit are automatically reclassified to unallowable on Schedule 1.
</t>
  </si>
  <si>
    <t xml:space="preserve">This schedule includes descriptions for one-time IT investments reported on Schedule 1, if applicable, as well as narrative(s) describing the methods and bases used to allocate indirect costs on Schedule 1. Cost report preparers should describe each step used in the allocation, identifying they types of indirect costs allocated in each step and the statistic(s) used. </t>
  </si>
  <si>
    <t>Behavioral Health Accounting and Auditing Guidelines FY2025</t>
  </si>
  <si>
    <t>Indirect cost rate as a percent of direct cost</t>
  </si>
  <si>
    <r>
      <t xml:space="preserve">Identify employees with the five largest </t>
    </r>
    <r>
      <rPr>
        <i/>
        <u/>
        <sz val="11"/>
        <rFont val="Calibri"/>
        <family val="2"/>
        <scheme val="minor"/>
      </rPr>
      <t>non-clinical</t>
    </r>
    <r>
      <rPr>
        <i/>
        <sz val="11"/>
        <rFont val="Calibri"/>
        <family val="2"/>
        <scheme val="minor"/>
      </rPr>
      <t xml:space="preserve"> direct salary amounts (wages and bonus)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employee's total salary and bonus during the period and the percentage of non-clinical time spent should be entered below. This automatically calculates the non-clinical salary and bonus during the period.</t>
    </r>
  </si>
  <si>
    <t xml:space="preserve">Total PPS encounters </t>
  </si>
  <si>
    <t>Other (detail revenue source(s) below if over 3% of total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</si>
</sst>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s>
  <fonts count="5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b/>
      <sz val="9"/>
      <color rgb="FF0033CC"/>
      <name val="Calibri"/>
      <family val="2"/>
      <scheme val="minor"/>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sz val="10"/>
      <color rgb="FFFF0000"/>
      <name val="Calibri"/>
      <family val="2"/>
      <scheme val="minor"/>
    </font>
    <font>
      <b/>
      <sz val="16"/>
      <name val="Calibri"/>
      <family val="2"/>
      <scheme val="minor"/>
    </font>
    <font>
      <b/>
      <sz val="14"/>
      <name val="Calibri"/>
      <family val="2"/>
      <scheme val="minor"/>
    </font>
    <font>
      <sz val="9"/>
      <name val="Calibri"/>
      <family val="2"/>
      <scheme val="minor"/>
    </font>
    <font>
      <b/>
      <sz val="20"/>
      <name val="Calibri"/>
      <family val="2"/>
      <scheme val="minor"/>
    </font>
    <font>
      <i/>
      <u/>
      <sz val="11"/>
      <name val="Calibri"/>
      <family val="2"/>
      <scheme val="minor"/>
    </font>
    <font>
      <sz val="9"/>
      <color rgb="FFFF0000"/>
      <name val="Calibri"/>
      <family val="2"/>
      <scheme val="minor"/>
    </font>
    <font>
      <strike/>
      <sz val="11"/>
      <color rgb="FFFF0000"/>
      <name val="Calibri"/>
      <family val="2"/>
      <scheme val="minor"/>
    </font>
    <font>
      <sz val="8"/>
      <color rgb="FFFF0000"/>
      <name val="Calibri"/>
      <family val="2"/>
      <scheme val="minor"/>
    </font>
    <font>
      <i/>
      <sz val="10"/>
      <name val="Calibri"/>
      <family val="2"/>
      <scheme val="minor"/>
    </font>
    <font>
      <sz val="11"/>
      <color theme="0"/>
      <name val="Calibri"/>
      <family val="2"/>
      <scheme val="minor"/>
    </font>
    <font>
      <sz val="12"/>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72">
    <xf numFmtId="0" fontId="0" fillId="0" borderId="0" xfId="0"/>
    <xf numFmtId="0" fontId="8" fillId="0" borderId="0" xfId="0" applyFont="1"/>
    <xf numFmtId="0" fontId="0" fillId="5" borderId="1" xfId="0" applyFill="1" applyBorder="1"/>
    <xf numFmtId="0" fontId="0" fillId="0" borderId="0" xfId="0" quotePrefix="1"/>
    <xf numFmtId="0" fontId="0" fillId="0" borderId="0" xfId="0" applyAlignment="1">
      <alignment vertical="top"/>
    </xf>
    <xf numFmtId="0" fontId="0" fillId="2" borderId="1" xfId="0" applyFill="1" applyBorder="1"/>
    <xf numFmtId="0" fontId="0" fillId="3" borderId="1" xfId="0" applyFill="1" applyBorder="1"/>
    <xf numFmtId="0" fontId="3" fillId="3" borderId="1" xfId="0" applyFont="1" applyFill="1" applyBorder="1" applyAlignment="1">
      <alignment horizontal="center"/>
    </xf>
    <xf numFmtId="0" fontId="3" fillId="0" borderId="1" xfId="0" applyFont="1" applyBorder="1" applyAlignment="1">
      <alignment vertical="top"/>
    </xf>
    <xf numFmtId="0" fontId="3" fillId="3" borderId="1" xfId="0" applyFont="1" applyFill="1" applyBorder="1" applyAlignment="1">
      <alignment horizontal="center"/>
    </xf>
    <xf numFmtId="0" fontId="3" fillId="0" borderId="1" xfId="0" applyFont="1" applyBorder="1" applyAlignment="1">
      <alignment horizontal="center" vertical="top"/>
    </xf>
    <xf numFmtId="0" fontId="3" fillId="0" borderId="1" xfId="0" applyFont="1" applyBorder="1" applyAlignment="1">
      <alignment vertical="top" wrapText="1"/>
    </xf>
    <xf numFmtId="0" fontId="2" fillId="0" borderId="0" xfId="0" applyFont="1"/>
    <xf numFmtId="0" fontId="0" fillId="0" borderId="0" xfId="0"/>
    <xf numFmtId="0" fontId="2" fillId="0" borderId="0" xfId="0" applyFont="1" applyAlignment="1">
      <alignment vertical="top" wrapText="1"/>
    </xf>
    <xf numFmtId="0" fontId="26" fillId="0" borderId="0" xfId="0" applyFont="1"/>
    <xf numFmtId="166" fontId="0" fillId="5" borderId="1" xfId="2" applyNumberFormat="1" applyFont="1" applyFill="1" applyBorder="1" applyProtection="1">
      <protection locked="0"/>
    </xf>
    <xf numFmtId="0" fontId="3" fillId="5" borderId="1" xfId="0" applyFont="1" applyFill="1" applyBorder="1" applyAlignment="1" applyProtection="1">
      <alignment horizontal="center"/>
      <protection locked="0"/>
    </xf>
    <xf numFmtId="43" fontId="0" fillId="5" borderId="1" xfId="1" applyNumberFormat="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168" fontId="0" fillId="5" borderId="2" xfId="1" applyNumberFormat="1" applyFont="1" applyFill="1" applyBorder="1" applyAlignment="1" applyProtection="1">
      <alignment horizontal="center" vertical="top"/>
      <protection locked="0"/>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xf>
    <xf numFmtId="0" fontId="26" fillId="0" borderId="1" xfId="0" applyFont="1" applyBorder="1" applyAlignment="1">
      <alignment horizontal="left" vertical="top" wrapText="1" indent="1"/>
    </xf>
    <xf numFmtId="0" fontId="26" fillId="0" borderId="1" xfId="0" applyFont="1" applyBorder="1" applyAlignment="1">
      <alignment horizontal="left" vertical="top" indent="1"/>
    </xf>
    <xf numFmtId="0" fontId="27" fillId="0" borderId="1" xfId="0" applyFont="1" applyBorder="1" applyAlignment="1">
      <alignment horizontal="center" vertical="top"/>
    </xf>
    <xf numFmtId="0" fontId="27" fillId="0" borderId="1" xfId="0" applyFont="1" applyBorder="1" applyAlignment="1">
      <alignment horizontal="center"/>
    </xf>
    <xf numFmtId="0" fontId="26" fillId="0" borderId="1" xfId="0" applyFont="1" applyBorder="1" applyAlignment="1">
      <alignment horizontal="left" indent="1"/>
    </xf>
    <xf numFmtId="0" fontId="26" fillId="0" borderId="0" xfId="0" applyFont="1" applyFill="1"/>
    <xf numFmtId="0" fontId="31" fillId="0" borderId="0" xfId="0" applyFont="1" applyFill="1"/>
    <xf numFmtId="43" fontId="26" fillId="5" borderId="1" xfId="1" applyNumberFormat="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37" fontId="26" fillId="5" borderId="1" xfId="0" applyNumberFormat="1" applyFont="1" applyFill="1" applyBorder="1" applyAlignment="1" applyProtection="1">
      <alignment horizontal="center"/>
      <protection locked="0"/>
    </xf>
    <xf numFmtId="0" fontId="26" fillId="5" borderId="1" xfId="0" applyFont="1" applyFill="1" applyBorder="1" applyAlignment="1" applyProtection="1">
      <protection locked="0"/>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165" fontId="26" fillId="5" borderId="17" xfId="1" applyNumberFormat="1" applyFont="1" applyFill="1" applyBorder="1" applyAlignment="1" applyProtection="1">
      <alignment vertical="top"/>
      <protection locked="0"/>
    </xf>
    <xf numFmtId="165" fontId="26" fillId="5" borderId="18" xfId="1" applyNumberFormat="1" applyFont="1" applyFill="1" applyBorder="1" applyProtection="1">
      <protection locked="0"/>
    </xf>
    <xf numFmtId="165" fontId="26" fillId="5" borderId="19" xfId="1" applyNumberFormat="1" applyFont="1" applyFill="1" applyBorder="1" applyProtection="1">
      <protection locked="0"/>
    </xf>
    <xf numFmtId="0" fontId="0" fillId="0" borderId="0" xfId="0" applyFill="1" applyAlignment="1">
      <alignment vertical="top"/>
    </xf>
    <xf numFmtId="0" fontId="47" fillId="0" borderId="0" xfId="0" applyFont="1"/>
    <xf numFmtId="0" fontId="44" fillId="0" borderId="0" xfId="0" applyFont="1" applyFill="1"/>
    <xf numFmtId="0" fontId="26" fillId="0" borderId="1" xfId="0" applyFont="1" applyFill="1" applyBorder="1" applyAlignment="1">
      <alignment horizontal="left" vertical="top" wrapText="1" indent="1"/>
    </xf>
    <xf numFmtId="0" fontId="3" fillId="0" borderId="1" xfId="0" applyFont="1" applyFill="1" applyBorder="1" applyAlignment="1">
      <alignment vertical="top" wrapText="1"/>
    </xf>
    <xf numFmtId="0" fontId="27" fillId="0" borderId="1" xfId="0" applyFont="1" applyFill="1" applyBorder="1" applyAlignment="1">
      <alignment horizontal="center" vertical="top"/>
    </xf>
    <xf numFmtId="0" fontId="26" fillId="0" borderId="1" xfId="0" applyFont="1" applyFill="1" applyBorder="1" applyAlignment="1">
      <alignment horizontal="left" vertical="top" indent="1"/>
    </xf>
    <xf numFmtId="0" fontId="27" fillId="3" borderId="1" xfId="0" applyFont="1" applyFill="1" applyBorder="1" applyAlignment="1">
      <alignment horizontal="center"/>
    </xf>
    <xf numFmtId="0" fontId="3" fillId="3" borderId="1" xfId="0" applyFont="1" applyFill="1" applyBorder="1" applyAlignment="1">
      <alignment horizontal="center"/>
    </xf>
    <xf numFmtId="0" fontId="26" fillId="0" borderId="1" xfId="0" applyFont="1" applyBorder="1" applyAlignment="1">
      <alignment horizontal="center" vertical="center" wrapText="1"/>
    </xf>
    <xf numFmtId="0" fontId="26" fillId="0" borderId="0" xfId="0" applyFont="1" applyAlignment="1">
      <alignment vertical="top"/>
    </xf>
    <xf numFmtId="10" fontId="26" fillId="5" borderId="1" xfId="3" applyNumberFormat="1" applyFont="1" applyFill="1" applyBorder="1" applyAlignment="1" applyProtection="1">
      <alignment horizontal="center"/>
      <protection locked="0"/>
    </xf>
    <xf numFmtId="0" fontId="0" fillId="5" borderId="0" xfId="0" applyFill="1" applyAlignment="1" applyProtection="1">
      <alignment horizontal="left"/>
      <protection locked="0"/>
    </xf>
    <xf numFmtId="164" fontId="0" fillId="5" borderId="0" xfId="0" applyNumberFormat="1" applyFill="1" applyAlignment="1" applyProtection="1">
      <alignment horizontal="left"/>
      <protection locked="0"/>
    </xf>
    <xf numFmtId="0" fontId="6" fillId="0" borderId="0" xfId="0" applyFont="1" applyProtection="1"/>
    <xf numFmtId="0" fontId="0" fillId="0" borderId="0" xfId="0" applyProtection="1"/>
    <xf numFmtId="0" fontId="5" fillId="0" borderId="0" xfId="0" applyFont="1" applyProtection="1"/>
    <xf numFmtId="0" fontId="8" fillId="0" borderId="0" xfId="0" applyFont="1" applyProtection="1"/>
    <xf numFmtId="0" fontId="27" fillId="0" borderId="0" xfId="0" applyFont="1" applyFill="1" applyProtection="1"/>
    <xf numFmtId="0" fontId="27" fillId="0" borderId="0" xfId="0" applyFont="1" applyProtection="1"/>
    <xf numFmtId="0" fontId="9" fillId="0" borderId="0" xfId="0" applyFont="1" applyProtection="1"/>
    <xf numFmtId="0" fontId="26" fillId="0" borderId="0" xfId="0" applyFont="1" applyProtection="1"/>
    <xf numFmtId="0" fontId="7" fillId="0" borderId="0" xfId="0" applyFont="1" applyProtection="1"/>
    <xf numFmtId="0" fontId="4" fillId="0" borderId="0" xfId="0" applyFont="1" applyProtection="1"/>
    <xf numFmtId="0" fontId="0" fillId="0" borderId="0" xfId="0" applyAlignment="1" applyProtection="1">
      <alignment horizontal="right"/>
    </xf>
    <xf numFmtId="0" fontId="0" fillId="0" borderId="0" xfId="0" applyFill="1" applyAlignment="1" applyProtection="1">
      <alignment horizontal="left"/>
    </xf>
    <xf numFmtId="0" fontId="49" fillId="0" borderId="0" xfId="0" applyFont="1" applyAlignment="1" applyProtection="1">
      <alignment vertical="top"/>
    </xf>
    <xf numFmtId="0" fontId="2" fillId="0" borderId="0" xfId="0" applyFont="1" applyProtection="1"/>
    <xf numFmtId="0" fontId="49" fillId="0" borderId="0" xfId="0" applyFont="1" applyBorder="1" applyAlignment="1" applyProtection="1">
      <alignment vertical="top"/>
    </xf>
    <xf numFmtId="0" fontId="0" fillId="0" borderId="0" xfId="0" applyBorder="1" applyProtection="1"/>
    <xf numFmtId="0" fontId="2" fillId="0" borderId="0" xfId="0" applyFont="1" applyBorder="1" applyProtection="1"/>
    <xf numFmtId="0" fontId="28" fillId="0" borderId="0" xfId="0" applyFont="1" applyProtection="1"/>
    <xf numFmtId="0" fontId="2" fillId="0" borderId="0" xfId="0" applyFont="1" applyBorder="1" applyAlignment="1" applyProtection="1">
      <alignment vertical="top"/>
    </xf>
    <xf numFmtId="0" fontId="3" fillId="0" borderId="0" xfId="0" applyFont="1" applyProtection="1"/>
    <xf numFmtId="0" fontId="0" fillId="0" borderId="0" xfId="0" applyAlignment="1" applyProtection="1">
      <alignment horizontal="left"/>
    </xf>
    <xf numFmtId="164" fontId="0" fillId="0" borderId="0" xfId="0" applyNumberFormat="1" applyAlignment="1" applyProtection="1">
      <alignment horizontal="left"/>
    </xf>
    <xf numFmtId="0" fontId="0" fillId="0" borderId="0" xfId="0" applyFont="1" applyProtection="1"/>
    <xf numFmtId="0" fontId="0" fillId="3" borderId="1" xfId="0" applyFont="1" applyFill="1" applyBorder="1" applyAlignment="1" applyProtection="1">
      <alignment horizontal="center"/>
    </xf>
    <xf numFmtId="0" fontId="27" fillId="0" borderId="0" xfId="0" applyFont="1" applyAlignment="1" applyProtection="1">
      <alignment horizontal="center" wrapText="1"/>
    </xf>
    <xf numFmtId="0" fontId="27" fillId="3" borderId="1" xfId="0" applyFont="1" applyFill="1" applyBorder="1" applyAlignment="1" applyProtection="1">
      <alignment horizontal="center" wrapText="1"/>
    </xf>
    <xf numFmtId="0" fontId="3" fillId="0" borderId="0" xfId="0" applyFont="1" applyAlignment="1" applyProtection="1">
      <alignment horizontal="center" wrapText="1"/>
    </xf>
    <xf numFmtId="0" fontId="9" fillId="0" borderId="0" xfId="0" applyFont="1" applyAlignment="1" applyProtection="1">
      <alignment horizontal="center" wrapText="1"/>
    </xf>
    <xf numFmtId="0" fontId="27" fillId="0" borderId="0" xfId="0" applyFont="1" applyFill="1" applyBorder="1" applyAlignment="1" applyProtection="1">
      <alignment horizontal="center" wrapText="1"/>
    </xf>
    <xf numFmtId="0" fontId="27" fillId="0" borderId="7" xfId="0" applyFont="1" applyFill="1" applyBorder="1" applyAlignment="1" applyProtection="1">
      <alignment horizontal="left"/>
    </xf>
    <xf numFmtId="0" fontId="27" fillId="0" borderId="7" xfId="0" applyFont="1" applyFill="1" applyBorder="1" applyAlignment="1" applyProtection="1">
      <alignment horizontal="center"/>
    </xf>
    <xf numFmtId="0" fontId="27" fillId="0" borderId="7"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9" fillId="0" borderId="0" xfId="0" applyFont="1" applyFill="1" applyBorder="1" applyAlignment="1" applyProtection="1">
      <alignment horizontal="center" wrapText="1"/>
    </xf>
    <xf numFmtId="0" fontId="0" fillId="0" borderId="0" xfId="0" applyAlignment="1" applyProtection="1">
      <alignment vertical="center"/>
    </xf>
    <xf numFmtId="0" fontId="9" fillId="0" borderId="0" xfId="0" applyFont="1" applyAlignment="1" applyProtection="1">
      <alignment vertical="center"/>
    </xf>
    <xf numFmtId="0" fontId="26" fillId="0" borderId="1" xfId="0" applyFont="1" applyBorder="1" applyAlignment="1" applyProtection="1">
      <alignment horizontal="center" vertical="center"/>
    </xf>
    <xf numFmtId="166" fontId="26" fillId="2" borderId="1" xfId="2" applyNumberFormat="1" applyFont="1" applyFill="1" applyBorder="1" applyAlignment="1" applyProtection="1">
      <alignment vertical="center"/>
    </xf>
    <xf numFmtId="0" fontId="2" fillId="0" borderId="0" xfId="0" applyFont="1" applyAlignment="1" applyProtection="1">
      <alignment vertical="center"/>
    </xf>
    <xf numFmtId="43" fontId="27" fillId="2" borderId="1" xfId="1" applyNumberFormat="1" applyFont="1" applyFill="1" applyBorder="1" applyAlignment="1" applyProtection="1">
      <alignment vertical="center"/>
    </xf>
    <xf numFmtId="166" fontId="27" fillId="2" borderId="1" xfId="2" applyNumberFormat="1" applyFont="1" applyFill="1" applyBorder="1" applyAlignment="1" applyProtection="1">
      <alignment vertical="center"/>
    </xf>
    <xf numFmtId="0" fontId="26" fillId="0" borderId="7" xfId="0" applyFont="1" applyFill="1" applyBorder="1" applyAlignment="1" applyProtection="1">
      <alignment horizontal="center" vertical="center"/>
    </xf>
    <xf numFmtId="0" fontId="27" fillId="0" borderId="7" xfId="0" applyFont="1" applyFill="1" applyBorder="1" applyAlignment="1" applyProtection="1">
      <alignment horizontal="left" vertical="center"/>
    </xf>
    <xf numFmtId="43" fontId="27" fillId="0" borderId="7" xfId="1" applyNumberFormat="1" applyFont="1" applyFill="1" applyBorder="1" applyAlignment="1" applyProtection="1">
      <alignment vertical="center"/>
    </xf>
    <xf numFmtId="166" fontId="27" fillId="0" borderId="7" xfId="2" applyNumberFormat="1" applyFont="1" applyFill="1" applyBorder="1" applyAlignment="1" applyProtection="1">
      <alignment vertical="center"/>
    </xf>
    <xf numFmtId="0" fontId="0" fillId="0" borderId="0" xfId="0" applyFill="1" applyBorder="1" applyAlignment="1" applyProtection="1">
      <alignment vertical="center"/>
    </xf>
    <xf numFmtId="0" fontId="2" fillId="0" borderId="0" xfId="0" applyFont="1" applyFill="1" applyBorder="1" applyAlignment="1" applyProtection="1">
      <alignment vertical="center"/>
    </xf>
    <xf numFmtId="0" fontId="0" fillId="0" borderId="0" xfId="0" applyFont="1" applyAlignment="1" applyProtection="1">
      <alignment vertical="center"/>
    </xf>
    <xf numFmtId="166" fontId="26" fillId="0" borderId="1" xfId="2" applyNumberFormat="1" applyFont="1" applyFill="1" applyBorder="1" applyAlignment="1" applyProtection="1">
      <alignment vertical="center"/>
    </xf>
    <xf numFmtId="0" fontId="26" fillId="0" borderId="6" xfId="0" applyFont="1" applyBorder="1" applyAlignment="1" applyProtection="1">
      <alignment horizontal="left" vertical="center"/>
    </xf>
    <xf numFmtId="0" fontId="26" fillId="0" borderId="5" xfId="0" applyFont="1" applyBorder="1" applyAlignment="1" applyProtection="1">
      <alignment horizontal="left" vertical="center"/>
    </xf>
    <xf numFmtId="0" fontId="26" fillId="0" borderId="6" xfId="0" applyFont="1" applyBorder="1" applyAlignment="1" applyProtection="1">
      <alignment vertical="center"/>
    </xf>
    <xf numFmtId="0" fontId="26" fillId="0" borderId="7" xfId="0" applyFont="1" applyBorder="1" applyAlignment="1" applyProtection="1">
      <alignment vertical="center"/>
    </xf>
    <xf numFmtId="0" fontId="26" fillId="0" borderId="5" xfId="0" applyFont="1" applyBorder="1" applyAlignment="1" applyProtection="1">
      <alignment vertical="center"/>
    </xf>
    <xf numFmtId="165" fontId="26" fillId="4" borderId="1" xfId="1" applyNumberFormat="1" applyFont="1" applyFill="1" applyBorder="1" applyAlignment="1" applyProtection="1">
      <alignment vertical="center"/>
    </xf>
    <xf numFmtId="0" fontId="26" fillId="0" borderId="1" xfId="0" applyFont="1" applyFill="1" applyBorder="1" applyAlignment="1" applyProtection="1">
      <alignment horizontal="center" vertical="center"/>
    </xf>
    <xf numFmtId="166" fontId="33" fillId="2" borderId="1" xfId="2" applyNumberFormat="1" applyFont="1" applyFill="1" applyBorder="1" applyAlignment="1" applyProtection="1">
      <alignment vertical="center"/>
    </xf>
    <xf numFmtId="0" fontId="18" fillId="0" borderId="0" xfId="0" applyFont="1" applyAlignment="1" applyProtection="1">
      <alignment vertical="center"/>
    </xf>
    <xf numFmtId="0" fontId="29" fillId="0" borderId="0" xfId="0" applyFont="1" applyAlignment="1" applyProtection="1">
      <alignment vertical="center"/>
    </xf>
    <xf numFmtId="0" fontId="26" fillId="0" borderId="0" xfId="0" applyFont="1" applyAlignment="1" applyProtection="1">
      <alignment vertical="center"/>
    </xf>
    <xf numFmtId="0" fontId="26" fillId="0" borderId="0" xfId="0" applyFont="1" applyFill="1" applyAlignment="1" applyProtection="1">
      <alignment vertical="center"/>
    </xf>
    <xf numFmtId="0" fontId="26" fillId="0" borderId="0" xfId="0" applyFont="1" applyAlignment="1" applyProtection="1">
      <alignment horizontal="center" vertical="center"/>
    </xf>
    <xf numFmtId="10" fontId="26" fillId="2" borderId="1" xfId="3" applyNumberFormat="1" applyFont="1" applyFill="1" applyBorder="1" applyAlignment="1" applyProtection="1">
      <alignment horizontal="center"/>
    </xf>
    <xf numFmtId="0" fontId="17" fillId="0" borderId="0" xfId="0" applyFont="1" applyProtection="1"/>
    <xf numFmtId="164" fontId="2" fillId="0" borderId="0" xfId="0" applyNumberFormat="1" applyFont="1" applyAlignment="1" applyProtection="1">
      <alignment horizontal="left"/>
    </xf>
    <xf numFmtId="0" fontId="3" fillId="0" borderId="0" xfId="0" applyFont="1" applyBorder="1" applyAlignment="1" applyProtection="1">
      <alignment horizontal="center"/>
    </xf>
    <xf numFmtId="0" fontId="3" fillId="0" borderId="1" xfId="0" applyFont="1" applyBorder="1" applyAlignment="1" applyProtection="1">
      <alignment horizontal="center"/>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0" fontId="31" fillId="0" borderId="0" xfId="0" applyFont="1" applyFill="1" applyAlignment="1" applyProtection="1">
      <alignment horizontal="left" vertical="top" wrapText="1"/>
    </xf>
    <xf numFmtId="0" fontId="26" fillId="3" borderId="1" xfId="0" applyFont="1" applyFill="1" applyBorder="1" applyAlignment="1" applyProtection="1">
      <alignment horizontal="center"/>
    </xf>
    <xf numFmtId="0" fontId="2" fillId="0" borderId="0" xfId="0" applyFont="1" applyAlignment="1" applyProtection="1">
      <alignment vertical="top"/>
    </xf>
    <xf numFmtId="0" fontId="0" fillId="0" borderId="0" xfId="0" applyFill="1" applyProtection="1"/>
    <xf numFmtId="0" fontId="26" fillId="0" borderId="0" xfId="0" applyFont="1" applyAlignment="1" applyProtection="1">
      <alignment wrapText="1"/>
    </xf>
    <xf numFmtId="0" fontId="0" fillId="0" borderId="0" xfId="0" applyAlignment="1" applyProtection="1">
      <alignment wrapText="1"/>
    </xf>
    <xf numFmtId="0" fontId="26" fillId="0" borderId="6" xfId="0" applyFont="1" applyFill="1" applyBorder="1" applyAlignment="1" applyProtection="1">
      <alignment horizontal="center"/>
    </xf>
    <xf numFmtId="166" fontId="26" fillId="2" borderId="1" xfId="2" applyNumberFormat="1" applyFont="1" applyFill="1" applyBorder="1" applyProtection="1"/>
    <xf numFmtId="0" fontId="26" fillId="0" borderId="1" xfId="0" applyFont="1" applyFill="1" applyBorder="1" applyAlignment="1" applyProtection="1">
      <alignment horizontal="center"/>
    </xf>
    <xf numFmtId="166" fontId="27" fillId="2" borderId="8" xfId="2" applyNumberFormat="1" applyFont="1" applyFill="1" applyBorder="1" applyProtection="1"/>
    <xf numFmtId="0" fontId="27" fillId="0" borderId="0" xfId="0" applyFont="1" applyFill="1" applyAlignment="1" applyProtection="1">
      <alignment horizontal="right"/>
    </xf>
    <xf numFmtId="166" fontId="27" fillId="2" borderId="1" xfId="2" applyNumberFormat="1" applyFont="1" applyFill="1" applyBorder="1" applyProtection="1"/>
    <xf numFmtId="0" fontId="10" fillId="0" borderId="0" xfId="0" applyFont="1" applyAlignment="1" applyProtection="1">
      <alignment horizontal="right" vertical="top"/>
    </xf>
    <xf numFmtId="0" fontId="35" fillId="0" borderId="0" xfId="0" applyFont="1" applyAlignment="1" applyProtection="1">
      <alignment vertical="top"/>
    </xf>
    <xf numFmtId="0" fontId="35" fillId="0" borderId="0" xfId="0" applyFont="1" applyAlignment="1" applyProtection="1">
      <alignment horizontal="right" vertical="top"/>
    </xf>
    <xf numFmtId="0" fontId="23" fillId="0" borderId="0" xfId="0" applyFont="1" applyAlignment="1" applyProtection="1">
      <alignment vertical="top"/>
    </xf>
    <xf numFmtId="0" fontId="21" fillId="0" borderId="0" xfId="0" applyFont="1" applyProtection="1"/>
    <xf numFmtId="0" fontId="20" fillId="0" borderId="0" xfId="0" applyFont="1" applyProtection="1"/>
    <xf numFmtId="0" fontId="50" fillId="0" borderId="0" xfId="0" applyFont="1" applyProtection="1"/>
    <xf numFmtId="0" fontId="2" fillId="0" borderId="0" xfId="0" applyFont="1" applyFill="1" applyProtection="1"/>
    <xf numFmtId="0" fontId="3" fillId="0" borderId="0" xfId="0" applyFont="1" applyFill="1" applyProtection="1"/>
    <xf numFmtId="0" fontId="0" fillId="0" borderId="0" xfId="0" applyAlignment="1" applyProtection="1"/>
    <xf numFmtId="0" fontId="0" fillId="0" borderId="0" xfId="0" applyAlignment="1" applyProtection="1">
      <alignment horizontal="center"/>
    </xf>
    <xf numFmtId="164" fontId="26" fillId="0" borderId="0" xfId="0" applyNumberFormat="1" applyFont="1" applyFill="1" applyAlignment="1" applyProtection="1"/>
    <xf numFmtId="0" fontId="26" fillId="0" borderId="0" xfId="0" applyFont="1" applyAlignment="1" applyProtection="1">
      <alignment horizontal="center"/>
    </xf>
    <xf numFmtId="0" fontId="31" fillId="0" borderId="0" xfId="0" applyFont="1" applyAlignment="1" applyProtection="1">
      <alignment horizontal="left" wrapText="1"/>
    </xf>
    <xf numFmtId="0" fontId="31" fillId="0" borderId="0" xfId="0" applyFont="1" applyFill="1" applyAlignment="1" applyProtection="1">
      <alignment horizontal="left" wrapText="1"/>
    </xf>
    <xf numFmtId="0" fontId="2" fillId="0" borderId="0" xfId="0" applyFont="1" applyAlignment="1" applyProtection="1">
      <alignment horizontal="left"/>
    </xf>
    <xf numFmtId="0" fontId="36" fillId="0" borderId="0" xfId="0" applyFont="1" applyAlignment="1" applyProtection="1">
      <alignment vertical="center" wrapText="1"/>
    </xf>
    <xf numFmtId="0" fontId="37" fillId="0" borderId="0" xfId="0" applyFont="1" applyBorder="1" applyAlignment="1" applyProtection="1">
      <alignment wrapText="1"/>
    </xf>
    <xf numFmtId="0" fontId="27" fillId="3" borderId="4" xfId="0" applyFont="1" applyFill="1" applyBorder="1" applyAlignment="1" applyProtection="1">
      <alignment horizontal="center" wrapText="1"/>
    </xf>
    <xf numFmtId="0" fontId="27" fillId="3" borderId="6" xfId="0" applyFont="1" applyFill="1" applyBorder="1" applyAlignment="1" applyProtection="1">
      <alignment horizontal="center" wrapText="1"/>
    </xf>
    <xf numFmtId="0" fontId="21" fillId="0" borderId="0" xfId="0" applyFont="1" applyAlignment="1" applyProtection="1">
      <alignment wrapText="1"/>
    </xf>
    <xf numFmtId="0" fontId="20" fillId="0" borderId="0" xfId="0" applyFont="1" applyAlignment="1" applyProtection="1">
      <alignment wrapText="1"/>
    </xf>
    <xf numFmtId="166" fontId="26" fillId="2" borderId="1" xfId="0" applyNumberFormat="1" applyFont="1" applyFill="1" applyBorder="1" applyAlignment="1" applyProtection="1"/>
    <xf numFmtId="0" fontId="30" fillId="0" borderId="0" xfId="0" applyFont="1" applyAlignment="1" applyProtection="1"/>
    <xf numFmtId="0" fontId="37" fillId="0" borderId="0" xfId="0" applyFont="1" applyAlignment="1" applyProtection="1">
      <alignment wrapText="1"/>
    </xf>
    <xf numFmtId="44" fontId="37" fillId="0" borderId="0" xfId="2" applyFont="1" applyAlignment="1" applyProtection="1">
      <alignment wrapText="1"/>
    </xf>
    <xf numFmtId="0" fontId="37" fillId="0" borderId="0" xfId="0" applyFont="1" applyFill="1" applyAlignment="1" applyProtection="1">
      <alignment wrapText="1"/>
    </xf>
    <xf numFmtId="0" fontId="37" fillId="0" borderId="0" xfId="0" applyFont="1" applyAlignment="1" applyProtection="1">
      <alignment horizontal="center" wrapText="1"/>
    </xf>
    <xf numFmtId="0" fontId="38" fillId="0" borderId="0" xfId="0" applyFont="1" applyBorder="1" applyAlignment="1" applyProtection="1">
      <alignment horizontal="center"/>
    </xf>
    <xf numFmtId="0" fontId="34" fillId="0" borderId="0" xfId="0" applyFont="1" applyAlignment="1" applyProtection="1">
      <alignment horizontal="right" vertical="top"/>
    </xf>
    <xf numFmtId="0" fontId="37" fillId="0" borderId="0" xfId="0" applyFont="1" applyAlignment="1" applyProtection="1">
      <alignment vertical="top"/>
    </xf>
    <xf numFmtId="0" fontId="37" fillId="0" borderId="0" xfId="0" applyFont="1" applyProtection="1"/>
    <xf numFmtId="44" fontId="37" fillId="0" borderId="0" xfId="2" applyFont="1" applyProtection="1"/>
    <xf numFmtId="0" fontId="37" fillId="0" borderId="0" xfId="0" applyFont="1" applyFill="1" applyProtection="1"/>
    <xf numFmtId="0" fontId="37" fillId="0" borderId="0" xfId="0" applyFont="1" applyAlignment="1" applyProtection="1">
      <alignment horizontal="center"/>
    </xf>
    <xf numFmtId="0" fontId="52" fillId="0" borderId="0" xfId="0" applyFont="1" applyAlignment="1" applyProtection="1">
      <alignment horizontal="left" vertical="top" wrapText="1"/>
    </xf>
    <xf numFmtId="0" fontId="8" fillId="0" borderId="0" xfId="0" applyFont="1" applyAlignment="1" applyProtection="1"/>
    <xf numFmtId="0" fontId="3" fillId="0" borderId="0" xfId="0" applyFont="1" applyFill="1" applyBorder="1" applyProtection="1"/>
    <xf numFmtId="0" fontId="0" fillId="0" borderId="0" xfId="0" applyFont="1" applyFill="1" applyBorder="1" applyProtection="1"/>
    <xf numFmtId="0" fontId="0" fillId="0" borderId="0" xfId="0" applyFill="1" applyBorder="1" applyProtection="1"/>
    <xf numFmtId="0" fontId="14" fillId="0" borderId="0" xfId="0" applyFont="1" applyProtection="1"/>
    <xf numFmtId="0" fontId="31" fillId="0" borderId="3" xfId="0" applyFont="1" applyBorder="1" applyAlignment="1" applyProtection="1">
      <alignment horizontal="left" vertical="top"/>
    </xf>
    <xf numFmtId="0" fontId="27" fillId="0" borderId="0" xfId="0" applyFont="1" applyFill="1" applyBorder="1" applyAlignment="1" applyProtection="1"/>
    <xf numFmtId="166" fontId="26" fillId="0" borderId="1" xfId="2" applyNumberFormat="1" applyFont="1" applyFill="1" applyBorder="1" applyProtection="1"/>
    <xf numFmtId="0" fontId="46" fillId="0" borderId="0" xfId="0" applyFont="1" applyProtection="1"/>
    <xf numFmtId="0" fontId="46" fillId="0" borderId="0" xfId="0" applyFont="1" applyFill="1" applyAlignment="1" applyProtection="1">
      <alignment horizontal="right"/>
    </xf>
    <xf numFmtId="166" fontId="46" fillId="0" borderId="3" xfId="0" applyNumberFormat="1" applyFont="1" applyFill="1" applyBorder="1" applyProtection="1"/>
    <xf numFmtId="166" fontId="46" fillId="0" borderId="0" xfId="0" applyNumberFormat="1" applyFont="1" applyBorder="1" applyProtection="1"/>
    <xf numFmtId="0" fontId="16" fillId="0" borderId="0" xfId="0" applyFont="1" applyProtection="1"/>
    <xf numFmtId="0" fontId="46" fillId="0" borderId="0" xfId="0" applyFont="1" applyAlignment="1" applyProtection="1">
      <alignment horizontal="right"/>
    </xf>
    <xf numFmtId="166" fontId="46" fillId="0" borderId="0" xfId="0" applyNumberFormat="1" applyFont="1" applyProtection="1"/>
    <xf numFmtId="0" fontId="3" fillId="3" borderId="1" xfId="0" applyFont="1" applyFill="1" applyBorder="1" applyAlignment="1" applyProtection="1">
      <alignment horizontal="center" wrapText="1"/>
    </xf>
    <xf numFmtId="0" fontId="0" fillId="0" borderId="1" xfId="0" applyFill="1" applyBorder="1" applyAlignment="1" applyProtection="1">
      <alignment horizontal="center"/>
    </xf>
    <xf numFmtId="166" fontId="0" fillId="0" borderId="1" xfId="2" applyNumberFormat="1" applyFont="1" applyFill="1" applyBorder="1" applyProtection="1"/>
    <xf numFmtId="166" fontId="3" fillId="2" borderId="1" xfId="2" applyNumberFormat="1" applyFont="1" applyFill="1" applyBorder="1" applyProtection="1"/>
    <xf numFmtId="0" fontId="3" fillId="0" borderId="0" xfId="0" applyFont="1" applyAlignment="1" applyProtection="1">
      <alignment horizontal="left"/>
    </xf>
    <xf numFmtId="0" fontId="16" fillId="0" borderId="0" xfId="0" applyFont="1" applyFill="1" applyAlignment="1" applyProtection="1">
      <alignment horizontal="right"/>
    </xf>
    <xf numFmtId="166" fontId="16" fillId="0" borderId="3" xfId="0" applyNumberFormat="1" applyFont="1" applyFill="1" applyBorder="1" applyProtection="1"/>
    <xf numFmtId="0" fontId="16" fillId="0" borderId="0" xfId="0" applyFont="1" applyAlignment="1" applyProtection="1">
      <alignment horizontal="right"/>
    </xf>
    <xf numFmtId="166" fontId="16" fillId="0" borderId="0" xfId="0" applyNumberFormat="1" applyFont="1" applyProtection="1"/>
    <xf numFmtId="0" fontId="13" fillId="0" borderId="0" xfId="0" applyFont="1" applyProtection="1"/>
    <xf numFmtId="0" fontId="0" fillId="0" borderId="1" xfId="0" applyFont="1" applyFill="1" applyBorder="1" applyAlignment="1" applyProtection="1">
      <alignment horizontal="center"/>
    </xf>
    <xf numFmtId="166" fontId="0" fillId="2" borderId="1" xfId="2" applyNumberFormat="1" applyFont="1" applyFill="1" applyBorder="1" applyProtection="1"/>
    <xf numFmtId="0" fontId="3" fillId="0" borderId="0" xfId="0" applyFont="1" applyAlignment="1" applyProtection="1">
      <alignment horizontal="right"/>
    </xf>
    <xf numFmtId="0" fontId="19" fillId="0" borderId="0" xfId="0" applyFont="1" applyAlignment="1" applyProtection="1">
      <alignment horizontal="left"/>
    </xf>
    <xf numFmtId="0" fontId="18" fillId="0" borderId="0" xfId="0" applyFont="1" applyProtection="1"/>
    <xf numFmtId="166" fontId="19" fillId="2" borderId="10" xfId="2" applyNumberFormat="1" applyFont="1" applyFill="1" applyBorder="1" applyProtection="1"/>
    <xf numFmtId="0" fontId="22" fillId="0" borderId="0" xfId="0" applyFont="1" applyProtection="1"/>
    <xf numFmtId="0" fontId="25" fillId="0" borderId="0" xfId="0" quotePrefix="1" applyFont="1" applyAlignment="1" applyProtection="1">
      <alignment vertical="top"/>
    </xf>
    <xf numFmtId="0" fontId="19" fillId="0" borderId="0" xfId="0" applyFont="1" applyProtection="1"/>
    <xf numFmtId="0" fontId="19" fillId="0" borderId="0" xfId="0" applyFont="1" applyFill="1" applyProtection="1"/>
    <xf numFmtId="0" fontId="18" fillId="0" borderId="0" xfId="0" applyFont="1" applyFill="1" applyProtection="1"/>
    <xf numFmtId="43" fontId="0" fillId="0" borderId="0" xfId="1" applyFont="1" applyProtection="1"/>
    <xf numFmtId="165" fontId="0" fillId="0" borderId="0" xfId="1" applyNumberFormat="1" applyFont="1" applyProtection="1"/>
    <xf numFmtId="168" fontId="2" fillId="0" borderId="0" xfId="1" applyNumberFormat="1" applyFont="1" applyAlignment="1" applyProtection="1">
      <alignment horizontal="left"/>
    </xf>
    <xf numFmtId="43" fontId="8" fillId="0" borderId="0" xfId="1" applyFont="1" applyAlignment="1" applyProtection="1"/>
    <xf numFmtId="0" fontId="8" fillId="0" borderId="0" xfId="0" applyFont="1" applyAlignment="1" applyProtection="1">
      <alignment wrapText="1"/>
    </xf>
    <xf numFmtId="165" fontId="8" fillId="0" borderId="0" xfId="1" applyNumberFormat="1" applyFont="1" applyAlignment="1" applyProtection="1"/>
    <xf numFmtId="168" fontId="0" fillId="0" borderId="0" xfId="1" applyNumberFormat="1" applyFont="1" applyAlignment="1" applyProtection="1">
      <alignment horizontal="left"/>
    </xf>
    <xf numFmtId="168" fontId="0" fillId="0" borderId="0" xfId="1" applyNumberFormat="1" applyFont="1" applyAlignment="1" applyProtection="1">
      <alignment horizontal="center"/>
    </xf>
    <xf numFmtId="165" fontId="2" fillId="0" borderId="0" xfId="1" applyNumberFormat="1" applyFont="1" applyProtection="1"/>
    <xf numFmtId="164" fontId="26" fillId="0" borderId="0" xfId="0" applyNumberFormat="1" applyFont="1" applyAlignment="1" applyProtection="1">
      <alignment horizontal="left"/>
    </xf>
    <xf numFmtId="165" fontId="26" fillId="0" borderId="0" xfId="1" applyNumberFormat="1" applyFont="1" applyProtection="1"/>
    <xf numFmtId="168" fontId="26" fillId="0" borderId="0" xfId="1" applyNumberFormat="1" applyFont="1" applyAlignment="1" applyProtection="1">
      <alignment horizontal="center"/>
    </xf>
    <xf numFmtId="0" fontId="27" fillId="3" borderId="2" xfId="0" applyFont="1" applyFill="1" applyBorder="1" applyAlignment="1" applyProtection="1">
      <alignment horizontal="center" wrapText="1"/>
    </xf>
    <xf numFmtId="0" fontId="27" fillId="3" borderId="8" xfId="0" applyFont="1" applyFill="1" applyBorder="1" applyAlignment="1" applyProtection="1">
      <alignment horizontal="center" wrapText="1"/>
    </xf>
    <xf numFmtId="0" fontId="26" fillId="0" borderId="0" xfId="0" applyFont="1" applyFill="1" applyProtection="1"/>
    <xf numFmtId="0" fontId="27" fillId="0" borderId="0" xfId="0" applyFont="1" applyFill="1" applyBorder="1" applyAlignment="1" applyProtection="1">
      <alignment horizontal="center"/>
    </xf>
    <xf numFmtId="168" fontId="27" fillId="0" borderId="0" xfId="0" applyNumberFormat="1" applyFont="1" applyFill="1" applyBorder="1" applyAlignment="1" applyProtection="1">
      <alignment horizontal="center" wrapText="1"/>
    </xf>
    <xf numFmtId="0" fontId="26" fillId="0" borderId="1" xfId="0" applyFont="1" applyBorder="1" applyAlignment="1" applyProtection="1">
      <alignment horizontal="center" vertical="top"/>
    </xf>
    <xf numFmtId="37" fontId="26" fillId="2" borderId="2" xfId="1" applyNumberFormat="1" applyFont="1" applyFill="1" applyBorder="1" applyAlignment="1" applyProtection="1">
      <alignment horizontal="center" vertical="top"/>
    </xf>
    <xf numFmtId="165" fontId="26" fillId="2" borderId="1" xfId="1" applyNumberFormat="1" applyFont="1" applyFill="1" applyBorder="1" applyProtection="1"/>
    <xf numFmtId="167" fontId="26" fillId="2" borderId="2" xfId="3" applyNumberFormat="1" applyFont="1" applyFill="1" applyBorder="1" applyAlignment="1" applyProtection="1">
      <alignment horizontal="center" vertical="top"/>
    </xf>
    <xf numFmtId="44" fontId="3" fillId="2" borderId="1" xfId="2" applyFont="1" applyFill="1" applyBorder="1" applyAlignment="1" applyProtection="1">
      <alignment vertical="top"/>
    </xf>
    <xf numFmtId="166" fontId="0" fillId="2" borderId="1" xfId="0" applyNumberFormat="1" applyFill="1" applyBorder="1" applyAlignment="1" applyProtection="1">
      <alignment vertical="top"/>
    </xf>
    <xf numFmtId="0" fontId="0" fillId="0" borderId="0" xfId="0" applyAlignment="1" applyProtection="1">
      <alignment vertical="top"/>
    </xf>
    <xf numFmtId="0" fontId="26" fillId="0" borderId="17" xfId="0" applyFont="1" applyBorder="1" applyAlignment="1" applyProtection="1">
      <alignment horizontal="center" vertical="top"/>
    </xf>
    <xf numFmtId="165" fontId="51" fillId="0" borderId="9" xfId="1" applyNumberFormat="1" applyFont="1" applyFill="1" applyBorder="1" applyAlignment="1" applyProtection="1">
      <alignment horizontal="left" vertical="top"/>
    </xf>
    <xf numFmtId="165" fontId="39" fillId="0" borderId="9" xfId="1" applyNumberFormat="1" applyFont="1" applyFill="1" applyBorder="1" applyAlignment="1" applyProtection="1">
      <alignment horizontal="left" vertical="top"/>
    </xf>
    <xf numFmtId="0" fontId="39" fillId="0" borderId="9" xfId="0" applyFont="1" applyFill="1" applyBorder="1" applyAlignment="1" applyProtection="1">
      <alignment horizontal="left" vertical="top"/>
    </xf>
    <xf numFmtId="168" fontId="26" fillId="0" borderId="9" xfId="0" applyNumberFormat="1" applyFont="1" applyFill="1" applyBorder="1" applyAlignment="1" applyProtection="1">
      <alignment horizontal="center" vertical="top"/>
    </xf>
    <xf numFmtId="0" fontId="26" fillId="0" borderId="14" xfId="0" applyFont="1" applyFill="1" applyBorder="1" applyAlignment="1" applyProtection="1">
      <alignment horizontal="center" vertical="top"/>
    </xf>
    <xf numFmtId="165" fontId="26" fillId="6" borderId="13" xfId="1" applyNumberFormat="1" applyFont="1" applyFill="1" applyBorder="1" applyAlignment="1" applyProtection="1">
      <alignment vertical="center"/>
    </xf>
    <xf numFmtId="165" fontId="0" fillId="6" borderId="9" xfId="1" applyNumberFormat="1" applyFont="1" applyFill="1" applyBorder="1" applyAlignment="1" applyProtection="1">
      <alignment vertical="center"/>
    </xf>
    <xf numFmtId="0" fontId="26" fillId="0" borderId="18" xfId="0" applyFont="1" applyBorder="1" applyAlignment="1" applyProtection="1">
      <alignment horizontal="center" vertical="top"/>
    </xf>
    <xf numFmtId="165" fontId="26" fillId="6" borderId="0" xfId="1" applyNumberFormat="1" applyFont="1" applyFill="1" applyBorder="1" applyAlignment="1" applyProtection="1">
      <alignment vertical="center"/>
    </xf>
    <xf numFmtId="0" fontId="26" fillId="0" borderId="0" xfId="0" applyFont="1" applyBorder="1" applyAlignment="1" applyProtection="1">
      <alignment horizontal="center" vertical="top"/>
    </xf>
    <xf numFmtId="168" fontId="26" fillId="0" borderId="0" xfId="0" applyNumberFormat="1" applyFont="1" applyBorder="1" applyAlignment="1" applyProtection="1">
      <alignment horizontal="center" vertical="top"/>
    </xf>
    <xf numFmtId="0" fontId="26" fillId="0" borderId="16" xfId="0" applyFont="1" applyBorder="1" applyAlignment="1" applyProtection="1">
      <alignment horizontal="center" vertical="top"/>
    </xf>
    <xf numFmtId="165" fontId="26" fillId="6" borderId="15" xfId="1" applyNumberFormat="1" applyFont="1" applyFill="1" applyBorder="1" applyAlignment="1" applyProtection="1">
      <alignment vertical="center"/>
    </xf>
    <xf numFmtId="165" fontId="0" fillId="6" borderId="0" xfId="1" applyNumberFormat="1" applyFont="1" applyFill="1" applyBorder="1" applyAlignment="1" applyProtection="1">
      <alignment vertical="center"/>
    </xf>
    <xf numFmtId="0" fontId="26" fillId="0" borderId="19" xfId="0" applyFont="1" applyBorder="1" applyAlignment="1" applyProtection="1">
      <alignment horizontal="center" vertical="top"/>
    </xf>
    <xf numFmtId="168" fontId="0" fillId="0" borderId="0" xfId="0" applyNumberFormat="1" applyAlignment="1" applyProtection="1">
      <alignment horizontal="center"/>
    </xf>
    <xf numFmtId="9" fontId="0" fillId="0" borderId="0" xfId="3" applyFont="1" applyProtection="1"/>
    <xf numFmtId="0" fontId="0" fillId="0" borderId="1" xfId="0" applyBorder="1" applyAlignment="1" applyProtection="1">
      <alignment horizontal="center" vertical="top"/>
    </xf>
    <xf numFmtId="37" fontId="0" fillId="2" borderId="2" xfId="1" applyNumberFormat="1" applyFont="1" applyFill="1" applyBorder="1" applyAlignment="1" applyProtection="1">
      <alignment horizontal="center" vertical="top"/>
    </xf>
    <xf numFmtId="165" fontId="0" fillId="2" borderId="1" xfId="1" applyNumberFormat="1" applyFont="1" applyFill="1" applyBorder="1" applyProtection="1"/>
    <xf numFmtId="167" fontId="0" fillId="2" borderId="2" xfId="3" applyNumberFormat="1" applyFont="1" applyFill="1" applyBorder="1" applyAlignment="1" applyProtection="1">
      <alignment horizontal="center" vertical="top"/>
    </xf>
    <xf numFmtId="0" fontId="0" fillId="0" borderId="17" xfId="0" applyBorder="1" applyAlignment="1" applyProtection="1">
      <alignment horizontal="center" vertical="top"/>
    </xf>
    <xf numFmtId="168" fontId="0" fillId="0" borderId="9" xfId="0" applyNumberFormat="1" applyBorder="1" applyAlignment="1" applyProtection="1">
      <alignment horizontal="center" vertical="top"/>
    </xf>
    <xf numFmtId="0" fontId="0" fillId="0" borderId="14" xfId="0" applyBorder="1" applyAlignment="1" applyProtection="1">
      <alignment horizontal="center" vertical="top"/>
    </xf>
    <xf numFmtId="165" fontId="0" fillId="6" borderId="13" xfId="1" applyNumberFormat="1" applyFont="1" applyFill="1" applyBorder="1" applyAlignment="1" applyProtection="1">
      <alignment vertical="center"/>
    </xf>
    <xf numFmtId="0" fontId="0" fillId="0" borderId="18" xfId="0" applyBorder="1" applyAlignment="1" applyProtection="1">
      <alignment horizontal="center" vertical="top"/>
    </xf>
    <xf numFmtId="0" fontId="0" fillId="0" borderId="0" xfId="0" applyBorder="1" applyAlignment="1" applyProtection="1">
      <alignment horizontal="center" vertical="top"/>
    </xf>
    <xf numFmtId="168" fontId="0" fillId="0" borderId="0" xfId="0" applyNumberFormat="1" applyBorder="1" applyAlignment="1" applyProtection="1">
      <alignment horizontal="center" vertical="top"/>
    </xf>
    <xf numFmtId="0" fontId="0" fillId="0" borderId="16" xfId="0" applyBorder="1" applyAlignment="1" applyProtection="1">
      <alignment horizontal="center" vertical="top"/>
    </xf>
    <xf numFmtId="165" fontId="0" fillId="6" borderId="15" xfId="1" applyNumberFormat="1" applyFont="1" applyFill="1" applyBorder="1" applyAlignment="1" applyProtection="1">
      <alignment vertical="center"/>
    </xf>
    <xf numFmtId="0" fontId="0" fillId="0" borderId="19" xfId="0" applyBorder="1" applyAlignment="1" applyProtection="1">
      <alignment horizontal="center" vertical="top"/>
    </xf>
    <xf numFmtId="0" fontId="0" fillId="0" borderId="1" xfId="0" applyFont="1" applyBorder="1" applyAlignment="1" applyProtection="1">
      <alignment horizontal="center" vertical="center"/>
    </xf>
    <xf numFmtId="165" fontId="3" fillId="2" borderId="1" xfId="0" applyNumberFormat="1" applyFont="1" applyFill="1" applyBorder="1" applyProtection="1"/>
    <xf numFmtId="165" fontId="0" fillId="4" borderId="1" xfId="1" applyNumberFormat="1" applyFont="1" applyFill="1" applyBorder="1" applyAlignment="1" applyProtection="1">
      <alignment vertical="center"/>
    </xf>
    <xf numFmtId="9" fontId="3" fillId="2" borderId="1" xfId="3" applyFont="1" applyFill="1" applyBorder="1" applyProtection="1"/>
    <xf numFmtId="44" fontId="3" fillId="2" borderId="1" xfId="2" applyFont="1" applyFill="1" applyBorder="1" applyProtection="1"/>
    <xf numFmtId="166" fontId="3" fillId="2" borderId="1" xfId="0" applyNumberFormat="1" applyFont="1" applyFill="1" applyBorder="1" applyProtection="1"/>
    <xf numFmtId="166" fontId="1" fillId="2" borderId="1" xfId="2" applyNumberFormat="1" applyFont="1" applyFill="1" applyBorder="1" applyProtection="1"/>
    <xf numFmtId="0" fontId="11" fillId="0" borderId="0" xfId="0" applyFont="1" applyAlignment="1" applyProtection="1">
      <alignment horizontal="right" vertical="top"/>
    </xf>
    <xf numFmtId="0" fontId="26" fillId="0" borderId="1" xfId="0" applyFont="1" applyBorder="1" applyAlignment="1" applyProtection="1">
      <alignment horizontal="center" vertical="top" wrapText="1"/>
    </xf>
    <xf numFmtId="0" fontId="26" fillId="0" borderId="1" xfId="0" applyFont="1" applyBorder="1" applyAlignment="1" applyProtection="1">
      <alignment horizontal="center" wrapText="1"/>
    </xf>
    <xf numFmtId="0" fontId="42" fillId="0" borderId="13" xfId="0" applyFont="1" applyBorder="1" applyProtection="1"/>
    <xf numFmtId="0" fontId="26" fillId="0" borderId="9" xfId="0" applyFont="1" applyBorder="1" applyProtection="1"/>
    <xf numFmtId="0" fontId="31" fillId="0" borderId="15" xfId="0" applyFont="1" applyBorder="1" applyProtection="1"/>
    <xf numFmtId="0" fontId="31" fillId="0" borderId="0" xfId="0" applyFont="1" applyBorder="1" applyProtection="1"/>
    <xf numFmtId="0" fontId="26" fillId="0" borderId="0" xfId="0" applyFont="1" applyBorder="1" applyProtection="1"/>
    <xf numFmtId="0" fontId="26" fillId="0" borderId="18" xfId="0" applyFont="1" applyBorder="1" applyAlignment="1" applyProtection="1">
      <alignment horizontal="center" wrapText="1"/>
    </xf>
    <xf numFmtId="0" fontId="31" fillId="0" borderId="11" xfId="0" applyFont="1" applyBorder="1" applyProtection="1"/>
    <xf numFmtId="0" fontId="31" fillId="0" borderId="3" xfId="0" applyFont="1" applyBorder="1" applyProtection="1"/>
    <xf numFmtId="0" fontId="26" fillId="0" borderId="3" xfId="0" applyFont="1" applyBorder="1" applyProtection="1"/>
    <xf numFmtId="0" fontId="26" fillId="0" borderId="19" xfId="0" applyFont="1" applyBorder="1" applyAlignment="1" applyProtection="1">
      <alignment horizontal="center"/>
    </xf>
    <xf numFmtId="0" fontId="26" fillId="0" borderId="0" xfId="0" applyFont="1" applyBorder="1" applyAlignment="1" applyProtection="1">
      <alignment horizontal="center" vertical="top" wrapText="1"/>
    </xf>
    <xf numFmtId="0" fontId="26" fillId="0" borderId="0" xfId="0" applyFont="1" applyBorder="1" applyAlignment="1" applyProtection="1">
      <alignment horizontal="center" wrapText="1"/>
    </xf>
    <xf numFmtId="0" fontId="26" fillId="0" borderId="0" xfId="0" applyFont="1" applyBorder="1" applyAlignment="1" applyProtection="1">
      <alignment horizontal="center"/>
    </xf>
    <xf numFmtId="0" fontId="26" fillId="5" borderId="17" xfId="0" applyFont="1" applyFill="1" applyBorder="1" applyAlignment="1" applyProtection="1">
      <alignment horizontal="center" vertical="top" wrapText="1"/>
      <protection locked="0"/>
    </xf>
    <xf numFmtId="0" fontId="26" fillId="5" borderId="18" xfId="0" applyFont="1" applyFill="1" applyBorder="1" applyAlignment="1" applyProtection="1">
      <alignment horizontal="center" vertical="top" wrapText="1"/>
      <protection locked="0"/>
    </xf>
    <xf numFmtId="0" fontId="26" fillId="5" borderId="19" xfId="0" applyFont="1" applyFill="1" applyBorder="1" applyAlignment="1" applyProtection="1">
      <alignment horizontal="center" vertical="top" wrapText="1"/>
      <protection locked="0"/>
    </xf>
    <xf numFmtId="165" fontId="2" fillId="0" borderId="0" xfId="1" applyNumberFormat="1" applyFont="1" applyFill="1" applyBorder="1" applyAlignment="1" applyProtection="1">
      <alignment vertical="top"/>
    </xf>
    <xf numFmtId="0" fontId="43" fillId="0" borderId="0" xfId="0" applyFont="1" applyAlignment="1" applyProtection="1">
      <alignment horizontal="left"/>
    </xf>
    <xf numFmtId="0" fontId="2" fillId="0" borderId="0" xfId="0" quotePrefix="1" applyFont="1" applyAlignment="1" applyProtection="1"/>
    <xf numFmtId="0" fontId="15" fillId="0" borderId="0" xfId="0" applyFont="1" applyAlignment="1" applyProtection="1">
      <alignment wrapText="1"/>
    </xf>
    <xf numFmtId="165" fontId="15" fillId="0" borderId="0" xfId="1" applyNumberFormat="1" applyFont="1" applyAlignment="1" applyProtection="1"/>
    <xf numFmtId="0" fontId="2" fillId="0" borderId="0" xfId="0" applyFont="1" applyAlignment="1" applyProtection="1">
      <alignment wrapText="1"/>
    </xf>
    <xf numFmtId="165" fontId="43" fillId="0" borderId="0" xfId="1" applyNumberFormat="1" applyFont="1" applyProtection="1"/>
    <xf numFmtId="0" fontId="2" fillId="0" borderId="0" xfId="0" quotePrefix="1" applyFont="1" applyAlignment="1" applyProtection="1">
      <alignment horizontal="left"/>
    </xf>
    <xf numFmtId="164" fontId="0" fillId="0" borderId="0" xfId="0" applyNumberFormat="1" applyFont="1" applyAlignment="1" applyProtection="1">
      <alignment horizontal="left"/>
    </xf>
    <xf numFmtId="165" fontId="2" fillId="0" borderId="3" xfId="1" applyNumberFormat="1" applyFont="1" applyFill="1" applyBorder="1" applyAlignment="1" applyProtection="1">
      <alignment vertical="top"/>
    </xf>
    <xf numFmtId="165" fontId="3" fillId="0" borderId="0" xfId="1" applyNumberFormat="1" applyFont="1" applyFill="1" applyBorder="1" applyAlignment="1" applyProtection="1">
      <alignment horizontal="center" wrapText="1"/>
    </xf>
    <xf numFmtId="0" fontId="0" fillId="0" borderId="1" xfId="0" applyBorder="1" applyAlignment="1" applyProtection="1">
      <alignment horizontal="center" vertical="center"/>
    </xf>
    <xf numFmtId="164" fontId="0" fillId="0" borderId="0" xfId="0" applyNumberFormat="1" applyFont="1" applyAlignment="1" applyProtection="1">
      <alignment horizontal="right"/>
    </xf>
    <xf numFmtId="165" fontId="0" fillId="0" borderId="1" xfId="1" applyNumberFormat="1" applyFont="1" applyFill="1" applyBorder="1" applyProtection="1"/>
    <xf numFmtId="164" fontId="26" fillId="0" borderId="0" xfId="0" applyNumberFormat="1" applyFont="1" applyAlignment="1" applyProtection="1">
      <alignment horizontal="right"/>
    </xf>
    <xf numFmtId="44" fontId="9" fillId="0" borderId="0" xfId="2" applyFont="1" applyFill="1" applyBorder="1" applyProtection="1"/>
    <xf numFmtId="164" fontId="26" fillId="0" borderId="0" xfId="0" applyNumberFormat="1" applyFont="1" applyFill="1" applyAlignment="1" applyProtection="1">
      <alignment horizontal="right"/>
    </xf>
    <xf numFmtId="166" fontId="0" fillId="0" borderId="0" xfId="2" applyNumberFormat="1" applyFont="1" applyFill="1" applyBorder="1" applyProtection="1"/>
    <xf numFmtId="164" fontId="3" fillId="0" borderId="0" xfId="0" applyNumberFormat="1" applyFont="1" applyAlignment="1" applyProtection="1">
      <alignment horizontal="right"/>
    </xf>
    <xf numFmtId="165" fontId="3" fillId="2" borderId="1" xfId="1" applyNumberFormat="1" applyFont="1" applyFill="1" applyBorder="1" applyProtection="1"/>
    <xf numFmtId="164" fontId="27" fillId="0" borderId="0" xfId="0" applyNumberFormat="1" applyFont="1" applyAlignment="1" applyProtection="1">
      <alignment horizontal="right"/>
    </xf>
    <xf numFmtId="164" fontId="4" fillId="0" borderId="0" xfId="0" applyNumberFormat="1" applyFont="1" applyAlignment="1" applyProtection="1">
      <alignment horizontal="right"/>
    </xf>
    <xf numFmtId="44" fontId="4" fillId="2" borderId="1" xfId="2" applyNumberFormat="1" applyFont="1" applyFill="1" applyBorder="1" applyProtection="1"/>
    <xf numFmtId="164" fontId="45" fillId="0" borderId="0" xfId="0" applyNumberFormat="1" applyFont="1" applyAlignment="1" applyProtection="1">
      <alignment horizontal="right"/>
    </xf>
    <xf numFmtId="44" fontId="45" fillId="2" borderId="1" xfId="2" applyNumberFormat="1" applyFont="1" applyFill="1" applyBorder="1" applyProtection="1"/>
    <xf numFmtId="43" fontId="27" fillId="3" borderId="2" xfId="1" applyFont="1" applyFill="1" applyBorder="1" applyAlignment="1" applyProtection="1">
      <alignment horizontal="center" wrapText="1"/>
    </xf>
    <xf numFmtId="165" fontId="27" fillId="3" borderId="2" xfId="1" applyNumberFormat="1" applyFont="1" applyFill="1" applyBorder="1" applyAlignment="1" applyProtection="1">
      <alignment horizontal="center" wrapText="1"/>
    </xf>
    <xf numFmtId="43" fontId="3" fillId="3" borderId="2" xfId="1" applyFont="1" applyFill="1" applyBorder="1" applyAlignment="1" applyProtection="1">
      <alignment horizontal="center" wrapText="1"/>
    </xf>
    <xf numFmtId="165" fontId="3" fillId="3" borderId="2" xfId="1" applyNumberFormat="1" applyFont="1" applyFill="1" applyBorder="1" applyAlignment="1" applyProtection="1">
      <alignment horizontal="center" wrapText="1"/>
    </xf>
    <xf numFmtId="43" fontId="26" fillId="2" borderId="1" xfId="1" applyFont="1" applyFill="1" applyBorder="1" applyAlignment="1" applyProtection="1">
      <alignment vertical="center"/>
    </xf>
    <xf numFmtId="44" fontId="26" fillId="2" borderId="1" xfId="2" applyFont="1" applyFill="1" applyBorder="1" applyAlignment="1" applyProtection="1">
      <alignment vertical="center"/>
    </xf>
    <xf numFmtId="0" fontId="26" fillId="0" borderId="6" xfId="0" applyFont="1" applyFill="1" applyBorder="1" applyAlignment="1" applyProtection="1">
      <alignment horizontal="left" vertical="center"/>
    </xf>
    <xf numFmtId="0" fontId="0" fillId="0" borderId="0" xfId="0" applyFill="1" applyAlignment="1" applyProtection="1">
      <alignment vertical="center"/>
    </xf>
    <xf numFmtId="0" fontId="0" fillId="0" borderId="0" xfId="0" applyFont="1" applyFill="1" applyAlignment="1" applyProtection="1">
      <alignment vertical="center"/>
    </xf>
    <xf numFmtId="0" fontId="2" fillId="0" borderId="0" xfId="0" applyFont="1" applyFill="1" applyAlignment="1" applyProtection="1">
      <alignment vertical="center"/>
    </xf>
    <xf numFmtId="0" fontId="53" fillId="0" borderId="0" xfId="0" applyFont="1" applyFill="1" applyAlignment="1" applyProtection="1">
      <alignment vertical="center"/>
    </xf>
    <xf numFmtId="0" fontId="26" fillId="0" borderId="0" xfId="0" applyFont="1" applyBorder="1" applyAlignment="1" applyProtection="1">
      <alignment horizontal="center" vertical="center"/>
    </xf>
    <xf numFmtId="0" fontId="26" fillId="0" borderId="0" xfId="0" applyFont="1" applyBorder="1" applyAlignment="1" applyProtection="1">
      <alignment horizontal="left" vertical="center"/>
    </xf>
    <xf numFmtId="166" fontId="26" fillId="0" borderId="0" xfId="2" applyNumberFormat="1" applyFont="1" applyFill="1" applyBorder="1" applyAlignment="1" applyProtection="1">
      <alignment vertical="center"/>
    </xf>
    <xf numFmtId="0" fontId="0" fillId="0" borderId="0" xfId="0" applyProtection="1"/>
    <xf numFmtId="164" fontId="0" fillId="0" borderId="0" xfId="0" applyNumberFormat="1" applyFill="1" applyAlignment="1" applyProtection="1">
      <alignment horizontal="left"/>
    </xf>
    <xf numFmtId="165" fontId="0" fillId="0" borderId="0" xfId="1" applyNumberFormat="1" applyFont="1" applyFill="1" applyProtection="1"/>
    <xf numFmtId="165" fontId="9" fillId="0" borderId="0" xfId="1" applyNumberFormat="1" applyFont="1" applyFill="1" applyProtection="1"/>
    <xf numFmtId="0" fontId="26" fillId="0" borderId="2" xfId="0" applyFont="1" applyBorder="1" applyAlignment="1" applyProtection="1">
      <alignment horizontal="center" wrapText="1"/>
    </xf>
    <xf numFmtId="0" fontId="26" fillId="0" borderId="21" xfId="0" applyFont="1" applyBorder="1" applyAlignment="1" applyProtection="1">
      <alignment horizontal="center" wrapText="1"/>
    </xf>
    <xf numFmtId="0" fontId="26" fillId="0" borderId="6" xfId="0" applyFont="1" applyBorder="1" applyAlignment="1" applyProtection="1">
      <alignment horizontal="left" vertical="center"/>
    </xf>
    <xf numFmtId="0" fontId="26" fillId="0" borderId="7" xfId="0" applyFont="1" applyBorder="1" applyAlignment="1" applyProtection="1">
      <alignment horizontal="left" vertical="center"/>
    </xf>
    <xf numFmtId="0" fontId="26" fillId="0" borderId="5" xfId="0" applyFont="1" applyBorder="1" applyAlignment="1" applyProtection="1">
      <alignment horizontal="left" vertical="center"/>
    </xf>
    <xf numFmtId="0" fontId="26" fillId="0" borderId="0" xfId="0" applyFont="1" applyAlignment="1" applyProtection="1">
      <alignment horizontal="left"/>
    </xf>
    <xf numFmtId="0" fontId="27" fillId="3" borderId="1" xfId="0" applyFont="1" applyFill="1" applyBorder="1" applyAlignment="1" applyProtection="1">
      <alignment horizontal="center" wrapText="1"/>
    </xf>
    <xf numFmtId="0" fontId="31" fillId="0" borderId="0" xfId="0" applyFont="1" applyAlignment="1" applyProtection="1">
      <alignment horizontal="left" vertical="top" wrapText="1"/>
    </xf>
    <xf numFmtId="164" fontId="26" fillId="0" borderId="0" xfId="0" applyNumberFormat="1" applyFont="1" applyAlignment="1" applyProtection="1">
      <alignment horizontal="left"/>
    </xf>
    <xf numFmtId="0" fontId="26" fillId="3" borderId="1" xfId="0" applyFont="1" applyFill="1" applyBorder="1" applyAlignment="1" applyProtection="1">
      <alignment horizontal="center"/>
    </xf>
    <xf numFmtId="0" fontId="26" fillId="0" borderId="0" xfId="0" applyFont="1" applyFill="1" applyBorder="1" applyAlignment="1" applyProtection="1">
      <alignment vertical="center"/>
    </xf>
    <xf numFmtId="0" fontId="27" fillId="0" borderId="0" xfId="0" applyFont="1" applyAlignment="1" applyProtection="1">
      <alignment vertical="center"/>
    </xf>
    <xf numFmtId="0" fontId="34" fillId="0" borderId="0" xfId="0" applyFont="1" applyAlignment="1" applyProtection="1">
      <alignment vertical="center"/>
    </xf>
    <xf numFmtId="0" fontId="54" fillId="0" borderId="0" xfId="0" applyFont="1" applyAlignment="1" applyProtection="1">
      <alignment vertical="center"/>
    </xf>
    <xf numFmtId="0" fontId="27" fillId="0" borderId="0" xfId="0" applyFont="1" applyAlignment="1" applyProtection="1">
      <alignment vertical="top"/>
    </xf>
    <xf numFmtId="0" fontId="27" fillId="5" borderId="1" xfId="0" applyFont="1" applyFill="1" applyBorder="1" applyAlignment="1" applyProtection="1">
      <alignment horizontal="center"/>
      <protection locked="0"/>
    </xf>
    <xf numFmtId="0" fontId="26" fillId="0" borderId="0" xfId="0" applyFont="1" applyAlignment="1" applyProtection="1"/>
    <xf numFmtId="168" fontId="26" fillId="0" borderId="0" xfId="0" applyNumberFormat="1" applyFont="1" applyAlignment="1" applyProtection="1">
      <alignment horizontal="center"/>
    </xf>
    <xf numFmtId="168" fontId="26" fillId="0" borderId="14" xfId="0" applyNumberFormat="1" applyFont="1" applyBorder="1" applyAlignment="1" applyProtection="1">
      <alignment horizontal="center"/>
    </xf>
    <xf numFmtId="168" fontId="26" fillId="0" borderId="16" xfId="0" applyNumberFormat="1" applyFont="1" applyBorder="1" applyAlignment="1" applyProtection="1">
      <alignment horizontal="center"/>
    </xf>
    <xf numFmtId="0" fontId="26" fillId="0" borderId="22" xfId="0" applyFont="1" applyBorder="1" applyAlignment="1" applyProtection="1">
      <alignment horizontal="center" wrapText="1"/>
    </xf>
    <xf numFmtId="0" fontId="26" fillId="0" borderId="23" xfId="0" applyFont="1" applyBorder="1" applyAlignment="1" applyProtection="1">
      <alignment horizontal="center" wrapText="1"/>
    </xf>
    <xf numFmtId="168" fontId="26" fillId="0" borderId="12" xfId="0" applyNumberFormat="1" applyFont="1" applyBorder="1" applyAlignment="1" applyProtection="1">
      <alignment horizontal="center"/>
    </xf>
    <xf numFmtId="0" fontId="26" fillId="0" borderId="11" xfId="0" applyFont="1" applyBorder="1" applyAlignment="1" applyProtection="1">
      <alignment horizontal="center" wrapText="1"/>
    </xf>
    <xf numFmtId="0" fontId="27" fillId="0" borderId="0" xfId="0" applyFont="1" applyAlignment="1" applyProtection="1">
      <alignment horizontal="center"/>
    </xf>
    <xf numFmtId="165" fontId="27" fillId="2" borderId="1" xfId="0" applyNumberFormat="1" applyFont="1" applyFill="1" applyBorder="1" applyProtection="1"/>
    <xf numFmtId="0" fontId="13" fillId="0" borderId="0" xfId="0" applyFont="1" applyAlignment="1" applyProtection="1">
      <alignment horizontal="left"/>
    </xf>
    <xf numFmtId="165" fontId="27" fillId="2" borderId="2" xfId="0" applyNumberFormat="1" applyFont="1" applyFill="1" applyBorder="1" applyProtection="1"/>
    <xf numFmtId="165" fontId="27" fillId="2" borderId="17" xfId="0" applyNumberFormat="1" applyFont="1" applyFill="1" applyBorder="1" applyProtection="1"/>
    <xf numFmtId="165" fontId="27" fillId="2" borderId="18" xfId="0" applyNumberFormat="1" applyFont="1" applyFill="1" applyBorder="1" applyProtection="1"/>
    <xf numFmtId="165" fontId="27" fillId="2" borderId="8" xfId="0" applyNumberFormat="1" applyFont="1" applyFill="1" applyBorder="1" applyProtection="1"/>
    <xf numFmtId="165" fontId="27" fillId="2" borderId="5" xfId="0" applyNumberFormat="1" applyFont="1" applyFill="1" applyBorder="1" applyProtection="1"/>
    <xf numFmtId="165" fontId="27" fillId="2" borderId="20" xfId="0" applyNumberFormat="1" applyFont="1" applyFill="1" applyBorder="1" applyProtection="1"/>
    <xf numFmtId="165" fontId="26" fillId="6" borderId="9" xfId="1" applyNumberFormat="1" applyFont="1" applyFill="1" applyBorder="1" applyAlignment="1" applyProtection="1">
      <alignment vertical="center"/>
    </xf>
    <xf numFmtId="165" fontId="26" fillId="6" borderId="11" xfId="1" applyNumberFormat="1" applyFont="1" applyFill="1" applyBorder="1" applyAlignment="1" applyProtection="1">
      <alignment vertical="center"/>
    </xf>
    <xf numFmtId="165" fontId="26" fillId="6" borderId="3" xfId="1" applyNumberFormat="1" applyFont="1" applyFill="1" applyBorder="1" applyAlignment="1" applyProtection="1">
      <alignment vertical="center"/>
    </xf>
    <xf numFmtId="0" fontId="26" fillId="0" borderId="1" xfId="0" quotePrefix="1" applyFont="1" applyFill="1" applyBorder="1" applyAlignment="1" applyProtection="1">
      <alignment horizontal="center" vertical="center"/>
    </xf>
    <xf numFmtId="0" fontId="26" fillId="0" borderId="1" xfId="0" applyFont="1" applyFill="1" applyBorder="1" applyAlignment="1" applyProtection="1">
      <alignment vertical="center" wrapText="1"/>
    </xf>
    <xf numFmtId="43" fontId="26" fillId="0" borderId="1" xfId="1" applyFont="1" applyFill="1" applyBorder="1" applyAlignment="1" applyProtection="1">
      <alignment vertical="center"/>
    </xf>
    <xf numFmtId="0" fontId="26" fillId="0" borderId="1" xfId="0" applyFont="1" applyBorder="1" applyAlignment="1" applyProtection="1">
      <alignment vertical="center" wrapText="1"/>
    </xf>
    <xf numFmtId="10" fontId="27" fillId="2" borderId="1" xfId="3" applyNumberFormat="1" applyFont="1" applyFill="1" applyBorder="1" applyAlignment="1" applyProtection="1">
      <alignment vertical="center"/>
    </xf>
    <xf numFmtId="167" fontId="26" fillId="0" borderId="0" xfId="3" applyNumberFormat="1" applyFont="1" applyAlignment="1" applyProtection="1">
      <alignment vertical="center"/>
    </xf>
    <xf numFmtId="0" fontId="26" fillId="0" borderId="6" xfId="0" applyFont="1" applyBorder="1" applyAlignment="1" applyProtection="1">
      <alignment horizontal="center" vertical="center"/>
    </xf>
    <xf numFmtId="166" fontId="26" fillId="5" borderId="6" xfId="2" applyNumberFormat="1" applyFont="1" applyFill="1" applyBorder="1" applyAlignment="1" applyProtection="1">
      <alignment vertical="center"/>
      <protection locked="0"/>
    </xf>
    <xf numFmtId="0" fontId="26" fillId="0" borderId="0" xfId="0" applyFont="1" applyAlignment="1" applyProtection="1">
      <alignment horizontal="right" vertical="center"/>
    </xf>
    <xf numFmtId="0" fontId="32" fillId="0" borderId="0" xfId="0" applyFont="1" applyAlignment="1" applyProtection="1">
      <alignment vertical="center"/>
    </xf>
    <xf numFmtId="0" fontId="8" fillId="0" borderId="0" xfId="0" applyFont="1" applyAlignment="1">
      <alignment horizontal="left" vertical="top" wrapText="1"/>
    </xf>
    <xf numFmtId="0" fontId="0" fillId="0" borderId="0" xfId="0" applyAlignment="1" applyProtection="1">
      <alignment horizontal="left"/>
    </xf>
    <xf numFmtId="0" fontId="0" fillId="5" borderId="0" xfId="0" applyFill="1" applyAlignment="1" applyProtection="1">
      <alignment horizontal="left"/>
      <protection locked="0"/>
    </xf>
    <xf numFmtId="0" fontId="0" fillId="0" borderId="0" xfId="0" applyFill="1" applyAlignment="1" applyProtection="1">
      <alignment horizontal="left"/>
    </xf>
    <xf numFmtId="164" fontId="0" fillId="5" borderId="0" xfId="0" applyNumberFormat="1" applyFill="1" applyAlignment="1" applyProtection="1">
      <alignment horizontal="left"/>
      <protection locked="0"/>
    </xf>
    <xf numFmtId="0" fontId="26" fillId="5" borderId="0" xfId="0" applyFont="1" applyFill="1" applyAlignment="1" applyProtection="1">
      <alignment horizontal="left"/>
      <protection locked="0"/>
    </xf>
    <xf numFmtId="164" fontId="26" fillId="0" borderId="0" xfId="0" applyNumberFormat="1" applyFont="1" applyFill="1" applyAlignment="1" applyProtection="1">
      <alignment horizontal="left"/>
    </xf>
    <xf numFmtId="0" fontId="26" fillId="0" borderId="0" xfId="0" applyFont="1" applyAlignment="1" applyProtection="1">
      <alignment horizontal="left" wrapText="1"/>
    </xf>
    <xf numFmtId="0" fontId="0" fillId="5" borderId="0" xfId="0" applyFill="1" applyAlignment="1" applyProtection="1">
      <alignment horizontal="left" vertical="top" wrapText="1"/>
      <protection locked="0"/>
    </xf>
    <xf numFmtId="0" fontId="27" fillId="2" borderId="6" xfId="0" applyFont="1" applyFill="1" applyBorder="1" applyAlignment="1" applyProtection="1">
      <alignment horizontal="left" vertical="center"/>
    </xf>
    <xf numFmtId="0" fontId="27" fillId="2" borderId="7" xfId="0" applyFont="1" applyFill="1" applyBorder="1" applyAlignment="1" applyProtection="1">
      <alignment horizontal="left" vertical="center"/>
    </xf>
    <xf numFmtId="0" fontId="27" fillId="2" borderId="5" xfId="0" applyFont="1" applyFill="1" applyBorder="1" applyAlignment="1" applyProtection="1">
      <alignment horizontal="left" vertical="center"/>
    </xf>
    <xf numFmtId="0" fontId="26" fillId="0" borderId="6" xfId="0" applyFont="1" applyBorder="1" applyAlignment="1" applyProtection="1">
      <alignment horizontal="left" vertical="center"/>
    </xf>
    <xf numFmtId="0" fontId="26" fillId="0" borderId="7" xfId="0" applyFont="1" applyBorder="1" applyAlignment="1" applyProtection="1">
      <alignment horizontal="left" vertical="center"/>
    </xf>
    <xf numFmtId="0" fontId="26" fillId="0" borderId="5" xfId="0" applyFont="1" applyBorder="1" applyAlignment="1" applyProtection="1">
      <alignment horizontal="left" vertical="center"/>
    </xf>
    <xf numFmtId="0" fontId="27" fillId="3" borderId="6" xfId="0" applyFont="1" applyFill="1" applyBorder="1" applyAlignment="1" applyProtection="1">
      <alignment horizontal="left" vertical="center"/>
    </xf>
    <xf numFmtId="0" fontId="27" fillId="3" borderId="7" xfId="0" applyFont="1" applyFill="1" applyBorder="1" applyAlignment="1" applyProtection="1">
      <alignment horizontal="left" vertical="center"/>
    </xf>
    <xf numFmtId="0" fontId="27" fillId="3" borderId="5" xfId="0" applyFont="1" applyFill="1" applyBorder="1" applyAlignment="1" applyProtection="1">
      <alignment horizontal="left" vertical="center"/>
    </xf>
    <xf numFmtId="0" fontId="27" fillId="0" borderId="3"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xf>
    <xf numFmtId="0" fontId="26" fillId="0" borderId="7" xfId="0" applyFont="1" applyFill="1" applyBorder="1" applyAlignment="1" applyProtection="1">
      <alignment horizontal="left" vertical="center"/>
    </xf>
    <xf numFmtId="0" fontId="26" fillId="0" borderId="5" xfId="0" applyFont="1" applyFill="1" applyBorder="1" applyAlignment="1" applyProtection="1">
      <alignment horizontal="left" vertical="center"/>
    </xf>
    <xf numFmtId="0" fontId="27" fillId="3" borderId="1" xfId="0" applyFont="1" applyFill="1" applyBorder="1" applyAlignment="1" applyProtection="1">
      <alignment horizontal="center"/>
    </xf>
    <xf numFmtId="0" fontId="26" fillId="0" borderId="1" xfId="0" applyFont="1" applyBorder="1" applyAlignment="1" applyProtection="1">
      <alignment horizontal="left" vertical="center"/>
    </xf>
    <xf numFmtId="0" fontId="33" fillId="2" borderId="6" xfId="0" applyFont="1" applyFill="1" applyBorder="1" applyAlignment="1" applyProtection="1">
      <alignment horizontal="left" vertical="center"/>
    </xf>
    <xf numFmtId="0" fontId="33" fillId="2" borderId="7" xfId="0" applyFont="1" applyFill="1" applyBorder="1" applyAlignment="1" applyProtection="1">
      <alignment horizontal="left" vertical="center"/>
    </xf>
    <xf numFmtId="0" fontId="33" fillId="2" borderId="5" xfId="0" applyFont="1" applyFill="1" applyBorder="1" applyAlignment="1" applyProtection="1">
      <alignment horizontal="left" vertical="center"/>
    </xf>
    <xf numFmtId="0" fontId="0" fillId="0" borderId="0" xfId="0" applyProtection="1"/>
    <xf numFmtId="0" fontId="26" fillId="5" borderId="1" xfId="0" applyFont="1" applyFill="1" applyBorder="1" applyAlignment="1" applyProtection="1">
      <alignment horizontal="left"/>
      <protection locked="0"/>
    </xf>
    <xf numFmtId="0" fontId="8" fillId="0" borderId="0" xfId="0" applyFont="1" applyAlignment="1" applyProtection="1">
      <alignment horizontal="left" wrapText="1"/>
    </xf>
    <xf numFmtId="0" fontId="27" fillId="3" borderId="1" xfId="0" applyFont="1" applyFill="1" applyBorder="1" applyAlignment="1" applyProtection="1">
      <alignment horizontal="center" wrapText="1"/>
    </xf>
    <xf numFmtId="0" fontId="31" fillId="0" borderId="0" xfId="0" applyFont="1" applyAlignment="1" applyProtection="1">
      <alignment horizontal="left" vertical="top" wrapText="1"/>
    </xf>
    <xf numFmtId="0" fontId="26" fillId="3" borderId="6" xfId="0" applyFont="1" applyFill="1" applyBorder="1" applyAlignment="1" applyProtection="1">
      <alignment horizontal="center"/>
    </xf>
    <xf numFmtId="0" fontId="26" fillId="3" borderId="5" xfId="0" applyFont="1" applyFill="1" applyBorder="1" applyAlignment="1" applyProtection="1">
      <alignment horizontal="center"/>
    </xf>
    <xf numFmtId="0" fontId="26" fillId="0" borderId="0" xfId="0" applyFont="1" applyAlignment="1" applyProtection="1">
      <alignment horizontal="left"/>
    </xf>
    <xf numFmtId="0" fontId="26" fillId="5" borderId="0" xfId="0" applyFont="1" applyFill="1" applyAlignment="1" applyProtection="1">
      <alignment horizontal="left" vertical="top" wrapText="1"/>
      <protection locked="0"/>
    </xf>
    <xf numFmtId="0" fontId="31" fillId="0" borderId="0" xfId="0" applyFont="1" applyAlignment="1" applyProtection="1">
      <alignment horizontal="left" wrapText="1"/>
    </xf>
    <xf numFmtId="164" fontId="26" fillId="0" borderId="0" xfId="0" applyNumberFormat="1" applyFont="1" applyAlignment="1" applyProtection="1">
      <alignment horizontal="left"/>
    </xf>
    <xf numFmtId="0" fontId="26" fillId="3" borderId="1" xfId="0" applyFont="1" applyFill="1" applyBorder="1" applyAlignment="1" applyProtection="1">
      <alignment horizontal="center"/>
    </xf>
    <xf numFmtId="0" fontId="27" fillId="3" borderId="4" xfId="0" applyFont="1" applyFill="1" applyBorder="1" applyAlignment="1" applyProtection="1">
      <alignment horizontal="center" wrapText="1"/>
    </xf>
    <xf numFmtId="0" fontId="52" fillId="0" borderId="0" xfId="0" applyFont="1" applyAlignment="1" applyProtection="1">
      <alignment horizontal="left" vertical="top" wrapText="1"/>
    </xf>
    <xf numFmtId="0" fontId="26" fillId="0" borderId="1" xfId="0" applyFont="1" applyFill="1" applyBorder="1" applyAlignment="1" applyProtection="1">
      <alignment horizontal="left"/>
    </xf>
    <xf numFmtId="0" fontId="0" fillId="3" borderId="1" xfId="0" applyFont="1" applyFill="1" applyBorder="1" applyAlignment="1" applyProtection="1">
      <alignment horizontal="center"/>
    </xf>
    <xf numFmtId="0" fontId="27" fillId="3" borderId="6" xfId="0" applyFont="1" applyFill="1" applyBorder="1" applyAlignment="1" applyProtection="1">
      <alignment horizontal="center"/>
    </xf>
    <xf numFmtId="0" fontId="27" fillId="3" borderId="5" xfId="0" applyFont="1" applyFill="1" applyBorder="1" applyAlignment="1" applyProtection="1">
      <alignment horizontal="center"/>
    </xf>
    <xf numFmtId="0" fontId="0" fillId="0" borderId="1" xfId="0" applyFill="1" applyBorder="1" applyAlignment="1" applyProtection="1">
      <alignment horizontal="left"/>
    </xf>
    <xf numFmtId="0" fontId="26" fillId="0" borderId="1" xfId="0" applyFont="1" applyFill="1" applyBorder="1" applyAlignment="1" applyProtection="1">
      <alignment horizontal="left" vertical="center" wrapText="1"/>
    </xf>
    <xf numFmtId="0" fontId="3" fillId="3" borderId="2" xfId="0" applyFont="1" applyFill="1" applyBorder="1" applyAlignment="1" applyProtection="1">
      <alignment horizontal="center" wrapText="1"/>
    </xf>
    <xf numFmtId="0" fontId="3" fillId="3" borderId="8" xfId="0" applyFont="1" applyFill="1" applyBorder="1" applyAlignment="1" applyProtection="1">
      <alignment horizontal="center" wrapText="1"/>
    </xf>
    <xf numFmtId="0" fontId="3" fillId="3" borderId="6" xfId="0" applyFont="1" applyFill="1" applyBorder="1" applyAlignment="1" applyProtection="1">
      <alignment horizontal="center"/>
    </xf>
    <xf numFmtId="0" fontId="3" fillId="3" borderId="7" xfId="0" applyFont="1" applyFill="1" applyBorder="1" applyAlignment="1" applyProtection="1">
      <alignment horizontal="center"/>
    </xf>
    <xf numFmtId="0" fontId="3" fillId="3" borderId="5" xfId="0" applyFont="1" applyFill="1" applyBorder="1" applyAlignment="1" applyProtection="1">
      <alignment horizontal="center"/>
    </xf>
    <xf numFmtId="0" fontId="3" fillId="3" borderId="13" xfId="0" applyFont="1" applyFill="1" applyBorder="1" applyAlignment="1" applyProtection="1">
      <alignment horizontal="center"/>
    </xf>
    <xf numFmtId="0" fontId="3" fillId="3" borderId="9" xfId="0" applyFont="1" applyFill="1" applyBorder="1" applyAlignment="1" applyProtection="1">
      <alignment horizontal="center"/>
    </xf>
    <xf numFmtId="0" fontId="3" fillId="3" borderId="14" xfId="0" applyFont="1" applyFill="1" applyBorder="1" applyAlignment="1" applyProtection="1">
      <alignment horizontal="center"/>
    </xf>
    <xf numFmtId="0" fontId="3" fillId="3" borderId="11"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12" xfId="0" applyFont="1" applyFill="1" applyBorder="1" applyAlignment="1" applyProtection="1">
      <alignment horizontal="center"/>
    </xf>
    <xf numFmtId="0" fontId="0" fillId="5" borderId="1" xfId="0" applyFill="1" applyBorder="1" applyAlignment="1" applyProtection="1">
      <alignment horizontal="left"/>
      <protection locked="0"/>
    </xf>
    <xf numFmtId="0" fontId="3" fillId="3" borderId="1" xfId="0" applyFont="1" applyFill="1" applyBorder="1" applyAlignment="1" applyProtection="1">
      <alignment horizontal="center"/>
    </xf>
    <xf numFmtId="0" fontId="3" fillId="3" borderId="1" xfId="0" applyFont="1" applyFill="1" applyBorder="1" applyAlignment="1" applyProtection="1">
      <alignment horizontal="center" wrapText="1"/>
    </xf>
    <xf numFmtId="165" fontId="51" fillId="0" borderId="13" xfId="1" applyNumberFormat="1" applyFont="1" applyFill="1" applyBorder="1" applyAlignment="1" applyProtection="1">
      <alignment horizontal="left" vertical="top"/>
    </xf>
    <xf numFmtId="165" fontId="51" fillId="0" borderId="9" xfId="1" applyNumberFormat="1" applyFont="1" applyFill="1" applyBorder="1" applyAlignment="1" applyProtection="1">
      <alignment horizontal="left" vertical="top"/>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3" fillId="3" borderId="2" xfId="0" applyFont="1" applyFill="1" applyBorder="1" applyAlignment="1" applyProtection="1">
      <alignment horizontal="center"/>
    </xf>
    <xf numFmtId="0" fontId="27" fillId="3" borderId="2" xfId="0" applyFont="1" applyFill="1" applyBorder="1" applyAlignment="1" applyProtection="1">
      <alignment horizontal="center" wrapText="1"/>
    </xf>
    <xf numFmtId="0" fontId="27" fillId="3" borderId="8" xfId="0" applyFont="1" applyFill="1" applyBorder="1" applyAlignment="1" applyProtection="1">
      <alignment horizontal="center" wrapText="1"/>
    </xf>
    <xf numFmtId="168" fontId="27" fillId="3" borderId="2" xfId="0" applyNumberFormat="1" applyFont="1" applyFill="1" applyBorder="1" applyAlignment="1" applyProtection="1">
      <alignment horizontal="center" wrapText="1"/>
    </xf>
    <xf numFmtId="168" fontId="27" fillId="3" borderId="8" xfId="0" applyNumberFormat="1" applyFont="1" applyFill="1" applyBorder="1" applyAlignment="1" applyProtection="1">
      <alignment horizontal="center" wrapText="1"/>
    </xf>
    <xf numFmtId="0" fontId="26" fillId="0" borderId="0" xfId="0" applyFont="1" applyFill="1" applyProtection="1"/>
    <xf numFmtId="164" fontId="0" fillId="0" borderId="0" xfId="0" applyNumberFormat="1" applyAlignment="1" applyProtection="1">
      <alignment horizontal="left"/>
    </xf>
    <xf numFmtId="0" fontId="27" fillId="3" borderId="13" xfId="0" applyFont="1" applyFill="1" applyBorder="1" applyAlignment="1" applyProtection="1">
      <alignment horizontal="center"/>
    </xf>
    <xf numFmtId="0" fontId="27" fillId="3" borderId="14" xfId="0" applyFont="1" applyFill="1" applyBorder="1" applyAlignment="1" applyProtection="1">
      <alignment horizontal="center"/>
    </xf>
    <xf numFmtId="0" fontId="27" fillId="3" borderId="11" xfId="0" applyFont="1" applyFill="1" applyBorder="1" applyAlignment="1" applyProtection="1">
      <alignment horizontal="center"/>
    </xf>
    <xf numFmtId="0" fontId="27" fillId="3" borderId="12" xfId="0" applyFont="1" applyFill="1" applyBorder="1" applyAlignment="1" applyProtection="1">
      <alignment horizontal="center"/>
    </xf>
    <xf numFmtId="0" fontId="26" fillId="5" borderId="13" xfId="0" applyFont="1" applyFill="1" applyBorder="1" applyAlignment="1" applyProtection="1">
      <alignment horizontal="left" vertical="top"/>
      <protection locked="0"/>
    </xf>
    <xf numFmtId="0" fontId="26" fillId="5" borderId="14" xfId="0" applyFont="1" applyFill="1" applyBorder="1" applyAlignment="1" applyProtection="1">
      <alignment horizontal="left" vertical="top"/>
      <protection locked="0"/>
    </xf>
    <xf numFmtId="0" fontId="3" fillId="0" borderId="1" xfId="0" applyFont="1" applyBorder="1" applyAlignment="1" applyProtection="1">
      <alignment horizontal="left"/>
    </xf>
    <xf numFmtId="165" fontId="3" fillId="0" borderId="0" xfId="1" applyNumberFormat="1" applyFont="1" applyFill="1" applyBorder="1" applyAlignment="1" applyProtection="1">
      <alignment horizontal="center" wrapText="1"/>
    </xf>
    <xf numFmtId="164" fontId="3" fillId="3" borderId="6" xfId="0" applyNumberFormat="1" applyFont="1" applyFill="1" applyBorder="1" applyAlignment="1" applyProtection="1">
      <alignment horizontal="center"/>
    </xf>
    <xf numFmtId="164" fontId="3" fillId="3" borderId="7" xfId="0" applyNumberFormat="1" applyFont="1" applyFill="1" applyBorder="1" applyAlignment="1" applyProtection="1">
      <alignment horizontal="center"/>
    </xf>
    <xf numFmtId="164" fontId="3" fillId="3" borderId="5" xfId="0" applyNumberFormat="1" applyFont="1" applyFill="1" applyBorder="1" applyAlignment="1" applyProtection="1">
      <alignment horizontal="center"/>
    </xf>
    <xf numFmtId="165" fontId="27" fillId="0" borderId="0" xfId="1" applyNumberFormat="1" applyFont="1" applyFill="1" applyBorder="1" applyAlignment="1" applyProtection="1">
      <alignment horizontal="center" wrapText="1"/>
    </xf>
    <xf numFmtId="165" fontId="27" fillId="0" borderId="3" xfId="1" applyNumberFormat="1" applyFont="1" applyFill="1" applyBorder="1" applyAlignment="1" applyProtection="1">
      <alignment horizontal="center" wrapText="1"/>
    </xf>
    <xf numFmtId="0" fontId="43" fillId="0" borderId="0" xfId="0" applyFont="1" applyAlignment="1" applyProtection="1">
      <alignment vertical="center"/>
    </xf>
  </cellXfs>
  <cellStyles count="4">
    <cellStyle name="Comma" xfId="1" builtinId="3"/>
    <cellStyle name="Currency" xfId="2" builtinId="4"/>
    <cellStyle name="Normal" xfId="0" builtinId="0"/>
    <cellStyle name="Percent" xfId="3" builtinId="5"/>
  </cellStyles>
  <dxfs count="77">
    <dxf>
      <font>
        <color rgb="FF9C0006"/>
      </font>
      <fill>
        <patternFill>
          <bgColor rgb="FFFFC7CE"/>
        </patternFill>
      </fill>
    </dxf>
    <dxf>
      <font>
        <strike val="0"/>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CC5CA"/>
      <color rgb="FF0033CC"/>
      <color rgb="FFFCD5A6"/>
      <color rgb="FFF8971D"/>
      <color rgb="FF6666FF"/>
      <color rgb="FF38939B"/>
      <color rgb="FF7AC1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5"/>
  <sheetViews>
    <sheetView showGridLines="0" zoomScaleNormal="100" workbookViewId="0"/>
  </sheetViews>
  <sheetFormatPr defaultRowHeight="15" x14ac:dyDescent="0.25"/>
  <cols>
    <col min="1" max="1" width="5.140625" customWidth="1"/>
    <col min="2" max="2" width="16" customWidth="1"/>
    <col min="3" max="3" width="157.140625" customWidth="1"/>
    <col min="4" max="4" width="15" customWidth="1"/>
  </cols>
  <sheetData>
    <row r="1" spans="1:7" ht="26.25" x14ac:dyDescent="0.4">
      <c r="A1" s="49" t="s">
        <v>628</v>
      </c>
      <c r="D1" s="13"/>
      <c r="E1" s="13"/>
      <c r="F1" s="13"/>
      <c r="G1" s="13"/>
    </row>
    <row r="2" spans="1:7" ht="21" x14ac:dyDescent="0.35">
      <c r="A2" s="50" t="s">
        <v>525</v>
      </c>
      <c r="D2" s="13"/>
      <c r="E2" s="13"/>
      <c r="F2" s="13"/>
      <c r="G2" s="13"/>
    </row>
    <row r="3" spans="1:7" ht="24.95" customHeight="1" x14ac:dyDescent="0.35">
      <c r="A3" s="1" t="s">
        <v>183</v>
      </c>
      <c r="D3" s="13"/>
      <c r="E3" s="13"/>
      <c r="F3" s="13"/>
      <c r="G3" s="13"/>
    </row>
    <row r="5" spans="1:7" x14ac:dyDescent="0.25">
      <c r="A5" t="s">
        <v>184</v>
      </c>
    </row>
    <row r="7" spans="1:7" x14ac:dyDescent="0.25">
      <c r="B7" s="2"/>
      <c r="C7" s="3" t="s">
        <v>187</v>
      </c>
    </row>
    <row r="8" spans="1:7" ht="9.9499999999999993" customHeight="1" x14ac:dyDescent="0.25"/>
    <row r="9" spans="1:7" x14ac:dyDescent="0.25">
      <c r="B9" s="5"/>
      <c r="C9" s="3" t="s">
        <v>188</v>
      </c>
    </row>
    <row r="10" spans="1:7" ht="9.9499999999999993" customHeight="1" x14ac:dyDescent="0.25"/>
    <row r="11" spans="1:7" x14ac:dyDescent="0.25">
      <c r="B11" s="6"/>
      <c r="C11" s="3" t="s">
        <v>189</v>
      </c>
    </row>
    <row r="13" spans="1:7" x14ac:dyDescent="0.25">
      <c r="A13" t="s">
        <v>185</v>
      </c>
    </row>
    <row r="15" spans="1:7" x14ac:dyDescent="0.25">
      <c r="B15" s="7" t="s">
        <v>14</v>
      </c>
      <c r="C15" s="27" t="s">
        <v>186</v>
      </c>
    </row>
    <row r="16" spans="1:7" s="4" customFormat="1" ht="30" x14ac:dyDescent="0.25">
      <c r="B16" s="8" t="s">
        <v>15</v>
      </c>
      <c r="C16" s="28" t="s">
        <v>629</v>
      </c>
    </row>
    <row r="17" spans="2:4" s="4" customFormat="1" ht="375" x14ac:dyDescent="0.25">
      <c r="B17" s="11" t="s">
        <v>303</v>
      </c>
      <c r="C17" s="51" t="s">
        <v>630</v>
      </c>
      <c r="D17" s="14"/>
    </row>
    <row r="18" spans="2:4" s="4" customFormat="1" ht="65.25" customHeight="1" x14ac:dyDescent="0.25">
      <c r="B18" s="11" t="s">
        <v>302</v>
      </c>
      <c r="C18" s="51" t="s">
        <v>712</v>
      </c>
    </row>
    <row r="19" spans="2:4" s="4" customFormat="1" ht="51" x14ac:dyDescent="0.25">
      <c r="B19" s="11" t="s">
        <v>304</v>
      </c>
      <c r="C19" s="28" t="s">
        <v>713</v>
      </c>
    </row>
    <row r="20" spans="2:4" s="4" customFormat="1" ht="143.25" customHeight="1" x14ac:dyDescent="0.25">
      <c r="B20" s="11" t="s">
        <v>311</v>
      </c>
      <c r="C20" s="28" t="s">
        <v>631</v>
      </c>
    </row>
    <row r="21" spans="2:4" s="4" customFormat="1" ht="300" x14ac:dyDescent="0.25">
      <c r="B21" s="11" t="s">
        <v>305</v>
      </c>
      <c r="C21" s="51" t="s">
        <v>654</v>
      </c>
    </row>
    <row r="22" spans="2:4" s="4" customFormat="1" ht="75" x14ac:dyDescent="0.25">
      <c r="B22" s="52" t="s">
        <v>306</v>
      </c>
      <c r="C22" s="51" t="s">
        <v>513</v>
      </c>
    </row>
    <row r="23" spans="2:4" s="4" customFormat="1" ht="75" x14ac:dyDescent="0.25">
      <c r="B23" s="52" t="s">
        <v>307</v>
      </c>
      <c r="C23" s="51" t="s">
        <v>514</v>
      </c>
    </row>
    <row r="24" spans="2:4" s="4" customFormat="1" ht="75" x14ac:dyDescent="0.25">
      <c r="B24" s="52" t="s">
        <v>308</v>
      </c>
      <c r="C24" s="51" t="s">
        <v>515</v>
      </c>
    </row>
    <row r="25" spans="2:4" s="4" customFormat="1" ht="75" x14ac:dyDescent="0.25">
      <c r="B25" s="52" t="s">
        <v>309</v>
      </c>
      <c r="C25" s="51" t="s">
        <v>633</v>
      </c>
    </row>
    <row r="26" spans="2:4" s="4" customFormat="1" ht="75" x14ac:dyDescent="0.25">
      <c r="B26" s="52" t="s">
        <v>632</v>
      </c>
      <c r="C26" s="51" t="s">
        <v>634</v>
      </c>
    </row>
    <row r="27" spans="2:4" s="4" customFormat="1" ht="75" x14ac:dyDescent="0.25">
      <c r="B27" s="52" t="s">
        <v>635</v>
      </c>
      <c r="C27" s="51" t="s">
        <v>643</v>
      </c>
    </row>
    <row r="28" spans="2:4" s="4" customFormat="1" ht="75" x14ac:dyDescent="0.25">
      <c r="B28" s="52" t="s">
        <v>636</v>
      </c>
      <c r="C28" s="51" t="s">
        <v>644</v>
      </c>
    </row>
    <row r="29" spans="2:4" s="4" customFormat="1" ht="75" x14ac:dyDescent="0.25">
      <c r="B29" s="52" t="s">
        <v>637</v>
      </c>
      <c r="C29" s="51" t="s">
        <v>645</v>
      </c>
    </row>
    <row r="30" spans="2:4" s="4" customFormat="1" ht="75" x14ac:dyDescent="0.25">
      <c r="B30" s="52" t="s">
        <v>638</v>
      </c>
      <c r="C30" s="51" t="s">
        <v>646</v>
      </c>
    </row>
    <row r="31" spans="2:4" s="4" customFormat="1" ht="75" x14ac:dyDescent="0.25">
      <c r="B31" s="52" t="s">
        <v>639</v>
      </c>
      <c r="C31" s="51" t="s">
        <v>647</v>
      </c>
    </row>
    <row r="32" spans="2:4" s="4" customFormat="1" ht="75" x14ac:dyDescent="0.25">
      <c r="B32" s="52" t="s">
        <v>640</v>
      </c>
      <c r="C32" s="51" t="s">
        <v>648</v>
      </c>
    </row>
    <row r="33" spans="1:3" s="4" customFormat="1" ht="75" x14ac:dyDescent="0.25">
      <c r="B33" s="52" t="s">
        <v>641</v>
      </c>
      <c r="C33" s="51" t="s">
        <v>649</v>
      </c>
    </row>
    <row r="34" spans="1:3" s="4" customFormat="1" ht="99" x14ac:dyDescent="0.25">
      <c r="B34" s="52" t="s">
        <v>642</v>
      </c>
      <c r="C34" s="51" t="s">
        <v>650</v>
      </c>
    </row>
    <row r="35" spans="1:3" s="4" customFormat="1" ht="195" x14ac:dyDescent="0.25">
      <c r="B35" s="11" t="s">
        <v>310</v>
      </c>
      <c r="C35" s="28" t="s">
        <v>516</v>
      </c>
    </row>
    <row r="36" spans="1:3" s="4" customFormat="1" ht="180" x14ac:dyDescent="0.25">
      <c r="B36" s="52" t="s">
        <v>652</v>
      </c>
      <c r="C36" s="51" t="s">
        <v>668</v>
      </c>
    </row>
    <row r="37" spans="1:3" s="4" customFormat="1" ht="105" x14ac:dyDescent="0.25">
      <c r="A37" s="48"/>
      <c r="B37" s="11" t="s">
        <v>547</v>
      </c>
      <c r="C37" s="51" t="s">
        <v>653</v>
      </c>
    </row>
    <row r="38" spans="1:3" x14ac:dyDescent="0.25">
      <c r="C38" s="15"/>
    </row>
    <row r="39" spans="1:3" x14ac:dyDescent="0.25">
      <c r="A39" t="s">
        <v>190</v>
      </c>
      <c r="C39" s="15"/>
    </row>
    <row r="40" spans="1:3" x14ac:dyDescent="0.25">
      <c r="C40" s="15"/>
    </row>
    <row r="41" spans="1:3" x14ac:dyDescent="0.25">
      <c r="B41" s="9" t="s">
        <v>192</v>
      </c>
      <c r="C41" s="27" t="s">
        <v>193</v>
      </c>
    </row>
    <row r="42" spans="1:3" x14ac:dyDescent="0.25">
      <c r="B42" s="10" t="s">
        <v>167</v>
      </c>
      <c r="C42" s="28" t="s">
        <v>210</v>
      </c>
    </row>
    <row r="43" spans="1:3" x14ac:dyDescent="0.25">
      <c r="B43" s="30" t="s">
        <v>204</v>
      </c>
      <c r="C43" s="28" t="s">
        <v>205</v>
      </c>
    </row>
    <row r="44" spans="1:3" s="12" customFormat="1" x14ac:dyDescent="0.25">
      <c r="B44" s="30" t="s">
        <v>495</v>
      </c>
      <c r="C44" s="28" t="s">
        <v>506</v>
      </c>
    </row>
    <row r="45" spans="1:3" s="13" customFormat="1" x14ac:dyDescent="0.25">
      <c r="B45" s="30" t="s">
        <v>334</v>
      </c>
      <c r="C45" s="28" t="s">
        <v>335</v>
      </c>
    </row>
    <row r="46" spans="1:3" x14ac:dyDescent="0.25">
      <c r="B46" s="30" t="s">
        <v>194</v>
      </c>
      <c r="C46" s="28" t="s">
        <v>196</v>
      </c>
    </row>
    <row r="47" spans="1:3" x14ac:dyDescent="0.25">
      <c r="B47" s="30" t="s">
        <v>195</v>
      </c>
      <c r="C47" s="29" t="s">
        <v>3</v>
      </c>
    </row>
    <row r="48" spans="1:3" s="12" customFormat="1" x14ac:dyDescent="0.25">
      <c r="B48" s="30" t="s">
        <v>494</v>
      </c>
      <c r="C48" s="29" t="s">
        <v>507</v>
      </c>
    </row>
    <row r="49" spans="1:3" x14ac:dyDescent="0.25">
      <c r="B49" s="30" t="s">
        <v>203</v>
      </c>
      <c r="C49" s="29" t="s">
        <v>206</v>
      </c>
    </row>
    <row r="50" spans="1:3" x14ac:dyDescent="0.25">
      <c r="B50" s="30" t="s">
        <v>198</v>
      </c>
      <c r="C50" s="29" t="s">
        <v>199</v>
      </c>
    </row>
    <row r="51" spans="1:3" s="15" customFormat="1" x14ac:dyDescent="0.25">
      <c r="B51" s="53" t="s">
        <v>572</v>
      </c>
      <c r="C51" s="54" t="s">
        <v>573</v>
      </c>
    </row>
    <row r="52" spans="1:3" x14ac:dyDescent="0.25">
      <c r="B52" s="30" t="s">
        <v>181</v>
      </c>
      <c r="C52" s="29" t="s">
        <v>207</v>
      </c>
    </row>
    <row r="53" spans="1:3" x14ac:dyDescent="0.25">
      <c r="B53" s="30" t="s">
        <v>179</v>
      </c>
      <c r="C53" s="29" t="s">
        <v>208</v>
      </c>
    </row>
    <row r="54" spans="1:3" s="12" customFormat="1" x14ac:dyDescent="0.25">
      <c r="B54" s="30" t="s">
        <v>493</v>
      </c>
      <c r="C54" s="29" t="s">
        <v>508</v>
      </c>
    </row>
    <row r="55" spans="1:3" x14ac:dyDescent="0.25">
      <c r="B55" s="30" t="s">
        <v>201</v>
      </c>
      <c r="C55" s="29" t="s">
        <v>202</v>
      </c>
    </row>
    <row r="56" spans="1:3" x14ac:dyDescent="0.25">
      <c r="B56" s="30" t="s">
        <v>197</v>
      </c>
      <c r="C56" s="29" t="s">
        <v>200</v>
      </c>
    </row>
    <row r="57" spans="1:3" x14ac:dyDescent="0.25">
      <c r="B57" s="31" t="s">
        <v>180</v>
      </c>
      <c r="C57" s="32" t="s">
        <v>209</v>
      </c>
    </row>
    <row r="58" spans="1:3" x14ac:dyDescent="0.25">
      <c r="B58" s="15"/>
      <c r="C58" s="15"/>
    </row>
    <row r="59" spans="1:3" x14ac:dyDescent="0.25">
      <c r="A59" t="s">
        <v>191</v>
      </c>
      <c r="B59" s="15"/>
      <c r="C59" s="15"/>
    </row>
    <row r="60" spans="1:3" x14ac:dyDescent="0.25">
      <c r="B60" s="33"/>
      <c r="C60" s="15"/>
    </row>
    <row r="61" spans="1:3" x14ac:dyDescent="0.25">
      <c r="B61" s="34" t="s">
        <v>714</v>
      </c>
      <c r="C61" s="15"/>
    </row>
    <row r="62" spans="1:3" x14ac:dyDescent="0.25">
      <c r="B62" s="33"/>
      <c r="C62" s="15"/>
    </row>
    <row r="63" spans="1:3" x14ac:dyDescent="0.25">
      <c r="B63" s="33"/>
      <c r="C63" s="15"/>
    </row>
    <row r="64" spans="1:3" x14ac:dyDescent="0.25">
      <c r="B64" s="15"/>
      <c r="C64" s="15"/>
    </row>
    <row r="65" spans="2:3" x14ac:dyDescent="0.25">
      <c r="B65" s="15"/>
      <c r="C65" s="15"/>
    </row>
  </sheetData>
  <sheetProtection algorithmName="SHA-512" hashValue="ErhZ6m0vWr4BltRCx6OLDsdF1ieMnSZaTiocUfZatU424Xot8UN3G3p+6jgNRZrIC3v6H96MqqoKcf8SXa2glg==" saltValue="5QoEMufjTwpUqPQT9m7Uuw==" spinCount="100000" sheet="1" objects="1" scenarios="1"/>
  <pageMargins left="0.7" right="0.7" top="0.75" bottom="0.75" header="0.3" footer="0.3"/>
  <pageSetup scale="5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6C62-606C-40D6-880C-60A693B40F1E}">
  <sheetPr>
    <pageSetUpPr fitToPage="1"/>
  </sheetPr>
  <dimension ref="A1:D17"/>
  <sheetViews>
    <sheetView workbookViewId="0"/>
  </sheetViews>
  <sheetFormatPr defaultColWidth="9.140625" defaultRowHeight="15" x14ac:dyDescent="0.25"/>
  <cols>
    <col min="1" max="1" width="9.5703125" style="13" customWidth="1"/>
    <col min="2" max="2" width="52.28515625" style="13" customWidth="1"/>
    <col min="3" max="3" width="31" style="13" customWidth="1"/>
    <col min="4" max="4" width="9.140625" style="13" hidden="1" customWidth="1"/>
    <col min="5" max="16384" width="9.140625" style="13"/>
  </cols>
  <sheetData>
    <row r="1" spans="1:4" ht="26.25" x14ac:dyDescent="0.4">
      <c r="A1" s="49" t="s">
        <v>628</v>
      </c>
    </row>
    <row r="2" spans="1:4" ht="21" x14ac:dyDescent="0.35">
      <c r="A2" s="50" t="s">
        <v>525</v>
      </c>
    </row>
    <row r="3" spans="1:4" ht="24.95" customHeight="1" x14ac:dyDescent="0.25">
      <c r="A3" s="386" t="str">
        <f>"STATUS: This cost report is "&amp;IF(AND(C7="Valid",C8="Valid",C9="Valid",C10="Valid",C11="Valid",C12="Valid",C13="Valid",C14="Valid",C15="Valid"),"VALID &amp; READY FOR SUBMISSION.","INVALID, CONTAINS ERRORS, AND REQUIRES CORRECTION BEFORE BEING SUBMITTED.")</f>
        <v>STATUS: This cost report is INVALID, CONTAINS ERRORS, AND REQUIRES CORRECTION BEFORE BEING SUBMITTED.</v>
      </c>
      <c r="B3" s="386"/>
      <c r="C3" s="386"/>
    </row>
    <row r="4" spans="1:4" x14ac:dyDescent="0.25">
      <c r="A4" s="386"/>
      <c r="B4" s="386"/>
      <c r="C4" s="386"/>
    </row>
    <row r="6" spans="1:4" x14ac:dyDescent="0.25">
      <c r="B6" s="56" t="s">
        <v>14</v>
      </c>
      <c r="C6" s="55" t="s">
        <v>674</v>
      </c>
    </row>
    <row r="7" spans="1:4" s="4" customFormat="1" x14ac:dyDescent="0.25">
      <c r="B7" s="8" t="s">
        <v>15</v>
      </c>
      <c r="C7" s="57" t="str">
        <f>IF(D7="","Valid","ERRORS")</f>
        <v>ERRORS</v>
      </c>
      <c r="D7" s="58" t="str">
        <f>IF(AND(Certification!A22="",Certification!A23=""),"","Error")</f>
        <v>Error</v>
      </c>
    </row>
    <row r="8" spans="1:4" s="4" customFormat="1" ht="27" x14ac:dyDescent="0.25">
      <c r="B8" s="11" t="s">
        <v>303</v>
      </c>
      <c r="C8" s="57" t="str">
        <f t="shared" ref="C8:C15" si="0">IF(D8="","Valid","ERRORS")</f>
        <v>ERRORS</v>
      </c>
      <c r="D8" s="58" t="str" cm="1">
        <f t="array" ref="D8">IF(AND('Schedule 1'!A108:C108="",'Schedule 1'!A110:C110="",'Schedule 1'!A111:C111="",'Schedule 1'!A109:C109=""),"","Error")</f>
        <v>Error</v>
      </c>
    </row>
    <row r="9" spans="1:4" s="4" customFormat="1" ht="27" x14ac:dyDescent="0.25">
      <c r="B9" s="11" t="s">
        <v>302</v>
      </c>
      <c r="C9" s="57" t="str">
        <f t="shared" si="0"/>
        <v>ERRORS</v>
      </c>
      <c r="D9" s="58" t="str" cm="1">
        <f t="array" ref="D9">IF(AND('Schedule 1A'!B33:C33="",'Schedule 1A'!B34:C34="",'Schedule 1A'!B35:C35="",'Schedule 1A'!B36:C36="",'Schedule 1A'!B37:C37=""),"","Error")</f>
        <v>Error</v>
      </c>
    </row>
    <row r="10" spans="1:4" s="4" customFormat="1" ht="27" x14ac:dyDescent="0.25">
      <c r="B10" s="11" t="s">
        <v>304</v>
      </c>
      <c r="C10" s="57" t="str">
        <f t="shared" si="0"/>
        <v>ERRORS</v>
      </c>
      <c r="D10" s="58" t="str" cm="1">
        <f t="array" ref="D10">IF(AND('Schedule 1B'!A58:D58="",'Schedule 1B'!A59:D59="",'Schedule 1B'!A60:D60="",'Schedule 1B'!A61:D61=""),"","Error")</f>
        <v>Error</v>
      </c>
    </row>
    <row r="11" spans="1:4" s="4" customFormat="1" ht="27" x14ac:dyDescent="0.25">
      <c r="B11" s="11" t="s">
        <v>311</v>
      </c>
      <c r="C11" s="57" t="str">
        <f t="shared" si="0"/>
        <v>ERRORS</v>
      </c>
      <c r="D11" s="58" t="str">
        <f>IF(AND('Schedule 1C'!A41="",'Schedule 1C'!A42="",'Schedule 1C'!A43="",'Schedule 1C'!A44="",'Schedule 1C'!A45="",'Schedule 1C'!A46="",'Schedule 1C'!A47="",'Schedule 1C'!A48="",'Schedule 1C'!A49="",'Schedule 1C'!A50="",'Schedule 1C'!A51=""),"","Error")</f>
        <v>Error</v>
      </c>
    </row>
    <row r="12" spans="1:4" s="4" customFormat="1" ht="27" x14ac:dyDescent="0.25">
      <c r="B12" s="11" t="s">
        <v>305</v>
      </c>
      <c r="C12" s="57" t="str">
        <f t="shared" si="0"/>
        <v>ERRORS</v>
      </c>
      <c r="D12" s="58" t="str" cm="1">
        <f t="array" ref="D12">IF(AND('Schedule 2'!A38:C38="",'Schedule 2'!A39:C39="",'Schedule 2'!A40:C40="",'Schedule 2'!A41:C41=""),"","Error")</f>
        <v>Error</v>
      </c>
    </row>
    <row r="13" spans="1:4" s="4" customFormat="1" ht="27" x14ac:dyDescent="0.25">
      <c r="B13" s="11" t="s">
        <v>310</v>
      </c>
      <c r="C13" s="57" t="str">
        <f t="shared" si="0"/>
        <v>Valid</v>
      </c>
      <c r="D13" s="58" t="str" cm="1">
        <f t="array" ref="D13">IF(AND('Schedule 3'!A189:D189="",'Schedule 3'!A190:D190="",'Schedule 3'!A191:D191=""),"","Error")</f>
        <v/>
      </c>
    </row>
    <row r="14" spans="1:4" s="4" customFormat="1" ht="27" x14ac:dyDescent="0.25">
      <c r="B14" s="52" t="s">
        <v>652</v>
      </c>
      <c r="C14" s="57" t="str">
        <f t="shared" si="0"/>
        <v>ERRORS</v>
      </c>
      <c r="D14" s="58" t="str" cm="1">
        <f t="array" ref="D14">IF(AND('Schedule 4'!A203:C203=""),"","Error")</f>
        <v>Error</v>
      </c>
    </row>
    <row r="15" spans="1:4" s="4" customFormat="1" ht="27" x14ac:dyDescent="0.25">
      <c r="A15" s="48"/>
      <c r="B15" s="11" t="s">
        <v>547</v>
      </c>
      <c r="C15" s="57" t="str">
        <f t="shared" si="0"/>
        <v>ERRORS</v>
      </c>
      <c r="D15" s="58" t="str" cm="1">
        <f t="array" ref="D15">IF(AND('Schedule 5'!A58:C58="",'Schedule 5'!A59:C59="",'Schedule 5'!A60:C60="",'Schedule 5'!A61:C61="",'Schedule 5'!A62:C62=""),"","Error")</f>
        <v>Error</v>
      </c>
    </row>
    <row r="16" spans="1:4" x14ac:dyDescent="0.25">
      <c r="C16" s="15"/>
    </row>
    <row r="17" spans="2:3" x14ac:dyDescent="0.25">
      <c r="B17" s="15"/>
      <c r="C17" s="15"/>
    </row>
  </sheetData>
  <sheetProtection algorithmName="SHA-512" hashValue="JBY+guxDDwkVZy2zyBWaPJUjS529W28DTvhXM95JQw6eG/KBVmtJ0uO0ly1oAd7Du0eJ0Xh8Su1eki7gnQaiDw==" saltValue="Itwf0WUL0gzJkKOGOsuyAg==" spinCount="100000" sheet="1" objects="1" scenarios="1"/>
  <mergeCells count="1">
    <mergeCell ref="A3:C4"/>
  </mergeCells>
  <conditionalFormatting sqref="A3:C4">
    <cfRule type="containsText" dxfId="76" priority="2" operator="containsText" text="Ready">
      <formula>NOT(ISERROR(SEARCH("Ready",A3)))</formula>
    </cfRule>
    <cfRule type="containsText" dxfId="75" priority="4" operator="containsText" text="Errors">
      <formula>NOT(ISERROR(SEARCH("Errors",A3)))</formula>
    </cfRule>
  </conditionalFormatting>
  <conditionalFormatting sqref="C7:C15">
    <cfRule type="containsText" dxfId="74" priority="1" operator="containsText" text="Valid">
      <formula>NOT(ISERROR(SEARCH("Valid",C7)))</formula>
    </cfRule>
    <cfRule type="containsText" dxfId="73" priority="5" operator="containsText" text="ERRORS">
      <formula>NOT(ISERROR(SEARCH("ERRORS",C7)))</formula>
    </cfRule>
  </conditionalFormatting>
  <pageMargins left="0.7" right="0.7" top="0.75" bottom="0.75" header="0.3" footer="0.3"/>
  <pageSetup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2"/>
  <sheetViews>
    <sheetView showGridLines="0" tabSelected="1" zoomScaleNormal="100" workbookViewId="0"/>
  </sheetViews>
  <sheetFormatPr defaultRowHeight="15" x14ac:dyDescent="0.25"/>
  <cols>
    <col min="1" max="1" width="16.140625" style="63" customWidth="1"/>
    <col min="2" max="2" width="9.85546875" style="63" customWidth="1"/>
    <col min="3" max="3" width="20.7109375" style="63" customWidth="1"/>
    <col min="4" max="4" width="2.7109375" style="63" customWidth="1"/>
    <col min="5" max="5" width="16.28515625" style="63" customWidth="1"/>
    <col min="6" max="6" width="30.140625" style="63" customWidth="1"/>
    <col min="7" max="16384" width="9.140625" style="63"/>
  </cols>
  <sheetData>
    <row r="1" spans="1:6" ht="26.25" x14ac:dyDescent="0.4">
      <c r="A1" s="62" t="str">
        <f>Instructions!A1</f>
        <v>Colorado Comprehensive Provider Cost Report</v>
      </c>
      <c r="B1" s="62"/>
    </row>
    <row r="2" spans="1:6" ht="21" x14ac:dyDescent="0.35">
      <c r="A2" s="64" t="str">
        <f>Instructions!A2</f>
        <v>Comprehensive Safety Net Providers</v>
      </c>
      <c r="B2" s="64"/>
    </row>
    <row r="3" spans="1:6" ht="24.95" customHeight="1" x14ac:dyDescent="0.35">
      <c r="A3" s="65" t="s">
        <v>20</v>
      </c>
    </row>
    <row r="5" spans="1:6" x14ac:dyDescent="0.25">
      <c r="A5" s="66" t="s">
        <v>555</v>
      </c>
      <c r="B5" s="67"/>
      <c r="C5" s="391"/>
      <c r="D5" s="391"/>
      <c r="E5" s="391"/>
      <c r="F5" s="68"/>
    </row>
    <row r="6" spans="1:6" x14ac:dyDescent="0.25">
      <c r="A6" s="67" t="s">
        <v>0</v>
      </c>
      <c r="B6" s="67"/>
      <c r="C6" s="392">
        <v>45838</v>
      </c>
      <c r="D6" s="392"/>
      <c r="E6" s="392"/>
    </row>
    <row r="7" spans="1:6" x14ac:dyDescent="0.25">
      <c r="A7" s="69"/>
      <c r="B7" s="69"/>
      <c r="C7" s="69"/>
      <c r="D7" s="69"/>
      <c r="E7" s="69"/>
    </row>
    <row r="8" spans="1:6" ht="18.75" x14ac:dyDescent="0.3">
      <c r="A8" s="70" t="s">
        <v>1</v>
      </c>
      <c r="B8" s="71"/>
    </row>
    <row r="9" spans="1:6" ht="15" customHeight="1" x14ac:dyDescent="0.25">
      <c r="A9" s="393" t="s">
        <v>627</v>
      </c>
      <c r="B9" s="393"/>
      <c r="C9" s="393"/>
      <c r="D9" s="393"/>
      <c r="E9" s="393"/>
      <c r="F9" s="393"/>
    </row>
    <row r="10" spans="1:6" x14ac:dyDescent="0.25">
      <c r="A10" s="393"/>
      <c r="B10" s="393"/>
      <c r="C10" s="393"/>
      <c r="D10" s="393"/>
      <c r="E10" s="393"/>
      <c r="F10" s="393"/>
    </row>
    <row r="11" spans="1:6" x14ac:dyDescent="0.25">
      <c r="A11" s="393"/>
      <c r="B11" s="393"/>
      <c r="C11" s="393"/>
      <c r="D11" s="393"/>
      <c r="E11" s="393"/>
      <c r="F11" s="393"/>
    </row>
    <row r="12" spans="1:6" x14ac:dyDescent="0.25">
      <c r="A12" s="393"/>
      <c r="B12" s="393"/>
      <c r="C12" s="393"/>
      <c r="D12" s="393"/>
      <c r="E12" s="393"/>
      <c r="F12" s="393"/>
    </row>
    <row r="13" spans="1:6" ht="15" customHeight="1" x14ac:dyDescent="0.25">
      <c r="A13" s="394"/>
      <c r="B13" s="394"/>
      <c r="C13" s="394"/>
      <c r="D13" s="394"/>
      <c r="E13" s="394"/>
      <c r="F13" s="394"/>
    </row>
    <row r="14" spans="1:6" x14ac:dyDescent="0.25">
      <c r="A14" s="394"/>
      <c r="B14" s="394"/>
      <c r="C14" s="394"/>
      <c r="D14" s="394"/>
      <c r="E14" s="394"/>
      <c r="F14" s="394"/>
    </row>
    <row r="15" spans="1:6" x14ac:dyDescent="0.25">
      <c r="A15" s="394"/>
      <c r="B15" s="394"/>
      <c r="C15" s="394"/>
      <c r="D15" s="394"/>
      <c r="E15" s="394"/>
      <c r="F15" s="394"/>
    </row>
    <row r="17" spans="1:6" x14ac:dyDescent="0.25">
      <c r="A17" s="72" t="s">
        <v>16</v>
      </c>
      <c r="B17" s="388"/>
      <c r="C17" s="388"/>
      <c r="E17" s="72" t="s">
        <v>16</v>
      </c>
      <c r="F17" s="60"/>
    </row>
    <row r="18" spans="1:6" x14ac:dyDescent="0.25">
      <c r="A18" s="72" t="s">
        <v>17</v>
      </c>
      <c r="B18" s="388"/>
      <c r="C18" s="388"/>
      <c r="E18" s="72" t="s">
        <v>17</v>
      </c>
      <c r="F18" s="60"/>
    </row>
    <row r="19" spans="1:6" x14ac:dyDescent="0.25">
      <c r="A19" s="72" t="s">
        <v>18</v>
      </c>
      <c r="B19" s="389" t="s">
        <v>2</v>
      </c>
      <c r="C19" s="389"/>
      <c r="E19" s="72" t="s">
        <v>18</v>
      </c>
      <c r="F19" s="73" t="s">
        <v>3</v>
      </c>
    </row>
    <row r="20" spans="1:6" x14ac:dyDescent="0.25">
      <c r="A20" s="72" t="s">
        <v>19</v>
      </c>
      <c r="B20" s="390"/>
      <c r="C20" s="390"/>
      <c r="E20" s="72" t="s">
        <v>19</v>
      </c>
      <c r="F20" s="61"/>
    </row>
    <row r="22" spans="1:6" x14ac:dyDescent="0.25">
      <c r="A22" s="387" t="str">
        <f>IF(ISBLANK(C5),"Warning: Provider Name needs to be entered.","")</f>
        <v>Warning: Provider Name needs to be entered.</v>
      </c>
      <c r="B22" s="387"/>
      <c r="C22" s="387"/>
      <c r="D22" s="387"/>
      <c r="E22" s="387"/>
      <c r="F22" s="387"/>
    </row>
  </sheetData>
  <sheetProtection algorithmName="SHA-512" hashValue="ycVV+pfDdPLs7Y8qk7p8Kl5XNcMwIFM3EsHVYpT1xyMlXJHCp8UWmRQZzILRchhe4mcCAMPN5aLEy5dm0sUhPA==" saltValue="5yvuKt3EvJEr6/8lpZBCqw==" spinCount="100000" sheet="1" objects="1" scenarios="1"/>
  <mergeCells count="9">
    <mergeCell ref="A22:F22"/>
    <mergeCell ref="B18:C18"/>
    <mergeCell ref="B19:C19"/>
    <mergeCell ref="B20:C20"/>
    <mergeCell ref="C5:E5"/>
    <mergeCell ref="C6:E6"/>
    <mergeCell ref="A9:F12"/>
    <mergeCell ref="A13:F15"/>
    <mergeCell ref="B17:C17"/>
  </mergeCells>
  <conditionalFormatting sqref="A22">
    <cfRule type="containsText" dxfId="72" priority="1" operator="containsText" text="Warning">
      <formula>NOT(ISERROR(SEARCH("Warning",A22)))</formula>
    </cfRule>
  </conditionalFormatting>
  <pageMargins left="0.7" right="0.7" top="0.75" bottom="0.75" header="0.3" footer="0.3"/>
  <pageSetup scale="94"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CC5CA"/>
    <pageSetUpPr fitToPage="1"/>
  </sheetPr>
  <dimension ref="A1:S112"/>
  <sheetViews>
    <sheetView showGridLines="0" zoomScaleNormal="100" workbookViewId="0"/>
  </sheetViews>
  <sheetFormatPr defaultRowHeight="15" x14ac:dyDescent="0.25"/>
  <cols>
    <col min="1" max="1" width="9.140625" style="63"/>
    <col min="2" max="2" width="15.85546875" style="63" customWidth="1"/>
    <col min="3" max="3" width="43.85546875" style="63" customWidth="1"/>
    <col min="4" max="4" width="12.28515625" style="63" customWidth="1"/>
    <col min="5" max="10" width="20.28515625" style="63" customWidth="1"/>
    <col min="11" max="11" width="3" style="63" customWidth="1"/>
    <col min="12" max="12" width="9.140625" style="63" customWidth="1"/>
    <col min="13" max="13" width="33.28515625" style="75" customWidth="1"/>
    <col min="14" max="14" width="30.28515625" style="63" customWidth="1"/>
    <col min="15" max="15" width="23.5703125" style="63" customWidth="1"/>
    <col min="16" max="16384" width="9.140625" style="63"/>
  </cols>
  <sheetData>
    <row r="1" spans="1:19" ht="26.25" x14ac:dyDescent="0.4">
      <c r="A1" s="62" t="str">
        <f>Instructions!A1</f>
        <v>Colorado Comprehensive Provider Cost Report</v>
      </c>
      <c r="E1" s="74"/>
    </row>
    <row r="2" spans="1:19" ht="21" x14ac:dyDescent="0.35">
      <c r="A2" s="64" t="str">
        <f>Instructions!A2</f>
        <v>Comprehensive Safety Net Providers</v>
      </c>
      <c r="E2" s="76"/>
      <c r="F2" s="77"/>
      <c r="N2" s="68"/>
      <c r="O2" s="68"/>
      <c r="P2" s="68"/>
      <c r="Q2" s="68"/>
      <c r="R2" s="68"/>
      <c r="S2" s="68"/>
    </row>
    <row r="3" spans="1:19" ht="24.95" customHeight="1" x14ac:dyDescent="0.35">
      <c r="A3" s="65" t="s">
        <v>324</v>
      </c>
      <c r="E3" s="78"/>
      <c r="M3" s="79"/>
      <c r="N3" s="79"/>
      <c r="O3" s="79"/>
      <c r="P3" s="68"/>
      <c r="Q3" s="68"/>
      <c r="R3" s="68"/>
      <c r="S3" s="68"/>
    </row>
    <row r="4" spans="1:19" hidden="1" x14ac:dyDescent="0.25">
      <c r="E4" s="77"/>
      <c r="F4" s="80"/>
      <c r="M4" s="68"/>
      <c r="N4" s="68"/>
      <c r="O4" s="68"/>
      <c r="P4" s="68"/>
      <c r="Q4" s="68"/>
      <c r="R4" s="68"/>
      <c r="S4" s="68"/>
    </row>
    <row r="5" spans="1:19" hidden="1" x14ac:dyDescent="0.25">
      <c r="A5" s="81" t="s">
        <v>555</v>
      </c>
      <c r="C5" s="82">
        <f>Certification!C5</f>
        <v>0</v>
      </c>
      <c r="F5" s="75"/>
      <c r="M5" s="68"/>
      <c r="N5" s="68"/>
      <c r="O5" s="68"/>
      <c r="P5" s="68"/>
      <c r="Q5" s="68"/>
      <c r="R5" s="68"/>
      <c r="S5" s="68"/>
    </row>
    <row r="6" spans="1:19" hidden="1" x14ac:dyDescent="0.25">
      <c r="A6" s="81" t="s">
        <v>0</v>
      </c>
      <c r="C6" s="83">
        <f>Certification!C6</f>
        <v>45838</v>
      </c>
      <c r="F6" s="68"/>
      <c r="M6" s="68"/>
      <c r="N6" s="68"/>
      <c r="O6" s="68"/>
      <c r="P6" s="68"/>
      <c r="Q6" s="68"/>
      <c r="R6" s="68"/>
      <c r="S6" s="68"/>
    </row>
    <row r="7" spans="1:19" s="81" customFormat="1" hidden="1" x14ac:dyDescent="0.25">
      <c r="E7" s="63"/>
      <c r="F7" s="63"/>
      <c r="G7" s="75"/>
      <c r="H7" s="63"/>
      <c r="M7" s="68"/>
      <c r="N7" s="68"/>
      <c r="O7" s="68"/>
      <c r="P7" s="68"/>
      <c r="Q7" s="68"/>
      <c r="R7" s="68"/>
      <c r="S7" s="68"/>
    </row>
    <row r="8" spans="1:19" s="84" customFormat="1" x14ac:dyDescent="0.25">
      <c r="D8" s="85">
        <v>1</v>
      </c>
      <c r="E8" s="85">
        <v>2</v>
      </c>
      <c r="F8" s="85">
        <v>3</v>
      </c>
      <c r="G8" s="85">
        <v>4</v>
      </c>
      <c r="H8" s="85">
        <v>5</v>
      </c>
      <c r="I8" s="85">
        <v>6</v>
      </c>
      <c r="J8" s="85">
        <v>7</v>
      </c>
      <c r="M8" s="68"/>
      <c r="N8" s="68"/>
      <c r="O8" s="68"/>
      <c r="P8" s="68"/>
      <c r="Q8" s="68"/>
      <c r="R8" s="68"/>
      <c r="S8" s="68"/>
    </row>
    <row r="9" spans="1:19" s="88" customFormat="1" ht="105" x14ac:dyDescent="0.25">
      <c r="A9" s="86"/>
      <c r="B9" s="408" t="s">
        <v>4</v>
      </c>
      <c r="C9" s="408"/>
      <c r="D9" s="87" t="s">
        <v>10</v>
      </c>
      <c r="E9" s="87" t="s">
        <v>9</v>
      </c>
      <c r="F9" s="87" t="s">
        <v>517</v>
      </c>
      <c r="G9" s="87" t="s">
        <v>626</v>
      </c>
      <c r="H9" s="87" t="s">
        <v>518</v>
      </c>
      <c r="I9" s="87" t="s">
        <v>12</v>
      </c>
      <c r="J9" s="87" t="s">
        <v>11</v>
      </c>
      <c r="M9" s="89"/>
      <c r="N9" s="89"/>
      <c r="O9" s="89"/>
      <c r="P9" s="89"/>
      <c r="Q9" s="89"/>
      <c r="R9" s="89"/>
      <c r="S9" s="89"/>
    </row>
    <row r="10" spans="1:19" s="94" customFormat="1" x14ac:dyDescent="0.25">
      <c r="A10" s="90"/>
      <c r="B10" s="91"/>
      <c r="C10" s="92"/>
      <c r="D10" s="93"/>
      <c r="E10" s="93"/>
      <c r="F10" s="93"/>
      <c r="G10" s="93"/>
      <c r="H10" s="93"/>
      <c r="I10" s="93"/>
      <c r="J10" s="93"/>
      <c r="M10" s="95"/>
      <c r="N10" s="95"/>
      <c r="O10" s="95"/>
      <c r="P10" s="95"/>
      <c r="Q10" s="95"/>
      <c r="R10" s="95"/>
      <c r="S10" s="95"/>
    </row>
    <row r="11" spans="1:19" s="96" customFormat="1" x14ac:dyDescent="0.25">
      <c r="A11" s="401" t="s">
        <v>315</v>
      </c>
      <c r="B11" s="402"/>
      <c r="C11" s="402"/>
      <c r="D11" s="402"/>
      <c r="E11" s="402"/>
      <c r="F11" s="402"/>
      <c r="G11" s="402"/>
      <c r="H11" s="402"/>
      <c r="I11" s="402"/>
      <c r="J11" s="403"/>
      <c r="K11" s="121"/>
      <c r="L11" s="121"/>
      <c r="M11" s="97"/>
      <c r="N11" s="97"/>
      <c r="O11" s="97"/>
      <c r="P11" s="97"/>
      <c r="Q11" s="97"/>
      <c r="R11" s="97"/>
      <c r="S11" s="97"/>
    </row>
    <row r="12" spans="1:19" s="96" customFormat="1" x14ac:dyDescent="0.25">
      <c r="A12" s="98">
        <v>1</v>
      </c>
      <c r="B12" s="398" t="s">
        <v>487</v>
      </c>
      <c r="C12" s="400"/>
      <c r="D12" s="35"/>
      <c r="E12" s="36"/>
      <c r="F12" s="36"/>
      <c r="G12" s="36"/>
      <c r="H12" s="36"/>
      <c r="I12" s="36"/>
      <c r="J12" s="99">
        <f t="shared" ref="J12:J15" si="0">SUM(E12:I12)</f>
        <v>0</v>
      </c>
      <c r="K12" s="121"/>
      <c r="L12" s="121"/>
      <c r="M12" s="100"/>
    </row>
    <row r="13" spans="1:19" s="96" customFormat="1" x14ac:dyDescent="0.25">
      <c r="A13" s="98">
        <v>2</v>
      </c>
      <c r="B13" s="398" t="s">
        <v>326</v>
      </c>
      <c r="C13" s="400"/>
      <c r="D13" s="35"/>
      <c r="E13" s="36"/>
      <c r="F13" s="36"/>
      <c r="G13" s="36"/>
      <c r="H13" s="36"/>
      <c r="I13" s="36"/>
      <c r="J13" s="99">
        <f t="shared" si="0"/>
        <v>0</v>
      </c>
      <c r="K13" s="121"/>
      <c r="L13" s="121"/>
      <c r="M13" s="100"/>
    </row>
    <row r="14" spans="1:19" s="96" customFormat="1" x14ac:dyDescent="0.25">
      <c r="A14" s="98">
        <v>3</v>
      </c>
      <c r="B14" s="398" t="s">
        <v>336</v>
      </c>
      <c r="C14" s="400"/>
      <c r="D14" s="35"/>
      <c r="E14" s="36"/>
      <c r="F14" s="36"/>
      <c r="G14" s="36"/>
      <c r="H14" s="36"/>
      <c r="I14" s="36"/>
      <c r="J14" s="99">
        <f t="shared" si="0"/>
        <v>0</v>
      </c>
      <c r="K14" s="121"/>
      <c r="L14" s="121"/>
      <c r="M14" s="100"/>
    </row>
    <row r="15" spans="1:19" s="96" customFormat="1" x14ac:dyDescent="0.25">
      <c r="A15" s="98">
        <v>4</v>
      </c>
      <c r="B15" s="395" t="s">
        <v>325</v>
      </c>
      <c r="C15" s="397"/>
      <c r="D15" s="101">
        <f t="shared" ref="D15:I15" si="1">SUM(D12:D14)</f>
        <v>0</v>
      </c>
      <c r="E15" s="102">
        <f t="shared" si="1"/>
        <v>0</v>
      </c>
      <c r="F15" s="102">
        <f t="shared" si="1"/>
        <v>0</v>
      </c>
      <c r="G15" s="102">
        <f t="shared" si="1"/>
        <v>0</v>
      </c>
      <c r="H15" s="102">
        <f t="shared" si="1"/>
        <v>0</v>
      </c>
      <c r="I15" s="102">
        <f t="shared" si="1"/>
        <v>0</v>
      </c>
      <c r="J15" s="102">
        <f t="shared" si="0"/>
        <v>0</v>
      </c>
      <c r="K15" s="121"/>
      <c r="L15" s="121"/>
      <c r="M15" s="100"/>
    </row>
    <row r="16" spans="1:19" s="107" customFormat="1" x14ac:dyDescent="0.25">
      <c r="A16" s="103"/>
      <c r="B16" s="104"/>
      <c r="C16" s="104"/>
      <c r="D16" s="105"/>
      <c r="E16" s="106"/>
      <c r="F16" s="106"/>
      <c r="G16" s="106"/>
      <c r="H16" s="106"/>
      <c r="I16" s="106"/>
      <c r="J16" s="106"/>
      <c r="K16" s="350"/>
      <c r="L16" s="350"/>
      <c r="M16" s="108"/>
    </row>
    <row r="17" spans="1:13" s="96" customFormat="1" x14ac:dyDescent="0.25">
      <c r="A17" s="401" t="s">
        <v>316</v>
      </c>
      <c r="B17" s="402"/>
      <c r="C17" s="402"/>
      <c r="D17" s="402"/>
      <c r="E17" s="402"/>
      <c r="F17" s="402"/>
      <c r="G17" s="402"/>
      <c r="H17" s="402"/>
      <c r="I17" s="402"/>
      <c r="J17" s="403"/>
      <c r="K17" s="121"/>
      <c r="L17" s="121"/>
      <c r="M17" s="100"/>
    </row>
    <row r="18" spans="1:13" s="96" customFormat="1" x14ac:dyDescent="0.25">
      <c r="A18" s="98">
        <v>5</v>
      </c>
      <c r="B18" s="398" t="s">
        <v>245</v>
      </c>
      <c r="C18" s="400"/>
      <c r="D18" s="35"/>
      <c r="E18" s="36"/>
      <c r="F18" s="36"/>
      <c r="G18" s="36"/>
      <c r="H18" s="36"/>
      <c r="I18" s="36"/>
      <c r="J18" s="99">
        <f>SUM(E18:I18)</f>
        <v>0</v>
      </c>
      <c r="K18" s="121"/>
      <c r="L18" s="121"/>
      <c r="M18" s="100"/>
    </row>
    <row r="19" spans="1:13" s="96" customFormat="1" x14ac:dyDescent="0.25">
      <c r="A19" s="98">
        <v>6</v>
      </c>
      <c r="B19" s="398" t="s">
        <v>328</v>
      </c>
      <c r="C19" s="400"/>
      <c r="D19" s="35"/>
      <c r="E19" s="36"/>
      <c r="F19" s="36"/>
      <c r="G19" s="36"/>
      <c r="H19" s="36"/>
      <c r="I19" s="36"/>
      <c r="J19" s="99">
        <f>SUM(E19:I19)</f>
        <v>0</v>
      </c>
      <c r="K19" s="121"/>
      <c r="L19" s="121"/>
      <c r="M19" s="100"/>
    </row>
    <row r="20" spans="1:13" s="96" customFormat="1" x14ac:dyDescent="0.25">
      <c r="A20" s="98">
        <v>7</v>
      </c>
      <c r="B20" s="395" t="s">
        <v>244</v>
      </c>
      <c r="C20" s="397"/>
      <c r="D20" s="101">
        <f t="shared" ref="D20:I20" si="2">SUM(D18:D19)</f>
        <v>0</v>
      </c>
      <c r="E20" s="102">
        <f t="shared" si="2"/>
        <v>0</v>
      </c>
      <c r="F20" s="102">
        <f t="shared" si="2"/>
        <v>0</v>
      </c>
      <c r="G20" s="102">
        <f t="shared" si="2"/>
        <v>0</v>
      </c>
      <c r="H20" s="102">
        <f t="shared" si="2"/>
        <v>0</v>
      </c>
      <c r="I20" s="102">
        <f t="shared" si="2"/>
        <v>0</v>
      </c>
      <c r="J20" s="102">
        <f>SUM(E20:I20)</f>
        <v>0</v>
      </c>
      <c r="K20" s="121"/>
      <c r="L20" s="121"/>
      <c r="M20" s="100"/>
    </row>
    <row r="21" spans="1:13" s="107" customFormat="1" x14ac:dyDescent="0.25">
      <c r="A21" s="103"/>
      <c r="B21" s="104"/>
      <c r="C21" s="104"/>
      <c r="D21" s="105"/>
      <c r="E21" s="106"/>
      <c r="F21" s="106"/>
      <c r="G21" s="106"/>
      <c r="H21" s="106"/>
      <c r="I21" s="106"/>
      <c r="J21" s="106"/>
      <c r="K21" s="350"/>
      <c r="L21" s="350"/>
      <c r="M21" s="108"/>
    </row>
    <row r="22" spans="1:13" s="96" customFormat="1" x14ac:dyDescent="0.25">
      <c r="A22" s="401" t="s">
        <v>300</v>
      </c>
      <c r="B22" s="402"/>
      <c r="C22" s="402"/>
      <c r="D22" s="402"/>
      <c r="E22" s="402"/>
      <c r="F22" s="402"/>
      <c r="G22" s="402"/>
      <c r="H22" s="402"/>
      <c r="I22" s="402"/>
      <c r="J22" s="403"/>
      <c r="K22" s="121"/>
      <c r="L22" s="121"/>
      <c r="M22" s="100"/>
    </row>
    <row r="23" spans="1:13" s="96" customFormat="1" x14ac:dyDescent="0.25">
      <c r="A23" s="98">
        <v>8</v>
      </c>
      <c r="B23" s="398" t="s">
        <v>301</v>
      </c>
      <c r="C23" s="399"/>
      <c r="D23" s="400"/>
      <c r="E23" s="110">
        <f>'Schedule 1A'!I26*-1</f>
        <v>0</v>
      </c>
      <c r="F23" s="110">
        <f>'Schedule 1A'!I27*-1</f>
        <v>0</v>
      </c>
      <c r="G23" s="110">
        <f>'Schedule 1A'!I28*-1</f>
        <v>0</v>
      </c>
      <c r="H23" s="110">
        <f>'Schedule 1A'!I29*-1</f>
        <v>0</v>
      </c>
      <c r="I23" s="110">
        <f>-SUM(E23:H23)</f>
        <v>0</v>
      </c>
      <c r="J23" s="99">
        <f>SUM(E23:I23)</f>
        <v>0</v>
      </c>
      <c r="K23" s="121"/>
      <c r="L23" s="121"/>
      <c r="M23" s="100"/>
    </row>
    <row r="24" spans="1:13" s="96" customFormat="1" x14ac:dyDescent="0.25">
      <c r="A24" s="98">
        <v>9</v>
      </c>
      <c r="B24" s="395" t="s">
        <v>246</v>
      </c>
      <c r="C24" s="396"/>
      <c r="D24" s="397"/>
      <c r="E24" s="102">
        <f>SUM(E23:E23)</f>
        <v>0</v>
      </c>
      <c r="F24" s="102">
        <f>SUM(F23:F23)</f>
        <v>0</v>
      </c>
      <c r="G24" s="102">
        <f>SUM(G23:G23)</f>
        <v>0</v>
      </c>
      <c r="H24" s="102">
        <f>SUM(H23:H23)</f>
        <v>0</v>
      </c>
      <c r="I24" s="102">
        <f>SUM(I23:I23)</f>
        <v>0</v>
      </c>
      <c r="J24" s="102">
        <f>SUM(E24:I24)</f>
        <v>0</v>
      </c>
      <c r="K24" s="121"/>
      <c r="L24" s="121"/>
      <c r="M24" s="100"/>
    </row>
    <row r="25" spans="1:13" s="107" customFormat="1" x14ac:dyDescent="0.25">
      <c r="A25" s="103"/>
      <c r="B25" s="104"/>
      <c r="C25" s="104"/>
      <c r="D25" s="105"/>
      <c r="E25" s="106"/>
      <c r="F25" s="106"/>
      <c r="G25" s="106"/>
      <c r="H25" s="106"/>
      <c r="I25" s="106"/>
      <c r="J25" s="106"/>
      <c r="K25" s="350"/>
      <c r="L25" s="350"/>
      <c r="M25" s="108"/>
    </row>
    <row r="26" spans="1:13" s="96" customFormat="1" x14ac:dyDescent="0.25">
      <c r="A26" s="401" t="s">
        <v>259</v>
      </c>
      <c r="B26" s="402"/>
      <c r="C26" s="402"/>
      <c r="D26" s="402"/>
      <c r="E26" s="402"/>
      <c r="F26" s="402"/>
      <c r="G26" s="402"/>
      <c r="H26" s="402"/>
      <c r="I26" s="402"/>
      <c r="J26" s="403"/>
      <c r="K26" s="121"/>
      <c r="L26" s="121"/>
      <c r="M26" s="100"/>
    </row>
    <row r="27" spans="1:13" s="96" customFormat="1" x14ac:dyDescent="0.25">
      <c r="A27" s="98">
        <v>10</v>
      </c>
      <c r="B27" s="398" t="s">
        <v>248</v>
      </c>
      <c r="C27" s="399"/>
      <c r="D27" s="400"/>
      <c r="E27" s="36"/>
      <c r="F27" s="36"/>
      <c r="G27" s="36"/>
      <c r="H27" s="36"/>
      <c r="I27" s="36"/>
      <c r="J27" s="99">
        <f>SUM(E27:I27)</f>
        <v>0</v>
      </c>
      <c r="K27" s="121"/>
      <c r="L27" s="121"/>
      <c r="M27" s="100"/>
    </row>
    <row r="28" spans="1:13" s="96" customFormat="1" x14ac:dyDescent="0.25">
      <c r="A28" s="98">
        <v>11</v>
      </c>
      <c r="B28" s="342" t="s">
        <v>247</v>
      </c>
      <c r="C28" s="343"/>
      <c r="D28" s="344"/>
      <c r="E28" s="36"/>
      <c r="F28" s="36"/>
      <c r="G28" s="36"/>
      <c r="H28" s="36"/>
      <c r="I28" s="36"/>
      <c r="J28" s="99">
        <f>SUM(E28:I28)</f>
        <v>0</v>
      </c>
      <c r="K28" s="351"/>
      <c r="L28" s="121"/>
      <c r="M28" s="100"/>
    </row>
    <row r="29" spans="1:13" s="96" customFormat="1" x14ac:dyDescent="0.25">
      <c r="A29" s="98">
        <v>12</v>
      </c>
      <c r="B29" s="398" t="s">
        <v>333</v>
      </c>
      <c r="C29" s="399"/>
      <c r="D29" s="400"/>
      <c r="E29" s="36"/>
      <c r="F29" s="36"/>
      <c r="G29" s="36"/>
      <c r="H29" s="36"/>
      <c r="I29" s="36"/>
      <c r="J29" s="99">
        <f t="shared" ref="J29" si="3">SUM(E29:I29)</f>
        <v>0</v>
      </c>
      <c r="K29" s="121"/>
      <c r="L29" s="121"/>
      <c r="M29" s="100"/>
    </row>
    <row r="30" spans="1:13" s="96" customFormat="1" x14ac:dyDescent="0.25">
      <c r="A30" s="98">
        <v>13</v>
      </c>
      <c r="B30" s="395" t="s">
        <v>249</v>
      </c>
      <c r="C30" s="396"/>
      <c r="D30" s="397"/>
      <c r="E30" s="102">
        <f>SUM(E27:E29)</f>
        <v>0</v>
      </c>
      <c r="F30" s="102">
        <f>SUM(F27:F29)</f>
        <v>0</v>
      </c>
      <c r="G30" s="102">
        <f>SUM(G27:G29)</f>
        <v>0</v>
      </c>
      <c r="H30" s="102">
        <f>SUM(H27:H29)</f>
        <v>0</v>
      </c>
      <c r="I30" s="102">
        <f>SUM(I27:I29)</f>
        <v>0</v>
      </c>
      <c r="J30" s="102">
        <f>SUM(E30:I30)</f>
        <v>0</v>
      </c>
      <c r="K30" s="121"/>
      <c r="L30" s="121"/>
      <c r="M30" s="100"/>
    </row>
    <row r="31" spans="1:13" s="107" customFormat="1" x14ac:dyDescent="0.25">
      <c r="A31" s="103"/>
      <c r="B31" s="104"/>
      <c r="C31" s="104"/>
      <c r="D31" s="105"/>
      <c r="E31" s="106"/>
      <c r="F31" s="106"/>
      <c r="G31" s="106"/>
      <c r="H31" s="106"/>
      <c r="I31" s="106"/>
      <c r="J31" s="106"/>
      <c r="K31" s="350"/>
      <c r="L31" s="350"/>
      <c r="M31" s="108"/>
    </row>
    <row r="32" spans="1:13" s="107" customFormat="1" x14ac:dyDescent="0.25">
      <c r="A32" s="98">
        <v>14</v>
      </c>
      <c r="B32" s="395" t="s">
        <v>252</v>
      </c>
      <c r="C32" s="396"/>
      <c r="D32" s="397"/>
      <c r="E32" s="102">
        <f>E30+E24+E20+E15</f>
        <v>0</v>
      </c>
      <c r="F32" s="102">
        <f>F30+F24+F20+F15</f>
        <v>0</v>
      </c>
      <c r="G32" s="102">
        <f>G30+G24+G20+G15</f>
        <v>0</v>
      </c>
      <c r="H32" s="102">
        <f>H30+H24+H20+H15</f>
        <v>0</v>
      </c>
      <c r="I32" s="102">
        <f>I30+I24+I20+I15</f>
        <v>0</v>
      </c>
      <c r="J32" s="102">
        <f t="shared" ref="J32" si="4">SUM(E32:I32)</f>
        <v>0</v>
      </c>
      <c r="K32" s="350"/>
      <c r="L32" s="350"/>
      <c r="M32" s="108"/>
    </row>
    <row r="33" spans="1:13" s="107" customFormat="1" x14ac:dyDescent="0.25">
      <c r="A33" s="103"/>
      <c r="B33" s="104"/>
      <c r="C33" s="104"/>
      <c r="D33" s="105"/>
      <c r="E33" s="106"/>
      <c r="F33" s="106"/>
      <c r="G33" s="106"/>
      <c r="H33" s="106"/>
      <c r="I33" s="106"/>
      <c r="J33" s="106"/>
      <c r="K33" s="350"/>
      <c r="L33" s="350"/>
      <c r="M33" s="108"/>
    </row>
    <row r="34" spans="1:13" s="96" customFormat="1" x14ac:dyDescent="0.25">
      <c r="A34" s="401" t="s">
        <v>258</v>
      </c>
      <c r="B34" s="402"/>
      <c r="C34" s="402"/>
      <c r="D34" s="402"/>
      <c r="E34" s="402"/>
      <c r="F34" s="402"/>
      <c r="G34" s="402"/>
      <c r="H34" s="402"/>
      <c r="I34" s="402"/>
      <c r="J34" s="403"/>
      <c r="K34" s="121"/>
      <c r="L34" s="121"/>
      <c r="M34" s="100"/>
    </row>
    <row r="35" spans="1:13" s="96" customFormat="1" x14ac:dyDescent="0.25">
      <c r="A35" s="98">
        <v>15</v>
      </c>
      <c r="B35" s="398" t="s">
        <v>327</v>
      </c>
      <c r="C35" s="399"/>
      <c r="D35" s="400"/>
      <c r="E35" s="36"/>
      <c r="F35" s="36"/>
      <c r="G35" s="36"/>
      <c r="H35" s="36"/>
      <c r="I35" s="36"/>
      <c r="J35" s="99">
        <f>SUM(E35:I35)</f>
        <v>0</v>
      </c>
      <c r="K35" s="121"/>
      <c r="L35" s="121"/>
      <c r="M35" s="100"/>
    </row>
    <row r="36" spans="1:13" s="96" customFormat="1" x14ac:dyDescent="0.25">
      <c r="A36" s="98">
        <v>16</v>
      </c>
      <c r="B36" s="398" t="s">
        <v>251</v>
      </c>
      <c r="C36" s="399"/>
      <c r="D36" s="400"/>
      <c r="E36" s="36"/>
      <c r="F36" s="36"/>
      <c r="G36" s="36"/>
      <c r="H36" s="36"/>
      <c r="I36" s="36"/>
      <c r="J36" s="99">
        <f>SUM(E36:I36)</f>
        <v>0</v>
      </c>
      <c r="K36" s="121"/>
      <c r="L36" s="121"/>
    </row>
    <row r="37" spans="1:13" s="96" customFormat="1" x14ac:dyDescent="0.25">
      <c r="A37" s="98">
        <v>17</v>
      </c>
      <c r="B37" s="342" t="s">
        <v>488</v>
      </c>
      <c r="C37" s="343"/>
      <c r="D37" s="344"/>
      <c r="E37" s="36"/>
      <c r="F37" s="36"/>
      <c r="G37" s="36"/>
      <c r="H37" s="36"/>
      <c r="I37" s="36"/>
      <c r="J37" s="99">
        <f>SUM(E37:I37)</f>
        <v>0</v>
      </c>
      <c r="K37" s="351"/>
      <c r="L37" s="121"/>
    </row>
    <row r="38" spans="1:13" s="96" customFormat="1" x14ac:dyDescent="0.25">
      <c r="A38" s="98">
        <v>18</v>
      </c>
      <c r="B38" s="395" t="s">
        <v>250</v>
      </c>
      <c r="C38" s="396"/>
      <c r="D38" s="397"/>
      <c r="E38" s="102">
        <f>SUM(E35:E37)</f>
        <v>0</v>
      </c>
      <c r="F38" s="102">
        <f t="shared" ref="F38:I38" si="5">SUM(F35:F37)</f>
        <v>0</v>
      </c>
      <c r="G38" s="102">
        <f t="shared" si="5"/>
        <v>0</v>
      </c>
      <c r="H38" s="102">
        <f t="shared" si="5"/>
        <v>0</v>
      </c>
      <c r="I38" s="102">
        <f t="shared" si="5"/>
        <v>0</v>
      </c>
      <c r="J38" s="102">
        <f>SUM(E38:I38)</f>
        <v>0</v>
      </c>
      <c r="K38" s="121"/>
      <c r="L38" s="121"/>
      <c r="M38" s="100"/>
    </row>
    <row r="39" spans="1:13" s="107" customFormat="1" x14ac:dyDescent="0.25">
      <c r="A39" s="103"/>
      <c r="B39" s="104"/>
      <c r="C39" s="104"/>
      <c r="D39" s="105"/>
      <c r="E39" s="106"/>
      <c r="F39" s="106"/>
      <c r="G39" s="106"/>
      <c r="H39" s="106"/>
      <c r="I39" s="106"/>
      <c r="J39" s="106"/>
      <c r="K39" s="350"/>
      <c r="L39" s="350"/>
      <c r="M39" s="108"/>
    </row>
    <row r="40" spans="1:13" s="107" customFormat="1" x14ac:dyDescent="0.25">
      <c r="A40" s="98">
        <v>19</v>
      </c>
      <c r="B40" s="395" t="s">
        <v>253</v>
      </c>
      <c r="C40" s="396"/>
      <c r="D40" s="397"/>
      <c r="E40" s="102">
        <f>E38+E32</f>
        <v>0</v>
      </c>
      <c r="F40" s="102">
        <f>F38+F32</f>
        <v>0</v>
      </c>
      <c r="G40" s="102">
        <f>G38+G32</f>
        <v>0</v>
      </c>
      <c r="H40" s="102">
        <f>H38+H32</f>
        <v>0</v>
      </c>
      <c r="I40" s="102">
        <f>I38+I32</f>
        <v>0</v>
      </c>
      <c r="J40" s="102">
        <f>SUM(E40:I40)</f>
        <v>0</v>
      </c>
      <c r="K40" s="350"/>
      <c r="L40" s="350"/>
      <c r="M40" s="108"/>
    </row>
    <row r="41" spans="1:13" s="107" customFormat="1" x14ac:dyDescent="0.25">
      <c r="A41" s="103"/>
      <c r="B41" s="104"/>
      <c r="C41" s="104"/>
      <c r="D41" s="105"/>
      <c r="E41" s="106"/>
      <c r="F41" s="106"/>
      <c r="G41" s="106"/>
      <c r="H41" s="106"/>
      <c r="I41" s="106"/>
      <c r="J41" s="106"/>
      <c r="K41" s="350"/>
      <c r="L41" s="350"/>
      <c r="M41" s="108"/>
    </row>
    <row r="42" spans="1:13" s="96" customFormat="1" x14ac:dyDescent="0.25">
      <c r="A42" s="401" t="s">
        <v>519</v>
      </c>
      <c r="B42" s="402"/>
      <c r="C42" s="402"/>
      <c r="D42" s="402"/>
      <c r="E42" s="402"/>
      <c r="F42" s="402"/>
      <c r="G42" s="402"/>
      <c r="H42" s="402"/>
      <c r="I42" s="402"/>
      <c r="J42" s="403"/>
      <c r="K42" s="121"/>
      <c r="L42" s="121"/>
      <c r="M42" s="100"/>
    </row>
    <row r="43" spans="1:13" s="96" customFormat="1" x14ac:dyDescent="0.25">
      <c r="A43" s="98">
        <v>20</v>
      </c>
      <c r="B43" s="398" t="s">
        <v>317</v>
      </c>
      <c r="C43" s="399"/>
      <c r="D43" s="400"/>
      <c r="E43" s="36"/>
      <c r="F43" s="36"/>
      <c r="G43" s="36"/>
      <c r="H43" s="36"/>
      <c r="I43" s="36"/>
      <c r="J43" s="99">
        <f>SUM(E43:I43)</f>
        <v>0</v>
      </c>
      <c r="K43" s="121"/>
      <c r="L43" s="121"/>
      <c r="M43" s="100"/>
    </row>
    <row r="44" spans="1:13" s="96" customFormat="1" x14ac:dyDescent="0.25">
      <c r="A44" s="98">
        <v>21</v>
      </c>
      <c r="B44" s="398" t="s">
        <v>254</v>
      </c>
      <c r="C44" s="399"/>
      <c r="D44" s="400"/>
      <c r="E44" s="36"/>
      <c r="F44" s="36"/>
      <c r="G44" s="36"/>
      <c r="H44" s="36"/>
      <c r="I44" s="36"/>
      <c r="J44" s="99">
        <f t="shared" ref="J44:J50" si="6">SUM(E44:I44)</f>
        <v>0</v>
      </c>
      <c r="K44" s="121"/>
      <c r="L44" s="121"/>
      <c r="M44" s="100"/>
    </row>
    <row r="45" spans="1:13" s="96" customFormat="1" x14ac:dyDescent="0.25">
      <c r="A45" s="98">
        <v>22</v>
      </c>
      <c r="B45" s="398" t="s">
        <v>322</v>
      </c>
      <c r="C45" s="399"/>
      <c r="D45" s="400"/>
      <c r="E45" s="36"/>
      <c r="F45" s="36"/>
      <c r="G45" s="36"/>
      <c r="H45" s="36"/>
      <c r="I45" s="36"/>
      <c r="J45" s="99">
        <f t="shared" si="6"/>
        <v>0</v>
      </c>
      <c r="K45" s="121"/>
      <c r="L45" s="121"/>
      <c r="M45" s="100"/>
    </row>
    <row r="46" spans="1:13" s="96" customFormat="1" x14ac:dyDescent="0.25">
      <c r="A46" s="98">
        <v>23</v>
      </c>
      <c r="B46" s="398" t="s">
        <v>318</v>
      </c>
      <c r="C46" s="399"/>
      <c r="D46" s="400"/>
      <c r="E46" s="36"/>
      <c r="F46" s="36"/>
      <c r="G46" s="36"/>
      <c r="H46" s="36"/>
      <c r="I46" s="36"/>
      <c r="J46" s="99">
        <f t="shared" si="6"/>
        <v>0</v>
      </c>
      <c r="K46" s="121"/>
      <c r="L46" s="121"/>
      <c r="M46" s="100"/>
    </row>
    <row r="47" spans="1:13" s="96" customFormat="1" x14ac:dyDescent="0.25">
      <c r="A47" s="98">
        <v>24</v>
      </c>
      <c r="B47" s="398" t="s">
        <v>346</v>
      </c>
      <c r="C47" s="399"/>
      <c r="D47" s="400"/>
      <c r="E47" s="36"/>
      <c r="F47" s="36"/>
      <c r="G47" s="36"/>
      <c r="H47" s="36"/>
      <c r="I47" s="36"/>
      <c r="J47" s="99">
        <f t="shared" si="6"/>
        <v>0</v>
      </c>
      <c r="K47" s="121"/>
      <c r="L47" s="121"/>
      <c r="M47" s="100"/>
    </row>
    <row r="48" spans="1:13" s="96" customFormat="1" x14ac:dyDescent="0.25">
      <c r="A48" s="98">
        <v>25</v>
      </c>
      <c r="B48" s="342" t="s">
        <v>655</v>
      </c>
      <c r="C48" s="343"/>
      <c r="D48" s="344"/>
      <c r="E48" s="36"/>
      <c r="F48" s="36"/>
      <c r="G48" s="36"/>
      <c r="H48" s="36"/>
      <c r="I48" s="36"/>
      <c r="J48" s="99">
        <f t="shared" si="6"/>
        <v>0</v>
      </c>
      <c r="K48" s="121"/>
      <c r="L48" s="121"/>
      <c r="M48" s="100"/>
    </row>
    <row r="49" spans="1:13" s="96" customFormat="1" x14ac:dyDescent="0.25">
      <c r="A49" s="98">
        <v>26</v>
      </c>
      <c r="B49" s="113" t="s">
        <v>482</v>
      </c>
      <c r="C49" s="114"/>
      <c r="D49" s="115"/>
      <c r="E49" s="36"/>
      <c r="F49" s="36"/>
      <c r="G49" s="36"/>
      <c r="H49" s="36"/>
      <c r="I49" s="36"/>
      <c r="J49" s="99">
        <f t="shared" si="6"/>
        <v>0</v>
      </c>
      <c r="K49" s="121"/>
      <c r="L49" s="121"/>
      <c r="M49" s="100"/>
    </row>
    <row r="50" spans="1:13" s="96" customFormat="1" x14ac:dyDescent="0.25">
      <c r="A50" s="98">
        <v>27</v>
      </c>
      <c r="B50" s="395" t="s">
        <v>262</v>
      </c>
      <c r="C50" s="396"/>
      <c r="D50" s="397"/>
      <c r="E50" s="102">
        <f>SUM(E43:E49)</f>
        <v>0</v>
      </c>
      <c r="F50" s="102">
        <f>SUM(F43:F49)</f>
        <v>0</v>
      </c>
      <c r="G50" s="102">
        <f>SUM(G43:G49)</f>
        <v>0</v>
      </c>
      <c r="H50" s="102">
        <f>SUM(H43:H49)</f>
        <v>0</v>
      </c>
      <c r="I50" s="102">
        <f>SUM(I43:I49)</f>
        <v>0</v>
      </c>
      <c r="J50" s="102">
        <f t="shared" si="6"/>
        <v>0</v>
      </c>
      <c r="K50" s="121"/>
      <c r="L50" s="121"/>
      <c r="M50" s="100"/>
    </row>
    <row r="51" spans="1:13" s="107" customFormat="1" x14ac:dyDescent="0.25">
      <c r="A51" s="103"/>
      <c r="B51" s="404"/>
      <c r="C51" s="404"/>
      <c r="D51" s="404"/>
      <c r="E51" s="404"/>
      <c r="F51" s="404"/>
      <c r="G51" s="404"/>
      <c r="H51" s="106"/>
      <c r="I51" s="106"/>
      <c r="J51" s="106"/>
      <c r="K51" s="350"/>
      <c r="L51" s="350"/>
      <c r="M51" s="108"/>
    </row>
    <row r="52" spans="1:13" s="96" customFormat="1" x14ac:dyDescent="0.25">
      <c r="A52" s="401" t="s">
        <v>257</v>
      </c>
      <c r="B52" s="402"/>
      <c r="C52" s="402"/>
      <c r="D52" s="402"/>
      <c r="E52" s="402"/>
      <c r="F52" s="402"/>
      <c r="G52" s="402"/>
      <c r="H52" s="402"/>
      <c r="I52" s="402"/>
      <c r="J52" s="403"/>
      <c r="K52" s="121"/>
      <c r="L52" s="121"/>
      <c r="M52" s="100"/>
    </row>
    <row r="53" spans="1:13" s="96" customFormat="1" x14ac:dyDescent="0.25">
      <c r="A53" s="98">
        <v>28</v>
      </c>
      <c r="B53" s="398" t="s">
        <v>670</v>
      </c>
      <c r="C53" s="399"/>
      <c r="D53" s="400"/>
      <c r="E53" s="36"/>
      <c r="F53" s="36"/>
      <c r="G53" s="36"/>
      <c r="H53" s="36"/>
      <c r="I53" s="36"/>
      <c r="J53" s="99">
        <f>SUM(E53:I53)</f>
        <v>0</v>
      </c>
      <c r="K53" s="121"/>
      <c r="L53" s="121"/>
      <c r="M53" s="100"/>
    </row>
    <row r="54" spans="1:13" s="96" customFormat="1" x14ac:dyDescent="0.25">
      <c r="A54" s="98">
        <v>29</v>
      </c>
      <c r="B54" s="405" t="s">
        <v>676</v>
      </c>
      <c r="C54" s="406"/>
      <c r="D54" s="407"/>
      <c r="E54" s="36"/>
      <c r="F54" s="36"/>
      <c r="G54" s="36"/>
      <c r="H54" s="36"/>
      <c r="I54" s="36"/>
      <c r="J54" s="99">
        <f t="shared" ref="J54:J55" si="7">SUM(E54:I54)</f>
        <v>0</v>
      </c>
      <c r="K54" s="121"/>
      <c r="L54" s="121"/>
      <c r="M54" s="100"/>
    </row>
    <row r="55" spans="1:13" s="96" customFormat="1" x14ac:dyDescent="0.25">
      <c r="A55" s="98">
        <v>30</v>
      </c>
      <c r="B55" s="342" t="s">
        <v>672</v>
      </c>
      <c r="C55" s="343"/>
      <c r="D55" s="344"/>
      <c r="E55" s="36"/>
      <c r="F55" s="36"/>
      <c r="G55" s="36"/>
      <c r="H55" s="36"/>
      <c r="I55" s="36"/>
      <c r="J55" s="99">
        <f t="shared" si="7"/>
        <v>0</v>
      </c>
      <c r="K55" s="121"/>
      <c r="L55" s="121"/>
      <c r="M55" s="100"/>
    </row>
    <row r="56" spans="1:13" s="96" customFormat="1" x14ac:dyDescent="0.25">
      <c r="A56" s="98">
        <v>31</v>
      </c>
      <c r="B56" s="398" t="s">
        <v>329</v>
      </c>
      <c r="C56" s="399"/>
      <c r="D56" s="400"/>
      <c r="E56" s="36"/>
      <c r="F56" s="36"/>
      <c r="G56" s="36"/>
      <c r="H56" s="36"/>
      <c r="I56" s="36"/>
      <c r="J56" s="99">
        <f t="shared" ref="J56:J57" si="8">SUM(E56:I56)</f>
        <v>0</v>
      </c>
      <c r="K56" s="121"/>
      <c r="L56" s="121"/>
      <c r="M56" s="100"/>
    </row>
    <row r="57" spans="1:13" s="96" customFormat="1" x14ac:dyDescent="0.25">
      <c r="A57" s="98">
        <v>32</v>
      </c>
      <c r="B57" s="395" t="s">
        <v>255</v>
      </c>
      <c r="C57" s="396"/>
      <c r="D57" s="397"/>
      <c r="E57" s="102">
        <f>SUM(E53:E56)</f>
        <v>0</v>
      </c>
      <c r="F57" s="102">
        <f>SUM(F53:F56)</f>
        <v>0</v>
      </c>
      <c r="G57" s="102">
        <f>SUM(G53:G56)</f>
        <v>0</v>
      </c>
      <c r="H57" s="102">
        <f>SUM(H53:H56)</f>
        <v>0</v>
      </c>
      <c r="I57" s="102">
        <f>SUM(I53:I56)</f>
        <v>0</v>
      </c>
      <c r="J57" s="102">
        <f t="shared" si="8"/>
        <v>0</v>
      </c>
      <c r="K57" s="121"/>
      <c r="L57" s="121"/>
      <c r="M57" s="100"/>
    </row>
    <row r="58" spans="1:13" s="107" customFormat="1" x14ac:dyDescent="0.25">
      <c r="A58" s="103"/>
      <c r="B58" s="104"/>
      <c r="C58" s="104"/>
      <c r="D58" s="105"/>
      <c r="E58" s="106"/>
      <c r="F58" s="106"/>
      <c r="G58" s="106"/>
      <c r="H58" s="106"/>
      <c r="I58" s="106"/>
      <c r="J58" s="106"/>
      <c r="K58" s="350"/>
      <c r="L58" s="350"/>
      <c r="M58" s="108"/>
    </row>
    <row r="59" spans="1:13" s="96" customFormat="1" x14ac:dyDescent="0.25">
      <c r="A59" s="401" t="s">
        <v>256</v>
      </c>
      <c r="B59" s="402"/>
      <c r="C59" s="402"/>
      <c r="D59" s="402"/>
      <c r="E59" s="402"/>
      <c r="F59" s="402"/>
      <c r="G59" s="402"/>
      <c r="H59" s="402"/>
      <c r="I59" s="402"/>
      <c r="J59" s="403"/>
      <c r="K59" s="121"/>
      <c r="L59" s="121"/>
      <c r="M59" s="100"/>
    </row>
    <row r="60" spans="1:13" s="96" customFormat="1" x14ac:dyDescent="0.25">
      <c r="A60" s="98">
        <v>33</v>
      </c>
      <c r="B60" s="398" t="s">
        <v>330</v>
      </c>
      <c r="C60" s="399"/>
      <c r="D60" s="400"/>
      <c r="E60" s="36"/>
      <c r="F60" s="36"/>
      <c r="G60" s="36"/>
      <c r="H60" s="36"/>
      <c r="I60" s="36"/>
      <c r="J60" s="99">
        <f>SUM(E60:I60)</f>
        <v>0</v>
      </c>
      <c r="K60" s="121"/>
      <c r="L60" s="121"/>
      <c r="M60" s="100"/>
    </row>
    <row r="61" spans="1:13" s="96" customFormat="1" x14ac:dyDescent="0.25">
      <c r="A61" s="98">
        <v>34</v>
      </c>
      <c r="B61" s="398" t="s">
        <v>331</v>
      </c>
      <c r="C61" s="399"/>
      <c r="D61" s="400"/>
      <c r="E61" s="36"/>
      <c r="F61" s="36"/>
      <c r="G61" s="36"/>
      <c r="H61" s="36"/>
      <c r="I61" s="36"/>
      <c r="J61" s="99">
        <f t="shared" ref="J61:J67" si="9">SUM(E61:I61)</f>
        <v>0</v>
      </c>
      <c r="K61" s="121"/>
      <c r="L61" s="121"/>
      <c r="M61" s="100"/>
    </row>
    <row r="62" spans="1:13" s="96" customFormat="1" x14ac:dyDescent="0.25">
      <c r="A62" s="98">
        <v>35</v>
      </c>
      <c r="B62" s="398" t="s">
        <v>337</v>
      </c>
      <c r="C62" s="399"/>
      <c r="D62" s="400"/>
      <c r="E62" s="36"/>
      <c r="F62" s="36"/>
      <c r="G62" s="36"/>
      <c r="H62" s="36"/>
      <c r="I62" s="36"/>
      <c r="J62" s="99">
        <f t="shared" si="9"/>
        <v>0</v>
      </c>
      <c r="K62" s="121"/>
      <c r="L62" s="121"/>
      <c r="M62" s="100"/>
    </row>
    <row r="63" spans="1:13" s="96" customFormat="1" x14ac:dyDescent="0.25">
      <c r="A63" s="98">
        <v>36</v>
      </c>
      <c r="B63" s="398" t="s">
        <v>347</v>
      </c>
      <c r="C63" s="399"/>
      <c r="D63" s="400"/>
      <c r="E63" s="36"/>
      <c r="F63" s="36"/>
      <c r="G63" s="36"/>
      <c r="H63" s="36"/>
      <c r="I63" s="36"/>
      <c r="J63" s="99">
        <f t="shared" si="9"/>
        <v>0</v>
      </c>
      <c r="K63" s="121"/>
      <c r="L63" s="121"/>
      <c r="M63" s="100"/>
    </row>
    <row r="64" spans="1:13" s="96" customFormat="1" x14ac:dyDescent="0.25">
      <c r="A64" s="98">
        <v>37</v>
      </c>
      <c r="B64" s="398" t="s">
        <v>348</v>
      </c>
      <c r="C64" s="399"/>
      <c r="D64" s="400"/>
      <c r="E64" s="36"/>
      <c r="F64" s="36"/>
      <c r="G64" s="36"/>
      <c r="H64" s="36"/>
      <c r="I64" s="36"/>
      <c r="J64" s="99">
        <f t="shared" si="9"/>
        <v>0</v>
      </c>
      <c r="K64" s="121"/>
      <c r="L64" s="121"/>
      <c r="M64" s="100"/>
    </row>
    <row r="65" spans="1:13" s="96" customFormat="1" x14ac:dyDescent="0.25">
      <c r="A65" s="98">
        <v>38</v>
      </c>
      <c r="B65" s="398" t="s">
        <v>349</v>
      </c>
      <c r="C65" s="399"/>
      <c r="D65" s="400"/>
      <c r="E65" s="36"/>
      <c r="F65" s="36"/>
      <c r="G65" s="36"/>
      <c r="H65" s="36"/>
      <c r="I65" s="36"/>
      <c r="J65" s="99">
        <f t="shared" si="9"/>
        <v>0</v>
      </c>
      <c r="K65" s="121"/>
      <c r="L65" s="121"/>
      <c r="M65" s="100"/>
    </row>
    <row r="66" spans="1:13" s="96" customFormat="1" x14ac:dyDescent="0.25">
      <c r="A66" s="98">
        <v>39</v>
      </c>
      <c r="B66" s="398" t="s">
        <v>332</v>
      </c>
      <c r="C66" s="399"/>
      <c r="D66" s="400"/>
      <c r="E66" s="36"/>
      <c r="F66" s="36"/>
      <c r="G66" s="36"/>
      <c r="H66" s="36"/>
      <c r="I66" s="36"/>
      <c r="J66" s="99">
        <f t="shared" ref="J66" si="10">SUM(E66:I66)</f>
        <v>0</v>
      </c>
      <c r="K66" s="121"/>
      <c r="L66" s="121"/>
      <c r="M66" s="100"/>
    </row>
    <row r="67" spans="1:13" s="96" customFormat="1" x14ac:dyDescent="0.25">
      <c r="A67" s="98">
        <v>40</v>
      </c>
      <c r="B67" s="395" t="s">
        <v>261</v>
      </c>
      <c r="C67" s="396"/>
      <c r="D67" s="397"/>
      <c r="E67" s="102">
        <f>SUM(E60:E66)</f>
        <v>0</v>
      </c>
      <c r="F67" s="102">
        <f>SUM(F60:F66)</f>
        <v>0</v>
      </c>
      <c r="G67" s="102">
        <f>SUM(G60:G66)</f>
        <v>0</v>
      </c>
      <c r="H67" s="102">
        <f>SUM(H60:H66)</f>
        <v>0</v>
      </c>
      <c r="I67" s="102">
        <f>SUM(I60:I66)</f>
        <v>0</v>
      </c>
      <c r="J67" s="102">
        <f t="shared" si="9"/>
        <v>0</v>
      </c>
      <c r="K67" s="121"/>
      <c r="L67" s="121"/>
      <c r="M67" s="100"/>
    </row>
    <row r="68" spans="1:13" s="107" customFormat="1" x14ac:dyDescent="0.25">
      <c r="A68" s="103"/>
      <c r="B68" s="104"/>
      <c r="C68" s="104"/>
      <c r="D68" s="105"/>
      <c r="E68" s="106"/>
      <c r="F68" s="106"/>
      <c r="G68" s="106"/>
      <c r="H68" s="106"/>
      <c r="I68" s="106"/>
      <c r="J68" s="106"/>
      <c r="K68" s="350"/>
      <c r="L68" s="350"/>
      <c r="M68" s="108"/>
    </row>
    <row r="69" spans="1:13" s="96" customFormat="1" x14ac:dyDescent="0.25">
      <c r="A69" s="401" t="s">
        <v>260</v>
      </c>
      <c r="B69" s="402"/>
      <c r="C69" s="402"/>
      <c r="D69" s="402"/>
      <c r="E69" s="402"/>
      <c r="F69" s="402"/>
      <c r="G69" s="402"/>
      <c r="H69" s="402"/>
      <c r="I69" s="402"/>
      <c r="J69" s="403"/>
      <c r="K69" s="121"/>
      <c r="L69" s="121"/>
      <c r="M69" s="100"/>
    </row>
    <row r="70" spans="1:13" s="96" customFormat="1" x14ac:dyDescent="0.25">
      <c r="A70" s="98">
        <v>41</v>
      </c>
      <c r="B70" s="398" t="s">
        <v>263</v>
      </c>
      <c r="C70" s="399"/>
      <c r="D70" s="400"/>
      <c r="E70" s="36"/>
      <c r="F70" s="36"/>
      <c r="G70" s="36"/>
      <c r="H70" s="36"/>
      <c r="I70" s="36"/>
      <c r="J70" s="99">
        <f t="shared" ref="J70:J74" si="11">SUM(E70:I70)</f>
        <v>0</v>
      </c>
      <c r="K70" s="121"/>
      <c r="L70" s="121"/>
      <c r="M70" s="100"/>
    </row>
    <row r="71" spans="1:13" s="96" customFormat="1" x14ac:dyDescent="0.25">
      <c r="A71" s="98">
        <v>42</v>
      </c>
      <c r="B71" s="398" t="s">
        <v>323</v>
      </c>
      <c r="C71" s="399"/>
      <c r="D71" s="400"/>
      <c r="E71" s="36"/>
      <c r="F71" s="36"/>
      <c r="G71" s="36"/>
      <c r="H71" s="36"/>
      <c r="I71" s="36"/>
      <c r="J71" s="99">
        <f t="shared" si="11"/>
        <v>0</v>
      </c>
      <c r="K71" s="121"/>
      <c r="L71" s="121"/>
      <c r="M71" s="100"/>
    </row>
    <row r="72" spans="1:13" s="96" customFormat="1" x14ac:dyDescent="0.25">
      <c r="A72" s="98">
        <v>43</v>
      </c>
      <c r="B72" s="398" t="s">
        <v>264</v>
      </c>
      <c r="C72" s="399"/>
      <c r="D72" s="400"/>
      <c r="E72" s="36"/>
      <c r="F72" s="36"/>
      <c r="G72" s="36"/>
      <c r="H72" s="36"/>
      <c r="I72" s="36"/>
      <c r="J72" s="99">
        <f t="shared" si="11"/>
        <v>0</v>
      </c>
      <c r="K72" s="121"/>
      <c r="L72" s="121"/>
      <c r="M72" s="100"/>
    </row>
    <row r="73" spans="1:13" s="96" customFormat="1" x14ac:dyDescent="0.25">
      <c r="A73" s="98">
        <v>44</v>
      </c>
      <c r="B73" s="398" t="s">
        <v>689</v>
      </c>
      <c r="C73" s="399"/>
      <c r="D73" s="400"/>
      <c r="E73" s="36"/>
      <c r="F73" s="36"/>
      <c r="G73" s="36"/>
      <c r="H73" s="36"/>
      <c r="I73" s="36"/>
      <c r="J73" s="99">
        <f t="shared" si="11"/>
        <v>0</v>
      </c>
      <c r="K73" s="121"/>
      <c r="L73" s="121"/>
      <c r="M73" s="100"/>
    </row>
    <row r="74" spans="1:13" s="96" customFormat="1" x14ac:dyDescent="0.25">
      <c r="A74" s="98">
        <v>45</v>
      </c>
      <c r="B74" s="342" t="s">
        <v>688</v>
      </c>
      <c r="C74" s="343"/>
      <c r="D74" s="344"/>
      <c r="E74" s="36"/>
      <c r="F74" s="36"/>
      <c r="G74" s="36"/>
      <c r="H74" s="36"/>
      <c r="I74" s="36"/>
      <c r="J74" s="99">
        <f t="shared" si="11"/>
        <v>0</v>
      </c>
      <c r="K74" s="121"/>
      <c r="L74" s="121"/>
      <c r="M74" s="100"/>
    </row>
    <row r="75" spans="1:13" s="96" customFormat="1" x14ac:dyDescent="0.25">
      <c r="A75" s="98">
        <v>46</v>
      </c>
      <c r="B75" s="398" t="s">
        <v>320</v>
      </c>
      <c r="C75" s="399"/>
      <c r="D75" s="400"/>
      <c r="E75" s="36"/>
      <c r="F75" s="36"/>
      <c r="G75" s="36"/>
      <c r="H75" s="36"/>
      <c r="I75" s="36"/>
      <c r="J75" s="99">
        <f>SUM(E75:I75)</f>
        <v>0</v>
      </c>
      <c r="K75" s="121"/>
      <c r="L75" s="121"/>
      <c r="M75" s="100"/>
    </row>
    <row r="76" spans="1:13" s="96" customFormat="1" x14ac:dyDescent="0.25">
      <c r="A76" s="98">
        <v>47</v>
      </c>
      <c r="B76" s="398" t="s">
        <v>321</v>
      </c>
      <c r="C76" s="399"/>
      <c r="D76" s="400"/>
      <c r="E76" s="36"/>
      <c r="F76" s="36"/>
      <c r="G76" s="36"/>
      <c r="H76" s="36"/>
      <c r="I76" s="36"/>
      <c r="J76" s="99">
        <f t="shared" ref="J76:J78" si="12">SUM(E76:I76)</f>
        <v>0</v>
      </c>
      <c r="K76" s="121"/>
      <c r="L76" s="121"/>
      <c r="M76" s="100"/>
    </row>
    <row r="77" spans="1:13" s="96" customFormat="1" x14ac:dyDescent="0.25">
      <c r="A77" s="98">
        <v>48</v>
      </c>
      <c r="B77" s="398" t="s">
        <v>350</v>
      </c>
      <c r="C77" s="399"/>
      <c r="D77" s="400"/>
      <c r="E77" s="36"/>
      <c r="F77" s="36"/>
      <c r="G77" s="36"/>
      <c r="H77" s="36"/>
      <c r="I77" s="36"/>
      <c r="J77" s="99">
        <f t="shared" si="12"/>
        <v>0</v>
      </c>
      <c r="K77" s="121"/>
      <c r="L77" s="121"/>
      <c r="M77" s="100"/>
    </row>
    <row r="78" spans="1:13" s="96" customFormat="1" x14ac:dyDescent="0.25">
      <c r="A78" s="98">
        <v>49</v>
      </c>
      <c r="B78" s="398" t="s">
        <v>319</v>
      </c>
      <c r="C78" s="399"/>
      <c r="D78" s="400"/>
      <c r="E78" s="36"/>
      <c r="F78" s="36"/>
      <c r="G78" s="36"/>
      <c r="H78" s="36"/>
      <c r="I78" s="36"/>
      <c r="J78" s="99">
        <f t="shared" si="12"/>
        <v>0</v>
      </c>
      <c r="K78" s="121"/>
      <c r="L78" s="121"/>
      <c r="M78" s="100"/>
    </row>
    <row r="79" spans="1:13" s="96" customFormat="1" x14ac:dyDescent="0.25">
      <c r="A79" s="98">
        <v>50</v>
      </c>
      <c r="B79" s="395" t="s">
        <v>314</v>
      </c>
      <c r="C79" s="396"/>
      <c r="D79" s="397"/>
      <c r="E79" s="102">
        <f>SUM(E70:E78)</f>
        <v>0</v>
      </c>
      <c r="F79" s="102">
        <f t="shared" ref="F79:I79" si="13">SUM(F70:F78)</f>
        <v>0</v>
      </c>
      <c r="G79" s="102">
        <f t="shared" si="13"/>
        <v>0</v>
      </c>
      <c r="H79" s="102">
        <f t="shared" si="13"/>
        <v>0</v>
      </c>
      <c r="I79" s="102">
        <f t="shared" si="13"/>
        <v>0</v>
      </c>
      <c r="J79" s="102">
        <f t="shared" ref="J79" si="14">SUM(E79:I79)</f>
        <v>0</v>
      </c>
      <c r="K79" s="121"/>
      <c r="L79" s="121"/>
      <c r="M79" s="100"/>
    </row>
    <row r="80" spans="1:13" s="107" customFormat="1" x14ac:dyDescent="0.25">
      <c r="A80" s="103"/>
      <c r="B80" s="104"/>
      <c r="C80" s="104"/>
      <c r="D80" s="105"/>
      <c r="E80" s="106"/>
      <c r="F80" s="106"/>
      <c r="G80" s="106"/>
      <c r="H80" s="106"/>
      <c r="I80" s="106"/>
      <c r="J80" s="106"/>
      <c r="K80" s="350"/>
      <c r="L80" s="350"/>
      <c r="M80" s="108"/>
    </row>
    <row r="81" spans="1:13" s="96" customFormat="1" x14ac:dyDescent="0.25">
      <c r="A81" s="401" t="s">
        <v>338</v>
      </c>
      <c r="B81" s="402"/>
      <c r="C81" s="402"/>
      <c r="D81" s="402"/>
      <c r="E81" s="402"/>
      <c r="F81" s="402"/>
      <c r="G81" s="402"/>
      <c r="H81" s="402"/>
      <c r="I81" s="402"/>
      <c r="J81" s="403"/>
      <c r="K81" s="121"/>
      <c r="L81" s="121"/>
      <c r="M81" s="100"/>
    </row>
    <row r="82" spans="1:13" s="96" customFormat="1" x14ac:dyDescent="0.25">
      <c r="A82" s="98">
        <v>51</v>
      </c>
      <c r="B82" s="398" t="s">
        <v>339</v>
      </c>
      <c r="C82" s="399"/>
      <c r="D82" s="400"/>
      <c r="E82" s="116"/>
      <c r="F82" s="116"/>
      <c r="G82" s="116"/>
      <c r="H82" s="116"/>
      <c r="I82" s="36"/>
      <c r="J82" s="99">
        <f>I82</f>
        <v>0</v>
      </c>
      <c r="K82" s="121"/>
      <c r="L82" s="121"/>
      <c r="M82" s="100"/>
    </row>
    <row r="83" spans="1:13" s="96" customFormat="1" x14ac:dyDescent="0.25">
      <c r="A83" s="98">
        <v>52</v>
      </c>
      <c r="B83" s="398" t="s">
        <v>343</v>
      </c>
      <c r="C83" s="399"/>
      <c r="D83" s="400"/>
      <c r="E83" s="116"/>
      <c r="F83" s="116"/>
      <c r="G83" s="116"/>
      <c r="H83" s="116"/>
      <c r="I83" s="36"/>
      <c r="J83" s="99">
        <f>I83</f>
        <v>0</v>
      </c>
      <c r="K83" s="121"/>
      <c r="L83" s="121"/>
      <c r="M83" s="100"/>
    </row>
    <row r="84" spans="1:13" s="96" customFormat="1" x14ac:dyDescent="0.25">
      <c r="A84" s="98">
        <v>53</v>
      </c>
      <c r="B84" s="398" t="s">
        <v>344</v>
      </c>
      <c r="C84" s="399"/>
      <c r="D84" s="400"/>
      <c r="E84" s="116"/>
      <c r="F84" s="116"/>
      <c r="G84" s="116"/>
      <c r="H84" s="116"/>
      <c r="I84" s="36"/>
      <c r="J84" s="99">
        <f t="shared" ref="J84:J85" si="15">I84</f>
        <v>0</v>
      </c>
      <c r="K84" s="121"/>
      <c r="L84" s="121"/>
      <c r="M84" s="100"/>
    </row>
    <row r="85" spans="1:13" s="96" customFormat="1" x14ac:dyDescent="0.25">
      <c r="A85" s="98">
        <v>54</v>
      </c>
      <c r="B85" s="398" t="s">
        <v>340</v>
      </c>
      <c r="C85" s="399"/>
      <c r="D85" s="400"/>
      <c r="E85" s="116"/>
      <c r="F85" s="116"/>
      <c r="G85" s="116"/>
      <c r="H85" s="116"/>
      <c r="I85" s="36"/>
      <c r="J85" s="99">
        <f t="shared" si="15"/>
        <v>0</v>
      </c>
      <c r="K85" s="121"/>
      <c r="L85" s="121"/>
      <c r="M85" s="100"/>
    </row>
    <row r="86" spans="1:13" s="96" customFormat="1" x14ac:dyDescent="0.25">
      <c r="A86" s="98">
        <v>55</v>
      </c>
      <c r="B86" s="395" t="s">
        <v>341</v>
      </c>
      <c r="C86" s="396"/>
      <c r="D86" s="397"/>
      <c r="E86" s="102">
        <v>0</v>
      </c>
      <c r="F86" s="102">
        <v>0</v>
      </c>
      <c r="G86" s="102">
        <v>0</v>
      </c>
      <c r="H86" s="102">
        <v>0</v>
      </c>
      <c r="I86" s="102">
        <f>SUM(I82:I85)</f>
        <v>0</v>
      </c>
      <c r="J86" s="102">
        <f t="shared" ref="J86" si="16">SUM(E86:I86)</f>
        <v>0</v>
      </c>
      <c r="K86" s="121"/>
      <c r="L86" s="121"/>
      <c r="M86" s="100"/>
    </row>
    <row r="87" spans="1:13" s="107" customFormat="1" x14ac:dyDescent="0.25">
      <c r="A87" s="103"/>
      <c r="B87" s="104"/>
      <c r="C87" s="104"/>
      <c r="D87" s="105"/>
      <c r="E87" s="106"/>
      <c r="F87" s="106"/>
      <c r="G87" s="106"/>
      <c r="H87" s="106"/>
      <c r="I87" s="106"/>
      <c r="J87" s="106"/>
      <c r="K87" s="350"/>
      <c r="L87" s="350"/>
      <c r="M87" s="108"/>
    </row>
    <row r="88" spans="1:13" s="96" customFormat="1" x14ac:dyDescent="0.25">
      <c r="A88" s="401" t="s">
        <v>298</v>
      </c>
      <c r="B88" s="402"/>
      <c r="C88" s="402"/>
      <c r="D88" s="402"/>
      <c r="E88" s="402"/>
      <c r="F88" s="402"/>
      <c r="G88" s="402"/>
      <c r="H88" s="402"/>
      <c r="I88" s="402"/>
      <c r="J88" s="403"/>
      <c r="K88" s="121"/>
      <c r="L88" s="121"/>
      <c r="M88" s="100"/>
    </row>
    <row r="89" spans="1:13" s="96" customFormat="1" x14ac:dyDescent="0.25">
      <c r="A89" s="98">
        <v>56</v>
      </c>
      <c r="B89" s="398" t="s">
        <v>299</v>
      </c>
      <c r="C89" s="399"/>
      <c r="D89" s="400"/>
      <c r="E89" s="110">
        <f>-'Schedule 1C'!F29</f>
        <v>0</v>
      </c>
      <c r="F89" s="110">
        <f>-'Schedule 1C'!F30</f>
        <v>0</v>
      </c>
      <c r="G89" s="110">
        <f>-'Schedule 1C'!F31</f>
        <v>0</v>
      </c>
      <c r="H89" s="110">
        <f>-'Schedule 1C'!F32</f>
        <v>0</v>
      </c>
      <c r="I89" s="110">
        <f>-SUM(E89:H89)</f>
        <v>0</v>
      </c>
      <c r="J89" s="99">
        <f>SUM(E89:I89)</f>
        <v>0</v>
      </c>
      <c r="K89" s="121"/>
      <c r="L89" s="121"/>
      <c r="M89" s="100"/>
    </row>
    <row r="90" spans="1:13" s="96" customFormat="1" x14ac:dyDescent="0.25">
      <c r="A90" s="98">
        <v>57</v>
      </c>
      <c r="B90" s="395" t="s">
        <v>294</v>
      </c>
      <c r="C90" s="396"/>
      <c r="D90" s="397"/>
      <c r="E90" s="102">
        <f>SUM(E89:E89)</f>
        <v>0</v>
      </c>
      <c r="F90" s="102">
        <f>SUM(F89:F89)</f>
        <v>0</v>
      </c>
      <c r="G90" s="102">
        <f>SUM(G89:G89)</f>
        <v>0</v>
      </c>
      <c r="H90" s="102">
        <f>SUM(H89:H89)</f>
        <v>0</v>
      </c>
      <c r="I90" s="102">
        <f>SUM(I89:I89)</f>
        <v>0</v>
      </c>
      <c r="J90" s="102">
        <f t="shared" ref="J90" si="17">SUM(E90:I90)</f>
        <v>0</v>
      </c>
      <c r="K90" s="121"/>
      <c r="L90" s="121"/>
      <c r="M90" s="100"/>
    </row>
    <row r="91" spans="1:13" s="107" customFormat="1" x14ac:dyDescent="0.25">
      <c r="A91" s="103"/>
      <c r="B91" s="104"/>
      <c r="C91" s="104"/>
      <c r="D91" s="105"/>
      <c r="E91" s="106"/>
      <c r="F91" s="106"/>
      <c r="G91" s="106"/>
      <c r="H91" s="106"/>
      <c r="I91" s="106"/>
      <c r="J91" s="106"/>
      <c r="K91" s="350"/>
      <c r="L91" s="350"/>
      <c r="M91" s="108"/>
    </row>
    <row r="92" spans="1:13" s="96" customFormat="1" x14ac:dyDescent="0.25">
      <c r="A92" s="117">
        <v>58</v>
      </c>
      <c r="B92" s="395" t="s">
        <v>265</v>
      </c>
      <c r="C92" s="396"/>
      <c r="D92" s="397"/>
      <c r="E92" s="102">
        <f>E79+E67+E57+E50+E40+E90+E86</f>
        <v>0</v>
      </c>
      <c r="F92" s="102">
        <f>F79+F67+F57+F50+F40+F90+F86</f>
        <v>0</v>
      </c>
      <c r="G92" s="102">
        <f>G79+G67+G57+G50+G40+G90+G86</f>
        <v>0</v>
      </c>
      <c r="H92" s="102">
        <f>H79+H67+H57+H50+H40+H90+H86</f>
        <v>0</v>
      </c>
      <c r="I92" s="102">
        <f>I79+I67+I57+I50+I40+I90+I86</f>
        <v>0</v>
      </c>
      <c r="J92" s="102">
        <f t="shared" ref="J92:J96" si="18">SUM(E92:I92)</f>
        <v>0</v>
      </c>
      <c r="K92" s="121"/>
      <c r="L92" s="121"/>
      <c r="M92" s="100"/>
    </row>
    <row r="93" spans="1:13" s="107" customFormat="1" x14ac:dyDescent="0.25">
      <c r="A93" s="103"/>
      <c r="B93" s="104"/>
      <c r="C93" s="104"/>
      <c r="D93" s="105"/>
      <c r="E93" s="106"/>
      <c r="F93" s="106"/>
      <c r="G93" s="106"/>
      <c r="H93" s="106"/>
      <c r="I93" s="106"/>
      <c r="J93" s="106"/>
      <c r="K93" s="350"/>
      <c r="L93" s="350"/>
      <c r="M93" s="108"/>
    </row>
    <row r="94" spans="1:13" s="96" customFormat="1" x14ac:dyDescent="0.25">
      <c r="A94" s="117">
        <v>59</v>
      </c>
      <c r="B94" s="405" t="s">
        <v>5</v>
      </c>
      <c r="C94" s="406"/>
      <c r="D94" s="407"/>
      <c r="E94" s="99">
        <f>E92*-1</f>
        <v>0</v>
      </c>
      <c r="F94" s="36"/>
      <c r="G94" s="36"/>
      <c r="H94" s="36"/>
      <c r="I94" s="36"/>
      <c r="J94" s="102">
        <f t="shared" si="18"/>
        <v>0</v>
      </c>
      <c r="K94" s="352"/>
      <c r="L94" s="121"/>
      <c r="M94" s="100"/>
    </row>
    <row r="95" spans="1:13" s="107" customFormat="1" x14ac:dyDescent="0.25">
      <c r="A95" s="103"/>
      <c r="B95" s="104"/>
      <c r="C95" s="104"/>
      <c r="D95" s="105"/>
      <c r="E95" s="106"/>
      <c r="F95" s="106"/>
      <c r="G95" s="106"/>
      <c r="H95" s="106"/>
      <c r="I95" s="106"/>
      <c r="J95" s="106"/>
      <c r="K95" s="350"/>
      <c r="L95" s="350"/>
      <c r="M95" s="108"/>
    </row>
    <row r="96" spans="1:13" s="119" customFormat="1" ht="15.75" x14ac:dyDescent="0.25">
      <c r="A96" s="98">
        <v>60</v>
      </c>
      <c r="B96" s="410" t="s">
        <v>266</v>
      </c>
      <c r="C96" s="411"/>
      <c r="D96" s="412"/>
      <c r="E96" s="118">
        <f>E94+E92</f>
        <v>0</v>
      </c>
      <c r="F96" s="118">
        <f t="shared" ref="F96:I96" si="19">F94+F92</f>
        <v>0</v>
      </c>
      <c r="G96" s="118">
        <f t="shared" si="19"/>
        <v>0</v>
      </c>
      <c r="H96" s="118">
        <f t="shared" si="19"/>
        <v>0</v>
      </c>
      <c r="I96" s="118">
        <f t="shared" si="19"/>
        <v>0</v>
      </c>
      <c r="J96" s="118">
        <f t="shared" si="18"/>
        <v>0</v>
      </c>
      <c r="K96" s="353"/>
      <c r="L96" s="353"/>
      <c r="M96" s="120"/>
    </row>
    <row r="97" spans="1:13" s="96" customFormat="1" x14ac:dyDescent="0.25">
      <c r="A97" s="121"/>
      <c r="B97" s="121"/>
      <c r="C97" s="122"/>
      <c r="D97" s="121"/>
      <c r="E97" s="121"/>
      <c r="F97" s="121"/>
      <c r="G97" s="121"/>
      <c r="H97" s="121"/>
      <c r="I97" s="121"/>
      <c r="J97" s="121"/>
      <c r="K97" s="121"/>
      <c r="L97" s="121"/>
      <c r="M97" s="100"/>
    </row>
    <row r="98" spans="1:13" s="96" customFormat="1" x14ac:dyDescent="0.25">
      <c r="A98" s="98">
        <v>61</v>
      </c>
      <c r="B98" s="409" t="s">
        <v>7</v>
      </c>
      <c r="C98" s="409"/>
      <c r="D98" s="121"/>
      <c r="E98" s="121"/>
      <c r="F98" s="26"/>
      <c r="G98" s="121"/>
      <c r="H98" s="121"/>
      <c r="I98" s="121"/>
      <c r="J98" s="121"/>
      <c r="K98" s="121"/>
      <c r="L98" s="121"/>
      <c r="M98" s="100"/>
    </row>
    <row r="99" spans="1:13" s="96" customFormat="1" x14ac:dyDescent="0.25">
      <c r="A99" s="98">
        <v>62</v>
      </c>
      <c r="B99" s="409" t="s">
        <v>8</v>
      </c>
      <c r="C99" s="409"/>
      <c r="D99" s="121"/>
      <c r="E99" s="121"/>
      <c r="F99" s="99" t="str">
        <f>IFERROR(F96/F98,"")</f>
        <v/>
      </c>
      <c r="G99" s="121"/>
      <c r="H99" s="121"/>
      <c r="I99" s="121"/>
      <c r="J99" s="121"/>
      <c r="K99" s="121"/>
      <c r="L99" s="121"/>
      <c r="M99" s="100"/>
    </row>
    <row r="100" spans="1:13" s="96" customFormat="1" x14ac:dyDescent="0.25">
      <c r="A100" s="123"/>
      <c r="B100" s="121"/>
      <c r="C100" s="121"/>
      <c r="D100" s="121"/>
      <c r="E100" s="121"/>
      <c r="F100" s="121"/>
      <c r="G100" s="121"/>
      <c r="H100" s="121"/>
      <c r="I100" s="121"/>
      <c r="J100" s="121"/>
      <c r="K100" s="121"/>
      <c r="L100" s="121"/>
      <c r="M100" s="100"/>
    </row>
    <row r="101" spans="1:13" s="96" customFormat="1" x14ac:dyDescent="0.25">
      <c r="A101" s="98">
        <v>63</v>
      </c>
      <c r="B101" s="409" t="s">
        <v>342</v>
      </c>
      <c r="C101" s="409"/>
      <c r="D101" s="121"/>
      <c r="E101" s="121"/>
      <c r="F101" s="121"/>
      <c r="G101" s="121"/>
      <c r="H101" s="121"/>
      <c r="I101" s="121"/>
      <c r="J101" s="36"/>
      <c r="K101" s="121"/>
      <c r="L101" s="121"/>
      <c r="M101" s="100"/>
    </row>
    <row r="102" spans="1:13" s="96" customFormat="1" x14ac:dyDescent="0.25">
      <c r="A102" s="98">
        <v>64</v>
      </c>
      <c r="B102" s="409" t="s">
        <v>13</v>
      </c>
      <c r="C102" s="409"/>
      <c r="D102" s="121"/>
      <c r="E102" s="121"/>
      <c r="F102" s="121"/>
      <c r="G102" s="121"/>
      <c r="H102" s="121"/>
      <c r="I102" s="121"/>
      <c r="J102" s="99">
        <f>ROUND(J96-J101,0)</f>
        <v>0</v>
      </c>
      <c r="K102" s="352" t="str">
        <f>IF(ABS(J102)&gt;1,"Error - This variance should be 0.","")</f>
        <v/>
      </c>
      <c r="L102" s="121"/>
      <c r="M102" s="100"/>
    </row>
    <row r="103" spans="1:13" x14ac:dyDescent="0.25">
      <c r="A103" s="69"/>
      <c r="B103" s="69"/>
      <c r="C103" s="69"/>
      <c r="D103" s="69"/>
      <c r="E103" s="69"/>
      <c r="F103" s="69"/>
      <c r="G103" s="69"/>
      <c r="H103" s="69"/>
      <c r="I103" s="69"/>
      <c r="J103" s="69"/>
      <c r="K103" s="69"/>
      <c r="L103" s="69"/>
    </row>
    <row r="104" spans="1:13" x14ac:dyDescent="0.25">
      <c r="A104" s="98">
        <v>65</v>
      </c>
      <c r="B104" s="409" t="s">
        <v>715</v>
      </c>
      <c r="C104" s="409"/>
      <c r="D104" s="69"/>
      <c r="E104" s="124" t="str">
        <f>IFERROR(E92/SUM(F92:I92),"")</f>
        <v/>
      </c>
      <c r="F104" s="187"/>
      <c r="G104" s="69"/>
      <c r="H104" s="69"/>
      <c r="I104" s="69"/>
      <c r="J104" s="69"/>
      <c r="K104" s="69"/>
      <c r="L104" s="69"/>
    </row>
    <row r="105" spans="1:13" x14ac:dyDescent="0.25">
      <c r="A105" s="98">
        <v>66</v>
      </c>
      <c r="B105" s="409" t="s">
        <v>669</v>
      </c>
      <c r="C105" s="409"/>
      <c r="D105" s="69"/>
      <c r="E105" s="124" t="str">
        <f>IFERROR(E92/J92,"")</f>
        <v/>
      </c>
      <c r="F105" s="69"/>
      <c r="G105" s="69"/>
      <c r="H105" s="69"/>
      <c r="I105" s="69"/>
      <c r="J105" s="69"/>
      <c r="K105" s="69"/>
      <c r="L105" s="69"/>
    </row>
    <row r="106" spans="1:13" x14ac:dyDescent="0.25">
      <c r="A106" s="69"/>
      <c r="B106" s="69"/>
      <c r="C106" s="69"/>
      <c r="D106" s="69"/>
      <c r="E106" s="69"/>
      <c r="F106" s="69"/>
      <c r="G106" s="69"/>
      <c r="H106" s="69"/>
      <c r="I106" s="69"/>
      <c r="J106" s="69"/>
      <c r="K106" s="69"/>
      <c r="L106" s="69"/>
    </row>
    <row r="108" spans="1:13" x14ac:dyDescent="0.25">
      <c r="A108" s="387" t="str">
        <f>IF(J96=0,"Warning: Total expense cannot be 0.","")</f>
        <v>Warning: Total expense cannot be 0.</v>
      </c>
      <c r="B108" s="387"/>
      <c r="C108" s="387"/>
    </row>
    <row r="109" spans="1:13" x14ac:dyDescent="0.25">
      <c r="A109" s="387" t="str">
        <f>IF(SUM(D15,D20)=0,"Warning: FTEs cannot be 0.","")</f>
        <v>Warning: FTEs cannot be 0.</v>
      </c>
      <c r="B109" s="387"/>
      <c r="C109" s="387"/>
    </row>
    <row r="110" spans="1:13" x14ac:dyDescent="0.25">
      <c r="A110" s="413" t="str">
        <f>IF(ABS(J94)&gt;1,"Warning: Indirect cost in Column 7, Line 60 must sum to zero.","")</f>
        <v/>
      </c>
      <c r="B110" s="413"/>
      <c r="C110" s="413"/>
    </row>
    <row r="111" spans="1:13" x14ac:dyDescent="0.25">
      <c r="A111" s="413" t="str">
        <f>IF(ABS(J102)&gt;1,"Warning: the variance in Column 7, Line 65 should equal zero.","")</f>
        <v/>
      </c>
      <c r="B111" s="413"/>
      <c r="C111" s="413"/>
    </row>
    <row r="112" spans="1:13" x14ac:dyDescent="0.25">
      <c r="A112" s="387" t="str">
        <f>IF(I92=0,"",IF(I94=0,"Warning: Indirect cost must be allocated to Column 6.",""))</f>
        <v/>
      </c>
      <c r="B112" s="387"/>
      <c r="C112" s="387"/>
    </row>
  </sheetData>
  <sheetProtection algorithmName="SHA-512" hashValue="mXnFf0hAmA63M+eM+jdq2m6zix1LmRapBa3aayDFGBcySGtkOJ59XyMfPACKGfnYoIq6JegenEMrKOb/pJooTA==" saltValue="ixL3DPLQNxnP+h9aG6IDDA==" spinCount="100000" sheet="1" objects="1" scenarios="1"/>
  <mergeCells count="78">
    <mergeCell ref="A112:C112"/>
    <mergeCell ref="A108:C108"/>
    <mergeCell ref="A110:C110"/>
    <mergeCell ref="A111:C111"/>
    <mergeCell ref="B105:C105"/>
    <mergeCell ref="B65:D65"/>
    <mergeCell ref="B76:D76"/>
    <mergeCell ref="B79:D79"/>
    <mergeCell ref="A81:J81"/>
    <mergeCell ref="B86:D86"/>
    <mergeCell ref="B84:D84"/>
    <mergeCell ref="B85:D85"/>
    <mergeCell ref="B104:C104"/>
    <mergeCell ref="B92:D92"/>
    <mergeCell ref="B89:D89"/>
    <mergeCell ref="B90:D90"/>
    <mergeCell ref="A88:J88"/>
    <mergeCell ref="B19:C19"/>
    <mergeCell ref="A59:J59"/>
    <mergeCell ref="B75:D75"/>
    <mergeCell ref="B71:D71"/>
    <mergeCell ref="B72:D72"/>
    <mergeCell ref="B73:D73"/>
    <mergeCell ref="B70:D70"/>
    <mergeCell ref="B63:D63"/>
    <mergeCell ref="B64:D64"/>
    <mergeCell ref="B36:D36"/>
    <mergeCell ref="B24:D24"/>
    <mergeCell ref="B27:D27"/>
    <mergeCell ref="B29:D29"/>
    <mergeCell ref="B30:D30"/>
    <mergeCell ref="B62:D62"/>
    <mergeCell ref="B20:C20"/>
    <mergeCell ref="B9:C9"/>
    <mergeCell ref="B101:C101"/>
    <mergeCell ref="B102:C102"/>
    <mergeCell ref="B98:C98"/>
    <mergeCell ref="B99:C99"/>
    <mergeCell ref="A11:J11"/>
    <mergeCell ref="B50:D50"/>
    <mergeCell ref="A34:J34"/>
    <mergeCell ref="A22:J22"/>
    <mergeCell ref="A26:J26"/>
    <mergeCell ref="A42:J42"/>
    <mergeCell ref="B44:D44"/>
    <mergeCell ref="B45:D45"/>
    <mergeCell ref="B96:D96"/>
    <mergeCell ref="B94:D94"/>
    <mergeCell ref="B23:D23"/>
    <mergeCell ref="B12:C12"/>
    <mergeCell ref="B13:C13"/>
    <mergeCell ref="B14:C14"/>
    <mergeCell ref="B15:C15"/>
    <mergeCell ref="B18:C18"/>
    <mergeCell ref="A17:J17"/>
    <mergeCell ref="B56:D56"/>
    <mergeCell ref="B57:D57"/>
    <mergeCell ref="B46:D46"/>
    <mergeCell ref="A52:J52"/>
    <mergeCell ref="B53:D53"/>
    <mergeCell ref="B47:D47"/>
    <mergeCell ref="B54:D54"/>
    <mergeCell ref="B32:D32"/>
    <mergeCell ref="B35:D35"/>
    <mergeCell ref="A109:C109"/>
    <mergeCell ref="B82:D82"/>
    <mergeCell ref="B83:D83"/>
    <mergeCell ref="B78:D78"/>
    <mergeCell ref="B38:D38"/>
    <mergeCell ref="B40:D40"/>
    <mergeCell ref="B43:D43"/>
    <mergeCell ref="A69:J69"/>
    <mergeCell ref="B66:D66"/>
    <mergeCell ref="B67:D67"/>
    <mergeCell ref="B60:D60"/>
    <mergeCell ref="B61:D61"/>
    <mergeCell ref="B51:G51"/>
    <mergeCell ref="B77:D77"/>
  </mergeCells>
  <conditionalFormatting sqref="A109">
    <cfRule type="containsText" dxfId="71" priority="2" operator="containsText" text="Warning">
      <formula>NOT(ISERROR(SEARCH("Warning",A109)))</formula>
    </cfRule>
  </conditionalFormatting>
  <conditionalFormatting sqref="A112">
    <cfRule type="containsText" dxfId="70" priority="1" operator="containsText" text="Warning">
      <formula>NOT(ISERROR(SEARCH("Warning",A112)))</formula>
    </cfRule>
  </conditionalFormatting>
  <conditionalFormatting sqref="A108:C111">
    <cfRule type="containsText" dxfId="69" priority="3" operator="containsText" text="Warning">
      <formula>NOT(ISERROR(SEARCH("Warning",A108)))</formula>
    </cfRule>
  </conditionalFormatting>
  <pageMargins left="0.7" right="0.7" top="0.75" bottom="0.75" header="0.3" footer="0.3"/>
  <pageSetup scale="43" fitToHeight="0" orientation="portrait" horizontalDpi="1200" verticalDpi="1200" r:id="rId1"/>
  <ignoredErrors>
    <ignoredError sqref="J12:J13 J18:J19 J1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CC5CA"/>
  </sheetPr>
  <dimension ref="A1:Z94"/>
  <sheetViews>
    <sheetView showGridLines="0" zoomScaleNormal="100" workbookViewId="0"/>
  </sheetViews>
  <sheetFormatPr defaultRowHeight="15" x14ac:dyDescent="0.25"/>
  <cols>
    <col min="1" max="1" width="6.85546875" style="63" customWidth="1"/>
    <col min="2" max="2" width="16" style="63" customWidth="1"/>
    <col min="3" max="3" width="29.140625" style="63" customWidth="1"/>
    <col min="4" max="6" width="19" style="63" customWidth="1"/>
    <col min="7" max="7" width="16.140625" style="63" customWidth="1"/>
    <col min="8" max="10" width="21.140625" style="63" customWidth="1"/>
    <col min="11" max="11" width="28.42578125" style="63" customWidth="1"/>
    <col min="12" max="12" width="32.5703125" style="63" customWidth="1"/>
    <col min="13" max="13" width="37.42578125" style="63" customWidth="1"/>
    <col min="14" max="16384" width="9.140625" style="63"/>
  </cols>
  <sheetData>
    <row r="1" spans="1:13" ht="26.25" x14ac:dyDescent="0.4">
      <c r="A1" s="62" t="str">
        <f>Instructions!A1</f>
        <v>Colorado Comprehensive Provider Cost Report</v>
      </c>
      <c r="H1" s="75"/>
    </row>
    <row r="2" spans="1:13" ht="21" x14ac:dyDescent="0.35">
      <c r="A2" s="64" t="str">
        <f>Instructions!A2</f>
        <v>Comprehensive Safety Net Providers</v>
      </c>
    </row>
    <row r="3" spans="1:13" ht="24.95" customHeight="1" x14ac:dyDescent="0.35">
      <c r="A3" s="415" t="s">
        <v>288</v>
      </c>
      <c r="B3" s="415"/>
      <c r="C3" s="415"/>
      <c r="D3" s="415"/>
      <c r="E3" s="415"/>
      <c r="F3" s="415"/>
      <c r="G3" s="415"/>
      <c r="H3" s="415"/>
      <c r="I3" s="415"/>
      <c r="J3" s="415"/>
      <c r="K3" s="415"/>
    </row>
    <row r="4" spans="1:13" x14ac:dyDescent="0.25">
      <c r="I4" s="125"/>
      <c r="K4" s="79"/>
      <c r="L4" s="79"/>
      <c r="M4" s="79"/>
    </row>
    <row r="5" spans="1:13" x14ac:dyDescent="0.25">
      <c r="A5" s="81" t="s">
        <v>555</v>
      </c>
      <c r="C5" s="82">
        <f>Certification!C5</f>
        <v>0</v>
      </c>
      <c r="I5" s="75"/>
      <c r="K5" s="68"/>
      <c r="L5" s="68"/>
      <c r="M5" s="68"/>
    </row>
    <row r="6" spans="1:13" x14ac:dyDescent="0.25">
      <c r="A6" s="81" t="s">
        <v>0</v>
      </c>
      <c r="C6" s="83">
        <f>Certification!C6</f>
        <v>45838</v>
      </c>
      <c r="D6" s="83"/>
      <c r="E6" s="83"/>
      <c r="F6" s="83"/>
      <c r="G6" s="83"/>
      <c r="H6" s="83"/>
      <c r="I6" s="126"/>
      <c r="K6" s="68"/>
      <c r="L6" s="68"/>
      <c r="M6" s="68"/>
    </row>
    <row r="7" spans="1:13" x14ac:dyDescent="0.25">
      <c r="I7" s="75"/>
      <c r="K7" s="68"/>
      <c r="L7" s="68"/>
      <c r="M7" s="68"/>
    </row>
    <row r="8" spans="1:13" x14ac:dyDescent="0.25">
      <c r="A8" s="81" t="s">
        <v>289</v>
      </c>
      <c r="D8" s="16"/>
      <c r="E8" s="75"/>
      <c r="F8" s="127"/>
      <c r="G8" s="127"/>
      <c r="H8" s="75"/>
      <c r="I8" s="75"/>
      <c r="K8" s="68"/>
      <c r="L8" s="68"/>
      <c r="M8" s="68"/>
    </row>
    <row r="9" spans="1:13" ht="6.75" customHeight="1" x14ac:dyDescent="0.25">
      <c r="I9" s="75"/>
      <c r="K9" s="68"/>
      <c r="L9" s="68"/>
      <c r="M9" s="68"/>
    </row>
    <row r="10" spans="1:13" x14ac:dyDescent="0.25">
      <c r="A10" s="81" t="s">
        <v>290</v>
      </c>
      <c r="D10" s="128" t="s">
        <v>291</v>
      </c>
      <c r="E10" s="127"/>
      <c r="F10" s="127"/>
      <c r="G10" s="127"/>
      <c r="I10" s="75"/>
      <c r="K10" s="68"/>
      <c r="L10" s="68"/>
      <c r="M10" s="68"/>
    </row>
    <row r="11" spans="1:13" x14ac:dyDescent="0.25">
      <c r="A11" s="81"/>
      <c r="D11" s="127"/>
      <c r="E11" s="127"/>
      <c r="F11" s="127"/>
      <c r="G11" s="127"/>
      <c r="I11" s="75"/>
      <c r="K11" s="129"/>
    </row>
    <row r="12" spans="1:13" ht="15" customHeight="1" x14ac:dyDescent="0.25">
      <c r="A12" s="417" t="s">
        <v>716</v>
      </c>
      <c r="B12" s="417"/>
      <c r="C12" s="417"/>
      <c r="D12" s="417"/>
      <c r="E12" s="417"/>
      <c r="F12" s="417"/>
      <c r="G12" s="417"/>
      <c r="H12" s="417"/>
      <c r="I12" s="417"/>
      <c r="K12" s="130"/>
    </row>
    <row r="13" spans="1:13" ht="15" customHeight="1" x14ac:dyDescent="0.25">
      <c r="A13" s="417"/>
      <c r="B13" s="417"/>
      <c r="C13" s="417"/>
      <c r="D13" s="417"/>
      <c r="E13" s="417"/>
      <c r="F13" s="417"/>
      <c r="G13" s="417"/>
      <c r="H13" s="417"/>
      <c r="I13" s="417"/>
      <c r="K13" s="130"/>
    </row>
    <row r="14" spans="1:13" ht="15" customHeight="1" x14ac:dyDescent="0.25">
      <c r="A14" s="417"/>
      <c r="B14" s="417"/>
      <c r="C14" s="417"/>
      <c r="D14" s="417"/>
      <c r="E14" s="417"/>
      <c r="F14" s="417"/>
      <c r="G14" s="417"/>
      <c r="H14" s="417"/>
      <c r="I14" s="417"/>
      <c r="K14" s="130"/>
    </row>
    <row r="15" spans="1:13" x14ac:dyDescent="0.25">
      <c r="A15" s="417"/>
      <c r="B15" s="417"/>
      <c r="C15" s="417"/>
      <c r="D15" s="417"/>
      <c r="E15" s="417"/>
      <c r="F15" s="417"/>
      <c r="G15" s="417"/>
      <c r="H15" s="417"/>
      <c r="I15" s="417"/>
    </row>
    <row r="16" spans="1:13" x14ac:dyDescent="0.25">
      <c r="A16" s="347"/>
      <c r="B16" s="347"/>
      <c r="C16" s="347"/>
      <c r="D16" s="131"/>
      <c r="E16" s="347"/>
      <c r="F16" s="347"/>
      <c r="G16" s="347"/>
      <c r="H16" s="347"/>
      <c r="I16" s="347"/>
    </row>
    <row r="17" spans="1:26" x14ac:dyDescent="0.25">
      <c r="A17" s="347"/>
      <c r="B17" s="418">
        <v>1</v>
      </c>
      <c r="C17" s="419"/>
      <c r="D17" s="349">
        <v>2</v>
      </c>
      <c r="E17" s="349">
        <v>3</v>
      </c>
      <c r="F17" s="349">
        <v>4</v>
      </c>
      <c r="G17" s="349">
        <v>5</v>
      </c>
      <c r="H17" s="349">
        <v>6</v>
      </c>
      <c r="I17" s="349">
        <v>7</v>
      </c>
      <c r="J17" s="133"/>
      <c r="K17" s="133"/>
      <c r="L17" s="134"/>
    </row>
    <row r="18" spans="1:26" s="136" customFormat="1" ht="52.5" customHeight="1" x14ac:dyDescent="0.25">
      <c r="A18" s="135"/>
      <c r="B18" s="416" t="s">
        <v>214</v>
      </c>
      <c r="C18" s="416"/>
      <c r="D18" s="346" t="s">
        <v>292</v>
      </c>
      <c r="E18" s="346" t="s">
        <v>486</v>
      </c>
      <c r="F18" s="346" t="s">
        <v>671</v>
      </c>
      <c r="G18" s="346" t="s">
        <v>677</v>
      </c>
      <c r="H18" s="346" t="s">
        <v>520</v>
      </c>
      <c r="I18" s="346" t="s">
        <v>521</v>
      </c>
      <c r="J18" s="133"/>
    </row>
    <row r="19" spans="1:26" x14ac:dyDescent="0.25">
      <c r="A19" s="137">
        <v>1</v>
      </c>
      <c r="B19" s="414"/>
      <c r="C19" s="414"/>
      <c r="D19" s="37"/>
      <c r="E19" s="38"/>
      <c r="F19" s="38"/>
      <c r="G19" s="59"/>
      <c r="H19" s="138">
        <f>G19*F19</f>
        <v>0</v>
      </c>
      <c r="I19" s="138">
        <f>IF(H19-$D$8&gt;0,H19-$D$8,0)</f>
        <v>0</v>
      </c>
      <c r="J19" s="354"/>
    </row>
    <row r="20" spans="1:26" x14ac:dyDescent="0.25">
      <c r="A20" s="137">
        <f>A19+1</f>
        <v>2</v>
      </c>
      <c r="B20" s="414"/>
      <c r="C20" s="414"/>
      <c r="D20" s="37"/>
      <c r="E20" s="38"/>
      <c r="F20" s="38"/>
      <c r="G20" s="59"/>
      <c r="H20" s="138">
        <f>G20*F20</f>
        <v>0</v>
      </c>
      <c r="I20" s="138">
        <f>IF(H20-$D$8&gt;0,H20-$D$8,0)</f>
        <v>0</v>
      </c>
      <c r="J20" s="354"/>
    </row>
    <row r="21" spans="1:26" x14ac:dyDescent="0.25">
      <c r="A21" s="137">
        <f t="shared" ref="A21:A29" si="0">A20+1</f>
        <v>3</v>
      </c>
      <c r="B21" s="414"/>
      <c r="C21" s="414"/>
      <c r="D21" s="37"/>
      <c r="E21" s="38"/>
      <c r="F21" s="38"/>
      <c r="G21" s="59"/>
      <c r="H21" s="138">
        <f>G21*F21</f>
        <v>0</v>
      </c>
      <c r="I21" s="138">
        <f>IF(H21-$D$8&gt;0,H21-$D$8,0)</f>
        <v>0</v>
      </c>
      <c r="J21" s="354"/>
    </row>
    <row r="22" spans="1:26" x14ac:dyDescent="0.25">
      <c r="A22" s="137">
        <f t="shared" si="0"/>
        <v>4</v>
      </c>
      <c r="B22" s="414"/>
      <c r="C22" s="414"/>
      <c r="D22" s="37"/>
      <c r="E22" s="38"/>
      <c r="F22" s="38"/>
      <c r="G22" s="59"/>
      <c r="H22" s="138">
        <f>G22*F22</f>
        <v>0</v>
      </c>
      <c r="I22" s="138">
        <f>IF(H22-$D$8&gt;0,H22-$D$8,0)</f>
        <v>0</v>
      </c>
      <c r="J22" s="354"/>
    </row>
    <row r="23" spans="1:26" x14ac:dyDescent="0.25">
      <c r="A23" s="137">
        <f t="shared" si="0"/>
        <v>5</v>
      </c>
      <c r="B23" s="414"/>
      <c r="C23" s="414"/>
      <c r="D23" s="37"/>
      <c r="E23" s="38"/>
      <c r="F23" s="38"/>
      <c r="G23" s="59"/>
      <c r="H23" s="138">
        <f>G23*F23</f>
        <v>0</v>
      </c>
      <c r="I23" s="138">
        <f>IF(H23-$D$8&gt;0,H23-$D$8,0)</f>
        <v>0</v>
      </c>
      <c r="J23" s="354"/>
    </row>
    <row r="24" spans="1:26" x14ac:dyDescent="0.25">
      <c r="A24" s="139">
        <f t="shared" si="0"/>
        <v>6</v>
      </c>
      <c r="B24" s="69"/>
      <c r="C24" s="69"/>
      <c r="D24" s="69"/>
      <c r="E24" s="69"/>
      <c r="F24" s="69"/>
      <c r="G24" s="69"/>
      <c r="H24" s="69"/>
      <c r="I24" s="140">
        <f>SUM(I19:I23)</f>
        <v>0</v>
      </c>
      <c r="J24" s="69"/>
    </row>
    <row r="25" spans="1:26" x14ac:dyDescent="0.25">
      <c r="A25" s="69"/>
      <c r="B25" s="69"/>
      <c r="C25" s="69"/>
      <c r="D25" s="69"/>
      <c r="E25" s="69"/>
      <c r="F25" s="69"/>
      <c r="G25" s="69"/>
      <c r="H25" s="69"/>
      <c r="I25" s="69"/>
    </row>
    <row r="26" spans="1:26" x14ac:dyDescent="0.25">
      <c r="A26" s="139">
        <v>7</v>
      </c>
      <c r="B26" s="69"/>
      <c r="C26" s="69"/>
      <c r="D26" s="69"/>
      <c r="E26" s="69"/>
      <c r="F26" s="69"/>
      <c r="G26" s="69"/>
      <c r="H26" s="141" t="s">
        <v>217</v>
      </c>
      <c r="I26" s="142">
        <f>SUMIF($D$19:$D$23,2,$I$19:$I$23)</f>
        <v>0</v>
      </c>
    </row>
    <row r="27" spans="1:26" x14ac:dyDescent="0.25">
      <c r="A27" s="139">
        <v>8</v>
      </c>
      <c r="B27" s="69"/>
      <c r="C27" s="69"/>
      <c r="D27" s="69"/>
      <c r="E27" s="69"/>
      <c r="F27" s="69"/>
      <c r="G27" s="69"/>
      <c r="H27" s="141" t="s">
        <v>215</v>
      </c>
      <c r="I27" s="142">
        <f>SUMIF($D$19:$D$23,3,$I$19:$I$23)</f>
        <v>0</v>
      </c>
    </row>
    <row r="28" spans="1:26" x14ac:dyDescent="0.25">
      <c r="A28" s="139">
        <v>9</v>
      </c>
      <c r="B28" s="69"/>
      <c r="C28" s="69"/>
      <c r="D28" s="69"/>
      <c r="E28" s="69"/>
      <c r="F28" s="69"/>
      <c r="G28" s="69"/>
      <c r="H28" s="141" t="s">
        <v>216</v>
      </c>
      <c r="I28" s="142">
        <f>SUMIF($D$19:$D$23,4,$I$19:$I$23)</f>
        <v>0</v>
      </c>
    </row>
    <row r="29" spans="1:26" x14ac:dyDescent="0.25">
      <c r="A29" s="139">
        <f t="shared" si="0"/>
        <v>10</v>
      </c>
      <c r="B29" s="69"/>
      <c r="C29" s="69"/>
      <c r="D29" s="69"/>
      <c r="E29" s="69"/>
      <c r="F29" s="69"/>
      <c r="G29" s="69"/>
      <c r="H29" s="141" t="s">
        <v>218</v>
      </c>
      <c r="I29" s="142">
        <f>SUMIF($D$19:$D$23,5,$I$19:$I$23)</f>
        <v>0</v>
      </c>
    </row>
    <row r="30" spans="1:26" x14ac:dyDescent="0.25">
      <c r="A30" s="69"/>
      <c r="B30" s="69"/>
      <c r="C30" s="69"/>
      <c r="D30" s="69"/>
      <c r="E30" s="69"/>
      <c r="F30" s="69"/>
      <c r="G30" s="69"/>
      <c r="H30" s="69"/>
      <c r="I30" s="143" t="str">
        <f>IF(SUM(I26:I29)&lt;&gt;I24,"error","")</f>
        <v/>
      </c>
    </row>
    <row r="31" spans="1:26" ht="15.6" customHeight="1" x14ac:dyDescent="0.25">
      <c r="A31" s="69"/>
      <c r="B31" s="144"/>
      <c r="C31" s="144"/>
      <c r="D31" s="144"/>
      <c r="E31" s="144"/>
      <c r="F31" s="144"/>
      <c r="G31" s="144"/>
      <c r="H31" s="144"/>
      <c r="I31" s="145" t="s">
        <v>293</v>
      </c>
      <c r="J31" s="146"/>
      <c r="K31" s="146"/>
      <c r="L31" s="147"/>
      <c r="V31" s="148"/>
      <c r="W31" s="148"/>
      <c r="X31" s="148"/>
      <c r="Y31" s="148"/>
      <c r="Z31" s="148"/>
    </row>
    <row r="32" spans="1:26" x14ac:dyDescent="0.25">
      <c r="A32" s="69"/>
      <c r="B32" s="69"/>
      <c r="C32" s="69"/>
      <c r="D32" s="69"/>
      <c r="E32" s="69"/>
      <c r="F32" s="69"/>
      <c r="G32" s="69"/>
      <c r="H32" s="69"/>
      <c r="I32" s="69"/>
    </row>
    <row r="33" spans="1:9" x14ac:dyDescent="0.25">
      <c r="A33" s="69"/>
      <c r="B33" s="420" t="str">
        <f>IF(OR(B19=0,D19=0,E19=0,G19=0,F19=0),"Warning: Line 1 must be completed.","")</f>
        <v>Warning: Line 1 must be completed.</v>
      </c>
      <c r="C33" s="420"/>
      <c r="D33" s="69"/>
      <c r="E33" s="69"/>
      <c r="F33" s="69"/>
      <c r="G33" s="69"/>
      <c r="H33" s="69"/>
      <c r="I33" s="69"/>
    </row>
    <row r="34" spans="1:9" x14ac:dyDescent="0.25">
      <c r="A34" s="69"/>
      <c r="B34" s="420" t="str">
        <f>IF(OR(B20=0,D20=0,E20=0,G20=0,F20=0),"Warning: Line 2 must be completed.","")</f>
        <v>Warning: Line 2 must be completed.</v>
      </c>
      <c r="C34" s="420"/>
      <c r="D34" s="69"/>
      <c r="E34" s="69"/>
      <c r="F34" s="69"/>
      <c r="G34" s="69"/>
      <c r="H34" s="69"/>
      <c r="I34" s="69"/>
    </row>
    <row r="35" spans="1:9" x14ac:dyDescent="0.25">
      <c r="A35" s="69"/>
      <c r="B35" s="420" t="str">
        <f>IF(OR(B21=0,D21=0,E21=0,G21=0,F21=0),"Warning: Line 3 must be completed.","")</f>
        <v>Warning: Line 3 must be completed.</v>
      </c>
      <c r="C35" s="420"/>
      <c r="D35" s="69"/>
      <c r="E35" s="69"/>
      <c r="F35" s="69"/>
      <c r="G35" s="69"/>
      <c r="H35" s="69"/>
      <c r="I35" s="69"/>
    </row>
    <row r="36" spans="1:9" x14ac:dyDescent="0.25">
      <c r="A36" s="69"/>
      <c r="B36" s="420" t="str">
        <f>IF(OR(B22=0,D22=0,E22=0,G22=0,F22=0),"Warning: Line 4 must be completed.","")</f>
        <v>Warning: Line 4 must be completed.</v>
      </c>
      <c r="C36" s="420"/>
      <c r="D36" s="69"/>
      <c r="E36" s="69"/>
      <c r="F36" s="69"/>
      <c r="G36" s="69"/>
      <c r="H36" s="69"/>
      <c r="I36" s="69"/>
    </row>
    <row r="37" spans="1:9" x14ac:dyDescent="0.25">
      <c r="A37" s="69"/>
      <c r="B37" s="420" t="str">
        <f>IF(OR(B23=0,D23=0,E23=0,G23=0,F23=0),"Warning: Line 5 must be completed.","")</f>
        <v>Warning: Line 5 must be completed.</v>
      </c>
      <c r="C37" s="420"/>
      <c r="D37" s="69"/>
      <c r="E37" s="69"/>
      <c r="F37" s="69"/>
      <c r="G37" s="69"/>
      <c r="H37" s="69"/>
      <c r="I37" s="69"/>
    </row>
    <row r="38" spans="1:9" x14ac:dyDescent="0.25">
      <c r="A38" s="69"/>
      <c r="B38" s="69"/>
      <c r="C38" s="69"/>
      <c r="D38" s="69"/>
      <c r="E38" s="69"/>
      <c r="F38" s="69"/>
      <c r="G38" s="69"/>
      <c r="H38" s="69"/>
      <c r="I38" s="69"/>
    </row>
    <row r="39" spans="1:9" x14ac:dyDescent="0.25">
      <c r="A39" s="69"/>
      <c r="B39" s="69"/>
      <c r="C39" s="69"/>
      <c r="D39" s="69"/>
      <c r="E39" s="69"/>
      <c r="F39" s="69"/>
      <c r="G39" s="69"/>
      <c r="H39" s="69"/>
      <c r="I39" s="69"/>
    </row>
    <row r="40" spans="1:9" x14ac:dyDescent="0.25">
      <c r="A40" s="69"/>
      <c r="B40" s="69"/>
      <c r="C40" s="69"/>
      <c r="D40" s="69"/>
      <c r="E40" s="69"/>
      <c r="F40" s="69"/>
      <c r="G40" s="69"/>
      <c r="H40" s="69"/>
      <c r="I40" s="69"/>
    </row>
    <row r="41" spans="1:9" x14ac:dyDescent="0.25">
      <c r="A41" s="69"/>
      <c r="B41" s="69"/>
      <c r="C41" s="69"/>
      <c r="D41" s="69"/>
      <c r="E41" s="69"/>
      <c r="F41" s="69"/>
      <c r="G41" s="69"/>
      <c r="H41" s="69"/>
      <c r="I41" s="69"/>
    </row>
    <row r="42" spans="1:9" x14ac:dyDescent="0.25">
      <c r="A42" s="69"/>
      <c r="B42" s="69"/>
      <c r="C42" s="69"/>
      <c r="D42" s="69"/>
      <c r="E42" s="69"/>
      <c r="F42" s="69"/>
      <c r="G42" s="69"/>
      <c r="H42" s="69"/>
      <c r="I42" s="69"/>
    </row>
    <row r="43" spans="1:9" x14ac:dyDescent="0.25">
      <c r="A43" s="69"/>
      <c r="B43" s="69"/>
      <c r="C43" s="69"/>
      <c r="D43" s="69"/>
      <c r="E43" s="69"/>
      <c r="F43" s="69"/>
      <c r="G43" s="69"/>
      <c r="H43" s="69"/>
      <c r="I43" s="69"/>
    </row>
    <row r="44" spans="1:9" x14ac:dyDescent="0.25">
      <c r="A44" s="69"/>
      <c r="B44" s="69"/>
      <c r="C44" s="69"/>
      <c r="D44" s="69"/>
      <c r="E44" s="69"/>
      <c r="F44" s="69"/>
      <c r="G44" s="69"/>
      <c r="H44" s="69"/>
      <c r="I44" s="69"/>
    </row>
    <row r="45" spans="1:9" x14ac:dyDescent="0.25">
      <c r="A45" s="69"/>
      <c r="B45" s="69"/>
      <c r="C45" s="69"/>
      <c r="D45" s="69"/>
      <c r="E45" s="69"/>
      <c r="F45" s="69"/>
      <c r="G45" s="69"/>
      <c r="H45" s="69"/>
      <c r="I45" s="69"/>
    </row>
    <row r="46" spans="1:9" x14ac:dyDescent="0.25">
      <c r="A46" s="69"/>
      <c r="B46" s="69"/>
      <c r="C46" s="69"/>
      <c r="D46" s="69"/>
      <c r="E46" s="69"/>
      <c r="F46" s="69"/>
      <c r="G46" s="69"/>
      <c r="H46" s="69"/>
      <c r="I46" s="69"/>
    </row>
    <row r="47" spans="1:9" x14ac:dyDescent="0.25">
      <c r="A47" s="69"/>
      <c r="B47" s="69"/>
      <c r="C47" s="69"/>
      <c r="D47" s="69"/>
      <c r="E47" s="69"/>
      <c r="F47" s="69"/>
      <c r="G47" s="69"/>
      <c r="H47" s="69"/>
      <c r="I47" s="69"/>
    </row>
    <row r="48" spans="1:9" x14ac:dyDescent="0.25">
      <c r="A48" s="69"/>
      <c r="B48" s="69"/>
      <c r="C48" s="69"/>
      <c r="D48" s="69"/>
      <c r="E48" s="69"/>
      <c r="F48" s="69"/>
      <c r="G48" s="69"/>
      <c r="H48" s="69"/>
      <c r="I48" s="69"/>
    </row>
    <row r="49" spans="1:9" x14ac:dyDescent="0.25">
      <c r="A49" s="69"/>
      <c r="B49" s="69"/>
      <c r="C49" s="69"/>
      <c r="D49" s="69"/>
      <c r="E49" s="69"/>
      <c r="F49" s="69"/>
      <c r="G49" s="69"/>
      <c r="H49" s="69"/>
      <c r="I49" s="69"/>
    </row>
    <row r="50" spans="1:9" x14ac:dyDescent="0.25">
      <c r="A50" s="69"/>
      <c r="B50" s="69"/>
      <c r="C50" s="69"/>
      <c r="D50" s="69"/>
      <c r="E50" s="69"/>
      <c r="F50" s="69"/>
      <c r="G50" s="69"/>
      <c r="H50" s="69"/>
      <c r="I50" s="69"/>
    </row>
    <row r="51" spans="1:9" x14ac:dyDescent="0.25">
      <c r="A51" s="69"/>
      <c r="B51" s="69"/>
      <c r="C51" s="69"/>
      <c r="D51" s="69"/>
      <c r="E51" s="69"/>
      <c r="F51" s="69"/>
      <c r="G51" s="69"/>
      <c r="H51" s="69"/>
      <c r="I51" s="69"/>
    </row>
    <row r="52" spans="1:9" x14ac:dyDescent="0.25">
      <c r="A52" s="69"/>
      <c r="B52" s="69"/>
      <c r="C52" s="69"/>
      <c r="D52" s="69"/>
      <c r="E52" s="69"/>
      <c r="F52" s="69"/>
      <c r="G52" s="69"/>
      <c r="H52" s="69"/>
      <c r="I52" s="69"/>
    </row>
    <row r="53" spans="1:9" x14ac:dyDescent="0.25">
      <c r="A53" s="69"/>
      <c r="B53" s="69"/>
      <c r="C53" s="69"/>
      <c r="D53" s="69"/>
      <c r="E53" s="69"/>
      <c r="F53" s="69"/>
      <c r="G53" s="69"/>
      <c r="H53" s="69"/>
      <c r="I53" s="69"/>
    </row>
    <row r="54" spans="1:9" x14ac:dyDescent="0.25">
      <c r="A54" s="69"/>
      <c r="B54" s="69"/>
      <c r="C54" s="69"/>
      <c r="D54" s="69"/>
      <c r="E54" s="69"/>
      <c r="F54" s="69"/>
      <c r="G54" s="69"/>
      <c r="H54" s="69"/>
      <c r="I54" s="69"/>
    </row>
    <row r="55" spans="1:9" x14ac:dyDescent="0.25">
      <c r="A55" s="69"/>
      <c r="B55" s="69"/>
      <c r="C55" s="69"/>
      <c r="D55" s="69"/>
      <c r="E55" s="69"/>
      <c r="F55" s="69"/>
      <c r="G55" s="69"/>
      <c r="H55" s="69"/>
      <c r="I55" s="69"/>
    </row>
    <row r="56" spans="1:9" x14ac:dyDescent="0.25">
      <c r="A56" s="69"/>
      <c r="B56" s="69"/>
      <c r="C56" s="69"/>
      <c r="D56" s="69"/>
      <c r="E56" s="69"/>
      <c r="F56" s="69"/>
      <c r="G56" s="69"/>
      <c r="H56" s="69"/>
      <c r="I56" s="69"/>
    </row>
    <row r="57" spans="1:9" x14ac:dyDescent="0.25">
      <c r="A57" s="69"/>
      <c r="B57" s="69"/>
      <c r="C57" s="69"/>
      <c r="D57" s="69"/>
      <c r="E57" s="69"/>
      <c r="F57" s="69"/>
      <c r="G57" s="69"/>
      <c r="H57" s="69"/>
      <c r="I57" s="69"/>
    </row>
    <row r="58" spans="1:9" x14ac:dyDescent="0.25">
      <c r="A58" s="69"/>
      <c r="B58" s="69"/>
      <c r="C58" s="69"/>
      <c r="D58" s="69"/>
      <c r="E58" s="69"/>
      <c r="F58" s="69"/>
      <c r="G58" s="69"/>
      <c r="H58" s="69"/>
      <c r="I58" s="69"/>
    </row>
    <row r="59" spans="1:9" x14ac:dyDescent="0.25">
      <c r="A59" s="69"/>
      <c r="B59" s="69"/>
      <c r="C59" s="69"/>
      <c r="D59" s="69"/>
      <c r="E59" s="69"/>
      <c r="F59" s="69"/>
      <c r="G59" s="69"/>
      <c r="H59" s="69"/>
      <c r="I59" s="69"/>
    </row>
    <row r="60" spans="1:9" x14ac:dyDescent="0.25">
      <c r="A60" s="69"/>
      <c r="B60" s="69"/>
      <c r="C60" s="69"/>
      <c r="D60" s="69"/>
      <c r="E60" s="69"/>
      <c r="F60" s="69"/>
      <c r="G60" s="69"/>
      <c r="H60" s="69"/>
      <c r="I60" s="69"/>
    </row>
    <row r="61" spans="1:9" x14ac:dyDescent="0.25">
      <c r="A61" s="69"/>
      <c r="B61" s="69"/>
      <c r="C61" s="69"/>
      <c r="D61" s="69"/>
      <c r="E61" s="69"/>
      <c r="F61" s="69"/>
      <c r="G61" s="69"/>
      <c r="H61" s="69"/>
      <c r="I61" s="69"/>
    </row>
    <row r="62" spans="1:9" x14ac:dyDescent="0.25">
      <c r="A62" s="69"/>
      <c r="B62" s="69"/>
      <c r="C62" s="69"/>
      <c r="D62" s="69"/>
      <c r="E62" s="69"/>
      <c r="F62" s="69"/>
      <c r="G62" s="69"/>
      <c r="H62" s="69"/>
      <c r="I62" s="69"/>
    </row>
    <row r="63" spans="1:9" x14ac:dyDescent="0.25">
      <c r="A63" s="69"/>
      <c r="B63" s="69"/>
      <c r="C63" s="69"/>
      <c r="D63" s="69"/>
      <c r="E63" s="69"/>
      <c r="F63" s="69"/>
      <c r="G63" s="69"/>
      <c r="H63" s="69"/>
      <c r="I63" s="69"/>
    </row>
    <row r="64" spans="1:9" x14ac:dyDescent="0.25">
      <c r="A64" s="69"/>
      <c r="B64" s="69"/>
      <c r="C64" s="69"/>
      <c r="D64" s="69"/>
      <c r="E64" s="69"/>
      <c r="F64" s="69"/>
      <c r="G64" s="69"/>
      <c r="H64" s="69"/>
      <c r="I64" s="69"/>
    </row>
    <row r="65" spans="1:9" x14ac:dyDescent="0.25">
      <c r="A65" s="69"/>
      <c r="B65" s="69"/>
      <c r="C65" s="69"/>
      <c r="D65" s="69"/>
      <c r="E65" s="69"/>
      <c r="F65" s="69"/>
      <c r="G65" s="69"/>
      <c r="H65" s="69"/>
      <c r="I65" s="69"/>
    </row>
    <row r="66" spans="1:9" x14ac:dyDescent="0.25">
      <c r="A66" s="69"/>
      <c r="B66" s="69"/>
      <c r="C66" s="69"/>
      <c r="D66" s="69"/>
      <c r="E66" s="69"/>
      <c r="F66" s="69"/>
      <c r="G66" s="69"/>
      <c r="H66" s="69"/>
      <c r="I66" s="69"/>
    </row>
    <row r="91" spans="4:4" hidden="1" x14ac:dyDescent="0.25">
      <c r="D91" s="63">
        <v>2</v>
      </c>
    </row>
    <row r="92" spans="4:4" hidden="1" x14ac:dyDescent="0.25">
      <c r="D92" s="63">
        <v>3</v>
      </c>
    </row>
    <row r="93" spans="4:4" hidden="1" x14ac:dyDescent="0.25">
      <c r="D93" s="63">
        <v>4</v>
      </c>
    </row>
    <row r="94" spans="4:4" hidden="1" x14ac:dyDescent="0.25">
      <c r="D94" s="63">
        <v>5</v>
      </c>
    </row>
  </sheetData>
  <sheetProtection algorithmName="SHA-512" hashValue="dQ8bdJFoJI7kYv9/DiN3kk7BBqq5i4zQHXqRRu4tlLOoHDM7hyHtzHtRcqF/edghM6CM9Nq0Z9brzoxNZC1WJQ==" saltValue="nZo4MRy3rWjMxQl2RJZdqw==" spinCount="100000" sheet="1" objects="1" scenarios="1"/>
  <mergeCells count="14">
    <mergeCell ref="B33:C33"/>
    <mergeCell ref="B34:C34"/>
    <mergeCell ref="B35:C35"/>
    <mergeCell ref="B36:C36"/>
    <mergeCell ref="B37:C37"/>
    <mergeCell ref="B20:C20"/>
    <mergeCell ref="B21:C21"/>
    <mergeCell ref="B22:C22"/>
    <mergeCell ref="B23:C23"/>
    <mergeCell ref="A3:K3"/>
    <mergeCell ref="B18:C18"/>
    <mergeCell ref="B19:C19"/>
    <mergeCell ref="A12:I15"/>
    <mergeCell ref="B17:C17"/>
  </mergeCells>
  <conditionalFormatting sqref="B33:C37">
    <cfRule type="containsText" dxfId="68" priority="1" operator="containsText" text="Warning">
      <formula>NOT(ISERROR(SEARCH("Warning",B33)))</formula>
    </cfRule>
  </conditionalFormatting>
  <dataValidations count="1">
    <dataValidation type="list" allowBlank="1" showInputMessage="1" showErrorMessage="1" sqref="D19:D23" xr:uid="{00000000-0002-0000-0300-000000000000}">
      <formula1>$D$91:$D$94</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CC5CA"/>
  </sheetPr>
  <dimension ref="A1:AF61"/>
  <sheetViews>
    <sheetView showGridLines="0" zoomScaleNormal="100" workbookViewId="0"/>
  </sheetViews>
  <sheetFormatPr defaultRowHeight="15" x14ac:dyDescent="0.25"/>
  <cols>
    <col min="1" max="1" width="10.28515625" style="63" customWidth="1"/>
    <col min="2" max="2" width="12.7109375" style="63" customWidth="1"/>
    <col min="3" max="3" width="48.5703125" style="63" customWidth="1"/>
    <col min="4" max="4" width="16.140625" style="63" customWidth="1"/>
    <col min="5" max="31" width="9.140625" style="63"/>
    <col min="32" max="32" width="0" style="63" hidden="1" customWidth="1"/>
    <col min="33" max="16384" width="9.140625" style="63"/>
  </cols>
  <sheetData>
    <row r="1" spans="1:32" ht="26.25" x14ac:dyDescent="0.4">
      <c r="A1" s="62" t="str">
        <f>Instructions!A1</f>
        <v>Colorado Comprehensive Provider Cost Report</v>
      </c>
      <c r="B1" s="62"/>
      <c r="F1" s="149"/>
    </row>
    <row r="2" spans="1:32" ht="21" x14ac:dyDescent="0.35">
      <c r="A2" s="64" t="str">
        <f>Instructions!A2</f>
        <v>Comprehensive Safety Net Providers</v>
      </c>
      <c r="B2" s="64"/>
      <c r="F2" s="75"/>
    </row>
    <row r="3" spans="1:32" ht="24.95" customHeight="1" x14ac:dyDescent="0.35">
      <c r="A3" s="65" t="s">
        <v>243</v>
      </c>
    </row>
    <row r="5" spans="1:32" x14ac:dyDescent="0.25">
      <c r="A5" s="67" t="s">
        <v>555</v>
      </c>
      <c r="B5" s="69"/>
      <c r="C5" s="345">
        <f>Certification!C5</f>
        <v>0</v>
      </c>
      <c r="D5" s="69"/>
    </row>
    <row r="6" spans="1:32" x14ac:dyDescent="0.25">
      <c r="A6" s="67" t="s">
        <v>0</v>
      </c>
      <c r="B6" s="69"/>
      <c r="C6" s="348">
        <f>Certification!C6</f>
        <v>45838</v>
      </c>
      <c r="D6" s="154"/>
    </row>
    <row r="7" spans="1:32" x14ac:dyDescent="0.25">
      <c r="A7" s="69"/>
      <c r="B7" s="69"/>
      <c r="C7" s="69"/>
      <c r="D7" s="69"/>
      <c r="AF7" s="63" t="s">
        <v>594</v>
      </c>
    </row>
    <row r="8" spans="1:32" x14ac:dyDescent="0.25">
      <c r="A8" s="67" t="s">
        <v>276</v>
      </c>
      <c r="B8" s="66" t="s">
        <v>678</v>
      </c>
      <c r="C8" s="229"/>
      <c r="D8" s="355"/>
      <c r="E8" s="69"/>
      <c r="F8" s="69"/>
      <c r="AF8" s="63" t="s">
        <v>595</v>
      </c>
    </row>
    <row r="9" spans="1:32" x14ac:dyDescent="0.25">
      <c r="A9" s="67"/>
      <c r="B9" s="229" t="s">
        <v>679</v>
      </c>
      <c r="C9" s="229"/>
      <c r="D9" s="99">
        <f>'Schedule 1'!J55</f>
        <v>0</v>
      </c>
      <c r="E9" s="67"/>
      <c r="F9" s="69"/>
    </row>
    <row r="10" spans="1:32" ht="10.5" customHeight="1" x14ac:dyDescent="0.25">
      <c r="A10" s="67"/>
      <c r="B10" s="66"/>
      <c r="C10" s="229"/>
      <c r="D10" s="229"/>
      <c r="E10" s="229"/>
      <c r="F10" s="229"/>
    </row>
    <row r="11" spans="1:32" x14ac:dyDescent="0.25">
      <c r="A11" s="67"/>
      <c r="B11" s="69" t="s">
        <v>690</v>
      </c>
      <c r="C11" s="229"/>
      <c r="D11" s="229"/>
      <c r="E11" s="229"/>
      <c r="F11" s="229"/>
    </row>
    <row r="12" spans="1:32" x14ac:dyDescent="0.25">
      <c r="A12" s="67"/>
      <c r="B12" s="421"/>
      <c r="C12" s="421"/>
      <c r="D12" s="421"/>
      <c r="E12" s="69"/>
      <c r="F12" s="69"/>
    </row>
    <row r="13" spans="1:32" x14ac:dyDescent="0.25">
      <c r="A13" s="67"/>
      <c r="B13" s="421"/>
      <c r="C13" s="421"/>
      <c r="D13" s="421"/>
      <c r="E13" s="69"/>
      <c r="F13" s="69"/>
    </row>
    <row r="14" spans="1:32" x14ac:dyDescent="0.25">
      <c r="A14" s="67"/>
      <c r="B14" s="421"/>
      <c r="C14" s="421"/>
      <c r="D14" s="421"/>
      <c r="E14" s="69"/>
      <c r="F14" s="69"/>
    </row>
    <row r="15" spans="1:32" x14ac:dyDescent="0.25">
      <c r="A15" s="67"/>
      <c r="B15" s="421"/>
      <c r="C15" s="421"/>
      <c r="D15" s="421"/>
      <c r="E15" s="69"/>
      <c r="F15" s="69"/>
    </row>
    <row r="16" spans="1:32" x14ac:dyDescent="0.25">
      <c r="A16" s="67"/>
      <c r="B16" s="421"/>
      <c r="C16" s="421"/>
      <c r="D16" s="421"/>
      <c r="E16" s="69"/>
      <c r="F16" s="69"/>
    </row>
    <row r="17" spans="1:6" x14ac:dyDescent="0.25">
      <c r="A17" s="67"/>
      <c r="B17" s="421"/>
      <c r="C17" s="421"/>
      <c r="D17" s="421"/>
      <c r="E17" s="69"/>
      <c r="F17" s="69"/>
    </row>
    <row r="18" spans="1:6" x14ac:dyDescent="0.25">
      <c r="A18" s="67"/>
      <c r="B18" s="421"/>
      <c r="C18" s="421"/>
      <c r="D18" s="421"/>
      <c r="E18" s="69"/>
      <c r="F18" s="69"/>
    </row>
    <row r="19" spans="1:6" x14ac:dyDescent="0.25">
      <c r="A19" s="69"/>
      <c r="B19" s="229"/>
      <c r="C19" s="229"/>
      <c r="D19" s="229"/>
      <c r="E19" s="229"/>
      <c r="F19" s="229"/>
    </row>
    <row r="20" spans="1:6" x14ac:dyDescent="0.25">
      <c r="A20" s="67" t="s">
        <v>277</v>
      </c>
      <c r="B20" s="66" t="s">
        <v>273</v>
      </c>
      <c r="C20" s="229"/>
      <c r="D20" s="229"/>
      <c r="E20" s="229"/>
      <c r="F20" s="229"/>
    </row>
    <row r="21" spans="1:6" ht="12" customHeight="1" x14ac:dyDescent="0.25">
      <c r="A21" s="69"/>
      <c r="B21" s="69"/>
      <c r="C21" s="69"/>
      <c r="D21" s="69"/>
      <c r="E21" s="69"/>
      <c r="F21" s="69"/>
    </row>
    <row r="22" spans="1:6" ht="15" customHeight="1" x14ac:dyDescent="0.25">
      <c r="A22" s="356" t="s">
        <v>268</v>
      </c>
      <c r="B22" s="421"/>
      <c r="C22" s="421"/>
      <c r="D22" s="421"/>
      <c r="E22" s="67"/>
      <c r="F22" s="69"/>
    </row>
    <row r="23" spans="1:6" ht="15" customHeight="1" x14ac:dyDescent="0.25">
      <c r="A23" s="69"/>
      <c r="B23" s="421"/>
      <c r="C23" s="421"/>
      <c r="D23" s="421"/>
      <c r="E23" s="69"/>
      <c r="F23" s="69"/>
    </row>
    <row r="24" spans="1:6" x14ac:dyDescent="0.25">
      <c r="A24" s="69"/>
      <c r="B24" s="421"/>
      <c r="C24" s="421"/>
      <c r="D24" s="421"/>
      <c r="E24" s="69"/>
      <c r="F24" s="69"/>
    </row>
    <row r="25" spans="1:6" x14ac:dyDescent="0.25">
      <c r="A25" s="69"/>
      <c r="B25" s="421"/>
      <c r="C25" s="421"/>
      <c r="D25" s="421"/>
      <c r="E25" s="69"/>
      <c r="F25" s="69"/>
    </row>
    <row r="26" spans="1:6" x14ac:dyDescent="0.25">
      <c r="A26" s="69"/>
      <c r="B26" s="69"/>
      <c r="C26" s="69"/>
      <c r="D26" s="69"/>
      <c r="E26" s="69"/>
      <c r="F26" s="69"/>
    </row>
    <row r="27" spans="1:6" ht="15" customHeight="1" x14ac:dyDescent="0.25">
      <c r="A27" s="356" t="s">
        <v>269</v>
      </c>
      <c r="B27" s="421"/>
      <c r="C27" s="421"/>
      <c r="D27" s="421"/>
      <c r="E27" s="69"/>
      <c r="F27" s="69"/>
    </row>
    <row r="28" spans="1:6" ht="15" customHeight="1" x14ac:dyDescent="0.25">
      <c r="A28" s="69"/>
      <c r="B28" s="421"/>
      <c r="C28" s="421"/>
      <c r="D28" s="421"/>
      <c r="E28" s="69"/>
      <c r="F28" s="69"/>
    </row>
    <row r="29" spans="1:6" x14ac:dyDescent="0.25">
      <c r="A29" s="69"/>
      <c r="B29" s="421"/>
      <c r="C29" s="421"/>
      <c r="D29" s="421"/>
      <c r="E29" s="69"/>
      <c r="F29" s="69"/>
    </row>
    <row r="30" spans="1:6" x14ac:dyDescent="0.25">
      <c r="A30" s="69"/>
      <c r="B30" s="421"/>
      <c r="C30" s="421"/>
      <c r="D30" s="421"/>
      <c r="E30" s="69"/>
      <c r="F30" s="69"/>
    </row>
    <row r="31" spans="1:6" x14ac:dyDescent="0.25">
      <c r="A31" s="69"/>
      <c r="B31" s="69"/>
      <c r="C31" s="69"/>
      <c r="D31" s="69"/>
    </row>
    <row r="32" spans="1:6" ht="15" customHeight="1" x14ac:dyDescent="0.25">
      <c r="A32" s="356" t="s">
        <v>270</v>
      </c>
      <c r="B32" s="421"/>
      <c r="C32" s="421"/>
      <c r="D32" s="421"/>
    </row>
    <row r="33" spans="1:5" ht="15" customHeight="1" x14ac:dyDescent="0.25">
      <c r="A33" s="69"/>
      <c r="B33" s="421"/>
      <c r="C33" s="421"/>
      <c r="D33" s="421"/>
    </row>
    <row r="34" spans="1:5" x14ac:dyDescent="0.25">
      <c r="A34" s="69"/>
      <c r="B34" s="421"/>
      <c r="C34" s="421"/>
      <c r="D34" s="421"/>
    </row>
    <row r="35" spans="1:5" x14ac:dyDescent="0.25">
      <c r="A35" s="69"/>
      <c r="B35" s="421"/>
      <c r="C35" s="421"/>
      <c r="D35" s="421"/>
    </row>
    <row r="36" spans="1:5" x14ac:dyDescent="0.25">
      <c r="A36" s="69"/>
      <c r="B36" s="69"/>
      <c r="C36" s="69"/>
      <c r="D36" s="69"/>
    </row>
    <row r="37" spans="1:5" ht="15" customHeight="1" x14ac:dyDescent="0.25">
      <c r="A37" s="356" t="s">
        <v>271</v>
      </c>
      <c r="B37" s="421"/>
      <c r="C37" s="421"/>
      <c r="D37" s="421"/>
    </row>
    <row r="38" spans="1:5" ht="15" customHeight="1" x14ac:dyDescent="0.25">
      <c r="A38" s="69"/>
      <c r="B38" s="421"/>
      <c r="C38" s="421"/>
      <c r="D38" s="421"/>
    </row>
    <row r="39" spans="1:5" x14ac:dyDescent="0.25">
      <c r="A39" s="69"/>
      <c r="B39" s="421"/>
      <c r="C39" s="421"/>
      <c r="D39" s="421"/>
    </row>
    <row r="40" spans="1:5" x14ac:dyDescent="0.25">
      <c r="A40" s="69"/>
      <c r="B40" s="421"/>
      <c r="C40" s="421"/>
      <c r="D40" s="421"/>
    </row>
    <row r="41" spans="1:5" x14ac:dyDescent="0.25">
      <c r="A41" s="69"/>
      <c r="B41" s="69"/>
      <c r="C41" s="69"/>
      <c r="D41" s="69"/>
    </row>
    <row r="42" spans="1:5" ht="15" customHeight="1" x14ac:dyDescent="0.25">
      <c r="A42" s="356" t="s">
        <v>272</v>
      </c>
      <c r="B42" s="421"/>
      <c r="C42" s="421"/>
      <c r="D42" s="421"/>
    </row>
    <row r="43" spans="1:5" ht="15" customHeight="1" x14ac:dyDescent="0.25">
      <c r="A43" s="69"/>
      <c r="B43" s="421"/>
      <c r="C43" s="421"/>
      <c r="D43" s="421"/>
    </row>
    <row r="44" spans="1:5" x14ac:dyDescent="0.25">
      <c r="A44" s="69"/>
      <c r="B44" s="421"/>
      <c r="C44" s="421"/>
      <c r="D44" s="421"/>
    </row>
    <row r="45" spans="1:5" x14ac:dyDescent="0.25">
      <c r="A45" s="69"/>
      <c r="B45" s="421"/>
      <c r="C45" s="421"/>
      <c r="D45" s="421"/>
    </row>
    <row r="47" spans="1:5" x14ac:dyDescent="0.25">
      <c r="A47" s="69" t="s">
        <v>232</v>
      </c>
      <c r="B47" s="69"/>
      <c r="C47" s="69"/>
      <c r="D47" s="355"/>
      <c r="E47" s="68"/>
    </row>
    <row r="48" spans="1:5" x14ac:dyDescent="0.25">
      <c r="A48" s="69"/>
      <c r="B48" s="69"/>
      <c r="C48" s="69"/>
      <c r="D48" s="69"/>
    </row>
    <row r="49" spans="1:4" x14ac:dyDescent="0.25">
      <c r="A49" s="69" t="s">
        <v>233</v>
      </c>
      <c r="B49" s="69"/>
      <c r="C49" s="69"/>
      <c r="D49" s="69"/>
    </row>
    <row r="50" spans="1:4" x14ac:dyDescent="0.25">
      <c r="A50" s="421"/>
      <c r="B50" s="421"/>
      <c r="C50" s="421"/>
      <c r="D50" s="421"/>
    </row>
    <row r="51" spans="1:4" x14ac:dyDescent="0.25">
      <c r="A51" s="421"/>
      <c r="B51" s="421"/>
      <c r="C51" s="421"/>
      <c r="D51" s="421"/>
    </row>
    <row r="52" spans="1:4" x14ac:dyDescent="0.25">
      <c r="A52" s="421"/>
      <c r="B52" s="421"/>
      <c r="C52" s="421"/>
      <c r="D52" s="421"/>
    </row>
    <row r="53" spans="1:4" x14ac:dyDescent="0.25">
      <c r="A53" s="421"/>
      <c r="B53" s="421"/>
      <c r="C53" s="421"/>
      <c r="D53" s="421"/>
    </row>
    <row r="54" spans="1:4" x14ac:dyDescent="0.25">
      <c r="A54" s="421"/>
      <c r="B54" s="421"/>
      <c r="C54" s="421"/>
      <c r="D54" s="421"/>
    </row>
    <row r="55" spans="1:4" x14ac:dyDescent="0.25">
      <c r="A55" s="421"/>
      <c r="B55" s="421"/>
      <c r="C55" s="421"/>
      <c r="D55" s="421"/>
    </row>
    <row r="56" spans="1:4" x14ac:dyDescent="0.25">
      <c r="A56" s="421"/>
      <c r="B56" s="421"/>
      <c r="C56" s="421"/>
      <c r="D56" s="421"/>
    </row>
    <row r="58" spans="1:4" x14ac:dyDescent="0.25">
      <c r="A58" s="387" t="str">
        <f>IF(ISBLANK(D8),"Warning: Section I question must be answered Yes or No.","")</f>
        <v>Warning: Section I question must be answered Yes or No.</v>
      </c>
      <c r="B58" s="387"/>
      <c r="C58" s="387"/>
      <c r="D58" s="387"/>
    </row>
    <row r="59" spans="1:4" x14ac:dyDescent="0.25">
      <c r="A59" s="413" t="str">
        <f>IF(ISBLANK(B22),"Warning: Section II indirect allocation step(s) must be completed.","")</f>
        <v>Warning: Section II indirect allocation step(s) must be completed.</v>
      </c>
      <c r="B59" s="413"/>
      <c r="C59" s="413"/>
      <c r="D59" s="413"/>
    </row>
    <row r="60" spans="1:4" x14ac:dyDescent="0.25">
      <c r="A60" s="413" t="str">
        <f>IF(ISBLANK(D47),"Warning: Section II question must be answered Yes or No.","")</f>
        <v>Warning: Section II question must be answered Yes or No.</v>
      </c>
      <c r="B60" s="413"/>
      <c r="C60" s="413"/>
      <c r="D60" s="413"/>
    </row>
    <row r="61" spans="1:4" x14ac:dyDescent="0.25">
      <c r="A61" s="413" t="str">
        <f>IF(D9=0,"",IF(OR(B12="",B12=0),"Warning: One-Time IT Investments must be described above.",""))</f>
        <v/>
      </c>
      <c r="B61" s="413"/>
      <c r="C61" s="413"/>
      <c r="D61" s="413"/>
    </row>
  </sheetData>
  <sheetProtection algorithmName="SHA-512" hashValue="TTPIDXsBQN3XnvW/VITYS07ug8tbmhQ3LaTUgpcGekeC2vjskSltDxll6SqRbIE5nYLiW5+PRkxrMSE5EhAheA==" saltValue="bVfPbEjVA00npyswL4cxCw==" spinCount="100000" sheet="1" objects="1" scenarios="1"/>
  <mergeCells count="11">
    <mergeCell ref="A61:D61"/>
    <mergeCell ref="B12:D18"/>
    <mergeCell ref="A58:D58"/>
    <mergeCell ref="A59:D59"/>
    <mergeCell ref="A60:D60"/>
    <mergeCell ref="A50:D56"/>
    <mergeCell ref="B22:D25"/>
    <mergeCell ref="B27:D30"/>
    <mergeCell ref="B32:D35"/>
    <mergeCell ref="B37:D40"/>
    <mergeCell ref="B42:D45"/>
  </mergeCells>
  <conditionalFormatting sqref="A58:D60">
    <cfRule type="containsText" dxfId="67" priority="2" operator="containsText" text="Warning">
      <formula>NOT(ISERROR(SEARCH("Warning",A58)))</formula>
    </cfRule>
  </conditionalFormatting>
  <conditionalFormatting sqref="A61:D61">
    <cfRule type="containsText" dxfId="0" priority="1" operator="containsText" text="Warning">
      <formula>NOT(ISERROR(SEARCH("Warning",A61)))</formula>
    </cfRule>
  </conditionalFormatting>
  <dataValidations count="1">
    <dataValidation type="list" allowBlank="1" showInputMessage="1" showErrorMessage="1" sqref="D47 D8" xr:uid="{979DA695-5AD9-4FCD-A5DB-5587E534B663}">
      <formula1>$AF$7:$AF$8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CC5CA"/>
  </sheetPr>
  <dimension ref="A1:X101"/>
  <sheetViews>
    <sheetView showGridLines="0" zoomScaleNormal="100" workbookViewId="0"/>
  </sheetViews>
  <sheetFormatPr defaultRowHeight="15" x14ac:dyDescent="0.25"/>
  <cols>
    <col min="1" max="1" width="6.5703125" style="63" customWidth="1"/>
    <col min="2" max="2" width="18.42578125" style="63" customWidth="1"/>
    <col min="3" max="3" width="12" style="63" customWidth="1"/>
    <col min="4" max="7" width="20.28515625" style="63" customWidth="1"/>
    <col min="8" max="8" width="20.85546875" style="153" customWidth="1"/>
    <col min="9" max="9" width="36.7109375" style="63" customWidth="1"/>
    <col min="10" max="10" width="9.140625" style="63"/>
    <col min="11" max="11" width="43.85546875" style="63" customWidth="1"/>
    <col min="12" max="13" width="32.7109375" style="63" customWidth="1"/>
    <col min="14" max="21" width="9.140625" style="63"/>
    <col min="22" max="22" width="9.140625" style="63" hidden="1" customWidth="1"/>
    <col min="23" max="16384" width="9.140625" style="63"/>
  </cols>
  <sheetData>
    <row r="1" spans="1:24" ht="26.25" x14ac:dyDescent="0.4">
      <c r="A1" s="62" t="str">
        <f>Instructions!A1</f>
        <v>Colorado Comprehensive Provider Cost Report</v>
      </c>
      <c r="B1" s="62"/>
      <c r="C1" s="62"/>
    </row>
    <row r="2" spans="1:24" ht="21" x14ac:dyDescent="0.35">
      <c r="A2" s="64" t="str">
        <f>Instructions!A2</f>
        <v>Comprehensive Safety Net Providers</v>
      </c>
      <c r="B2" s="64"/>
      <c r="C2" s="64"/>
    </row>
    <row r="3" spans="1:24" ht="24.95" customHeight="1" x14ac:dyDescent="0.35">
      <c r="A3" s="65" t="s">
        <v>297</v>
      </c>
      <c r="V3" s="63" t="s">
        <v>693</v>
      </c>
    </row>
    <row r="5" spans="1:24" x14ac:dyDescent="0.25">
      <c r="A5" s="81" t="s">
        <v>555</v>
      </c>
      <c r="C5" s="387">
        <f>Certification!C5</f>
        <v>0</v>
      </c>
      <c r="D5" s="387"/>
    </row>
    <row r="6" spans="1:24" x14ac:dyDescent="0.25">
      <c r="A6" s="67" t="s">
        <v>0</v>
      </c>
      <c r="B6" s="69"/>
      <c r="C6" s="423">
        <f>Certification!C6</f>
        <v>45838</v>
      </c>
      <c r="D6" s="423"/>
      <c r="E6" s="154"/>
      <c r="F6" s="69"/>
      <c r="G6" s="67"/>
      <c r="H6" s="155"/>
      <c r="I6" s="69"/>
      <c r="K6" s="79"/>
      <c r="L6" s="79"/>
      <c r="M6" s="79"/>
    </row>
    <row r="7" spans="1:24" x14ac:dyDescent="0.25">
      <c r="A7" s="69"/>
      <c r="B7" s="69"/>
      <c r="C7" s="69"/>
      <c r="D7" s="69"/>
      <c r="E7" s="69"/>
      <c r="F7" s="69"/>
      <c r="G7" s="67"/>
      <c r="H7" s="155"/>
      <c r="I7" s="69"/>
      <c r="K7" s="68"/>
      <c r="L7" s="68"/>
      <c r="M7" s="68"/>
    </row>
    <row r="8" spans="1:24" x14ac:dyDescent="0.25">
      <c r="A8" s="67" t="s">
        <v>296</v>
      </c>
      <c r="B8" s="69"/>
      <c r="C8" s="69"/>
      <c r="D8" s="69"/>
      <c r="E8" s="69"/>
      <c r="F8" s="69"/>
      <c r="G8" s="67"/>
      <c r="H8" s="155"/>
      <c r="I8" s="69"/>
      <c r="K8" s="68"/>
      <c r="L8" s="68"/>
      <c r="M8" s="68"/>
    </row>
    <row r="9" spans="1:24" ht="15" customHeight="1" x14ac:dyDescent="0.25">
      <c r="A9" s="422" t="s">
        <v>623</v>
      </c>
      <c r="B9" s="422"/>
      <c r="C9" s="422"/>
      <c r="D9" s="422"/>
      <c r="E9" s="422"/>
      <c r="F9" s="422"/>
      <c r="G9" s="422"/>
      <c r="H9" s="422"/>
      <c r="I9" s="422"/>
      <c r="J9" s="147"/>
      <c r="K9" s="68"/>
      <c r="L9" s="68"/>
      <c r="M9" s="68"/>
      <c r="T9" s="148"/>
      <c r="U9" s="148"/>
      <c r="V9" s="148"/>
      <c r="W9" s="148"/>
      <c r="X9" s="148"/>
    </row>
    <row r="10" spans="1:24" ht="15" customHeight="1" x14ac:dyDescent="0.25">
      <c r="A10" s="422"/>
      <c r="B10" s="422"/>
      <c r="C10" s="422"/>
      <c r="D10" s="422"/>
      <c r="E10" s="422"/>
      <c r="F10" s="422"/>
      <c r="G10" s="422"/>
      <c r="H10" s="422"/>
      <c r="I10" s="422"/>
      <c r="J10" s="147"/>
      <c r="K10" s="68"/>
      <c r="L10" s="68"/>
      <c r="M10" s="68"/>
      <c r="T10" s="148"/>
      <c r="U10" s="148"/>
      <c r="V10" s="148"/>
      <c r="W10" s="148"/>
      <c r="X10" s="148"/>
    </row>
    <row r="11" spans="1:24" x14ac:dyDescent="0.25">
      <c r="A11" s="422"/>
      <c r="B11" s="422"/>
      <c r="C11" s="422"/>
      <c r="D11" s="422"/>
      <c r="E11" s="422"/>
      <c r="F11" s="422"/>
      <c r="G11" s="422"/>
      <c r="H11" s="422"/>
      <c r="I11" s="422"/>
      <c r="J11" s="147"/>
      <c r="T11" s="148"/>
      <c r="U11" s="148"/>
      <c r="V11" s="148"/>
      <c r="W11" s="148"/>
      <c r="X11" s="148"/>
    </row>
    <row r="12" spans="1:24" x14ac:dyDescent="0.25">
      <c r="A12" s="156"/>
      <c r="B12" s="156"/>
      <c r="C12" s="156"/>
      <c r="D12" s="156"/>
      <c r="E12" s="156"/>
      <c r="F12" s="156"/>
      <c r="G12" s="157"/>
      <c r="H12" s="156"/>
      <c r="I12" s="156"/>
      <c r="J12" s="147"/>
      <c r="T12" s="148"/>
      <c r="U12" s="148"/>
      <c r="V12" s="148"/>
      <c r="W12" s="148"/>
      <c r="X12" s="148"/>
    </row>
    <row r="13" spans="1:24" x14ac:dyDescent="0.25">
      <c r="A13" s="345" t="s">
        <v>694</v>
      </c>
      <c r="B13" s="156"/>
      <c r="C13" s="156"/>
      <c r="D13" s="156"/>
      <c r="E13" s="156"/>
      <c r="F13" s="17"/>
      <c r="G13" s="157"/>
      <c r="H13" s="156"/>
      <c r="I13" s="156"/>
      <c r="J13" s="147"/>
      <c r="T13" s="148"/>
      <c r="U13" s="148"/>
      <c r="V13" s="148"/>
      <c r="W13" s="148"/>
      <c r="X13" s="148"/>
    </row>
    <row r="14" spans="1:24" x14ac:dyDescent="0.25">
      <c r="A14" s="156"/>
      <c r="B14" s="156"/>
      <c r="C14" s="156"/>
      <c r="D14" s="156"/>
      <c r="E14" s="156"/>
      <c r="F14" s="156"/>
      <c r="G14" s="157"/>
      <c r="H14" s="156"/>
      <c r="I14" s="156"/>
      <c r="J14" s="147"/>
      <c r="T14" s="148"/>
      <c r="U14" s="148"/>
      <c r="V14" s="148"/>
      <c r="W14" s="148"/>
      <c r="X14" s="148"/>
    </row>
    <row r="15" spans="1:24" ht="15" customHeight="1" x14ac:dyDescent="0.25">
      <c r="A15" s="159"/>
      <c r="B15" s="424">
        <v>1</v>
      </c>
      <c r="C15" s="424"/>
      <c r="D15" s="132">
        <v>2</v>
      </c>
      <c r="E15" s="132">
        <v>3</v>
      </c>
      <c r="F15" s="132">
        <v>4</v>
      </c>
      <c r="G15" s="132">
        <v>5</v>
      </c>
      <c r="H15" s="132">
        <v>6</v>
      </c>
      <c r="I15" s="132">
        <v>7</v>
      </c>
      <c r="J15" s="147"/>
      <c r="T15" s="148"/>
      <c r="U15" s="148"/>
      <c r="V15" s="148"/>
      <c r="W15" s="148"/>
      <c r="X15" s="148"/>
    </row>
    <row r="16" spans="1:24" s="136" customFormat="1" ht="61.5" customHeight="1" x14ac:dyDescent="0.25">
      <c r="A16" s="160"/>
      <c r="B16" s="416" t="s">
        <v>312</v>
      </c>
      <c r="C16" s="425"/>
      <c r="D16" s="87" t="s">
        <v>624</v>
      </c>
      <c r="E16" s="161" t="s">
        <v>287</v>
      </c>
      <c r="F16" s="87" t="s">
        <v>625</v>
      </c>
      <c r="G16" s="162" t="s">
        <v>292</v>
      </c>
      <c r="H16" s="161" t="s">
        <v>267</v>
      </c>
      <c r="I16" s="87" t="s">
        <v>313</v>
      </c>
      <c r="J16" s="163"/>
      <c r="T16" s="164"/>
      <c r="U16" s="164"/>
      <c r="V16" s="164"/>
      <c r="W16" s="164"/>
      <c r="X16" s="164"/>
    </row>
    <row r="17" spans="1:24" s="136" customFormat="1" ht="15" customHeight="1" x14ac:dyDescent="0.25">
      <c r="A17" s="139">
        <v>1</v>
      </c>
      <c r="B17" s="414"/>
      <c r="C17" s="414"/>
      <c r="D17" s="39"/>
      <c r="E17" s="39"/>
      <c r="F17" s="165">
        <f>IF(D17-E17&lt;0,0,D17-E17)</f>
        <v>0</v>
      </c>
      <c r="G17" s="40"/>
      <c r="H17" s="37"/>
      <c r="I17" s="41"/>
      <c r="J17" s="163"/>
      <c r="T17" s="164"/>
      <c r="U17" s="164"/>
      <c r="V17" s="164"/>
      <c r="W17" s="164"/>
      <c r="X17" s="164"/>
    </row>
    <row r="18" spans="1:24" s="136" customFormat="1" ht="15" customHeight="1" x14ac:dyDescent="0.25">
      <c r="A18" s="139">
        <f>A17+1</f>
        <v>2</v>
      </c>
      <c r="B18" s="414"/>
      <c r="C18" s="414"/>
      <c r="D18" s="39"/>
      <c r="E18" s="39"/>
      <c r="F18" s="165">
        <f t="shared" ref="F18:F26" si="0">IF(D18-E18&lt;0,0,D18-E18)</f>
        <v>0</v>
      </c>
      <c r="G18" s="40"/>
      <c r="H18" s="37"/>
      <c r="I18" s="41"/>
      <c r="J18" s="166"/>
      <c r="T18" s="164"/>
      <c r="U18" s="164"/>
      <c r="V18" s="164"/>
      <c r="W18" s="164"/>
      <c r="X18" s="164"/>
    </row>
    <row r="19" spans="1:24" s="136" customFormat="1" ht="15" customHeight="1" x14ac:dyDescent="0.25">
      <c r="A19" s="139">
        <f t="shared" ref="A19:A32" si="1">A18+1</f>
        <v>3</v>
      </c>
      <c r="B19" s="414"/>
      <c r="C19" s="414"/>
      <c r="D19" s="39"/>
      <c r="E19" s="39"/>
      <c r="F19" s="165">
        <f t="shared" si="0"/>
        <v>0</v>
      </c>
      <c r="G19" s="40"/>
      <c r="H19" s="37"/>
      <c r="I19" s="41"/>
      <c r="J19" s="163"/>
      <c r="T19" s="164"/>
      <c r="U19" s="164"/>
      <c r="V19" s="164"/>
      <c r="W19" s="164"/>
      <c r="X19" s="164"/>
    </row>
    <row r="20" spans="1:24" s="136" customFormat="1" ht="15" customHeight="1" x14ac:dyDescent="0.25">
      <c r="A20" s="139">
        <f t="shared" si="1"/>
        <v>4</v>
      </c>
      <c r="B20" s="414"/>
      <c r="C20" s="414"/>
      <c r="D20" s="39"/>
      <c r="E20" s="39"/>
      <c r="F20" s="165">
        <f t="shared" si="0"/>
        <v>0</v>
      </c>
      <c r="G20" s="40"/>
      <c r="H20" s="37"/>
      <c r="I20" s="41"/>
      <c r="J20" s="163"/>
      <c r="T20" s="164"/>
      <c r="U20" s="164"/>
      <c r="V20" s="164"/>
      <c r="W20" s="164"/>
      <c r="X20" s="164"/>
    </row>
    <row r="21" spans="1:24" s="136" customFormat="1" ht="15" customHeight="1" x14ac:dyDescent="0.25">
      <c r="A21" s="139">
        <f t="shared" si="1"/>
        <v>5</v>
      </c>
      <c r="B21" s="414"/>
      <c r="C21" s="414"/>
      <c r="D21" s="39"/>
      <c r="E21" s="39"/>
      <c r="F21" s="165">
        <f t="shared" si="0"/>
        <v>0</v>
      </c>
      <c r="G21" s="40"/>
      <c r="H21" s="37"/>
      <c r="I21" s="41"/>
      <c r="J21" s="163"/>
      <c r="T21" s="164"/>
      <c r="U21" s="164"/>
      <c r="V21" s="164"/>
      <c r="W21" s="164"/>
      <c r="X21" s="164"/>
    </row>
    <row r="22" spans="1:24" s="136" customFormat="1" ht="15" customHeight="1" x14ac:dyDescent="0.25">
      <c r="A22" s="139">
        <f t="shared" si="1"/>
        <v>6</v>
      </c>
      <c r="B22" s="414"/>
      <c r="C22" s="414"/>
      <c r="D22" s="39"/>
      <c r="E22" s="39"/>
      <c r="F22" s="165">
        <f t="shared" si="0"/>
        <v>0</v>
      </c>
      <c r="G22" s="40"/>
      <c r="H22" s="37"/>
      <c r="I22" s="41"/>
      <c r="J22" s="163"/>
      <c r="T22" s="164"/>
      <c r="U22" s="164"/>
      <c r="V22" s="164"/>
      <c r="W22" s="164"/>
      <c r="X22" s="164"/>
    </row>
    <row r="23" spans="1:24" s="136" customFormat="1" ht="15" customHeight="1" x14ac:dyDescent="0.25">
      <c r="A23" s="139">
        <f t="shared" si="1"/>
        <v>7</v>
      </c>
      <c r="B23" s="414"/>
      <c r="C23" s="414"/>
      <c r="D23" s="39"/>
      <c r="E23" s="39"/>
      <c r="F23" s="165">
        <f t="shared" si="0"/>
        <v>0</v>
      </c>
      <c r="G23" s="40"/>
      <c r="H23" s="37"/>
      <c r="I23" s="41"/>
      <c r="J23" s="163"/>
      <c r="T23" s="164"/>
      <c r="U23" s="164"/>
      <c r="V23" s="164"/>
      <c r="W23" s="164"/>
      <c r="X23" s="164"/>
    </row>
    <row r="24" spans="1:24" s="136" customFormat="1" ht="15" customHeight="1" x14ac:dyDescent="0.25">
      <c r="A24" s="139">
        <f t="shared" si="1"/>
        <v>8</v>
      </c>
      <c r="B24" s="414"/>
      <c r="C24" s="414"/>
      <c r="D24" s="39"/>
      <c r="E24" s="39"/>
      <c r="F24" s="165">
        <f t="shared" si="0"/>
        <v>0</v>
      </c>
      <c r="G24" s="40"/>
      <c r="H24" s="37"/>
      <c r="I24" s="41"/>
      <c r="J24" s="163"/>
      <c r="T24" s="164"/>
      <c r="U24" s="164"/>
      <c r="V24" s="164"/>
      <c r="W24" s="164"/>
      <c r="X24" s="164"/>
    </row>
    <row r="25" spans="1:24" s="136" customFormat="1" ht="15" customHeight="1" x14ac:dyDescent="0.25">
      <c r="A25" s="139">
        <f t="shared" si="1"/>
        <v>9</v>
      </c>
      <c r="B25" s="414"/>
      <c r="C25" s="414"/>
      <c r="D25" s="39"/>
      <c r="E25" s="39"/>
      <c r="F25" s="165">
        <f t="shared" si="0"/>
        <v>0</v>
      </c>
      <c r="G25" s="40"/>
      <c r="H25" s="37"/>
      <c r="I25" s="41"/>
      <c r="J25" s="163"/>
      <c r="T25" s="164"/>
      <c r="U25" s="164"/>
      <c r="V25" s="164"/>
      <c r="W25" s="164"/>
      <c r="X25" s="164"/>
    </row>
    <row r="26" spans="1:24" s="136" customFormat="1" ht="15" customHeight="1" x14ac:dyDescent="0.25">
      <c r="A26" s="139">
        <f t="shared" si="1"/>
        <v>10</v>
      </c>
      <c r="B26" s="414"/>
      <c r="C26" s="414"/>
      <c r="D26" s="39"/>
      <c r="E26" s="39"/>
      <c r="F26" s="165">
        <f t="shared" si="0"/>
        <v>0</v>
      </c>
      <c r="G26" s="40"/>
      <c r="H26" s="37"/>
      <c r="I26" s="41"/>
      <c r="J26" s="163"/>
      <c r="T26" s="164"/>
      <c r="U26" s="164"/>
      <c r="V26" s="164"/>
      <c r="W26" s="164"/>
      <c r="X26" s="164"/>
    </row>
    <row r="27" spans="1:24" s="136" customFormat="1" ht="15" customHeight="1" x14ac:dyDescent="0.25">
      <c r="A27" s="139">
        <f t="shared" si="1"/>
        <v>11</v>
      </c>
      <c r="B27" s="167"/>
      <c r="C27" s="167"/>
      <c r="D27" s="168"/>
      <c r="E27" s="169"/>
      <c r="F27" s="142">
        <f>SUM(F17:F26)</f>
        <v>0</v>
      </c>
      <c r="G27" s="169"/>
      <c r="H27" s="170"/>
      <c r="I27" s="167"/>
      <c r="J27" s="163"/>
      <c r="T27" s="164"/>
      <c r="U27" s="164"/>
      <c r="V27" s="164"/>
      <c r="W27" s="164"/>
      <c r="X27" s="164"/>
    </row>
    <row r="28" spans="1:24" s="136" customFormat="1" ht="15" customHeight="1" x14ac:dyDescent="0.25">
      <c r="A28" s="171"/>
      <c r="B28" s="167"/>
      <c r="C28" s="167"/>
      <c r="D28" s="168"/>
      <c r="E28" s="169"/>
      <c r="F28" s="169"/>
      <c r="G28" s="169"/>
      <c r="H28" s="170"/>
      <c r="I28" s="167"/>
      <c r="J28" s="163"/>
      <c r="T28" s="164"/>
      <c r="U28" s="164"/>
      <c r="V28" s="164"/>
      <c r="W28" s="164"/>
      <c r="X28" s="164"/>
    </row>
    <row r="29" spans="1:24" x14ac:dyDescent="0.25">
      <c r="A29" s="139">
        <v>12</v>
      </c>
      <c r="B29" s="69"/>
      <c r="C29" s="69"/>
      <c r="D29" s="69"/>
      <c r="E29" s="141" t="s">
        <v>217</v>
      </c>
      <c r="F29" s="142">
        <f>SUMIF($G$17:$G$26,2,$F$17:$F$26)</f>
        <v>0</v>
      </c>
      <c r="G29" s="169"/>
      <c r="H29" s="69"/>
      <c r="I29" s="69"/>
    </row>
    <row r="30" spans="1:24" x14ac:dyDescent="0.25">
      <c r="A30" s="139">
        <v>13</v>
      </c>
      <c r="B30" s="69"/>
      <c r="C30" s="69"/>
      <c r="D30" s="69"/>
      <c r="E30" s="141" t="s">
        <v>215</v>
      </c>
      <c r="F30" s="142">
        <f>SUMIF($G$17:$G$26,3,$F$17:$F$26)</f>
        <v>0</v>
      </c>
      <c r="G30" s="169"/>
      <c r="H30" s="69"/>
      <c r="I30" s="69"/>
    </row>
    <row r="31" spans="1:24" x14ac:dyDescent="0.25">
      <c r="A31" s="139">
        <f t="shared" si="1"/>
        <v>14</v>
      </c>
      <c r="B31" s="69"/>
      <c r="C31" s="69"/>
      <c r="D31" s="69"/>
      <c r="E31" s="141" t="s">
        <v>216</v>
      </c>
      <c r="F31" s="142">
        <f>SUMIF($G$17:$G$26,4,$F$17:$F$26)</f>
        <v>0</v>
      </c>
      <c r="G31" s="169"/>
      <c r="H31" s="69"/>
      <c r="I31" s="69"/>
    </row>
    <row r="32" spans="1:24" x14ac:dyDescent="0.25">
      <c r="A32" s="139">
        <f t="shared" si="1"/>
        <v>15</v>
      </c>
      <c r="B32" s="69"/>
      <c r="C32" s="69"/>
      <c r="D32" s="69"/>
      <c r="E32" s="141" t="s">
        <v>218</v>
      </c>
      <c r="F32" s="142">
        <f>SUMIF($G$17:$G$26,5,$F$17:$F$26)</f>
        <v>0</v>
      </c>
      <c r="G32" s="169"/>
      <c r="H32" s="69"/>
      <c r="I32" s="69"/>
    </row>
    <row r="33" spans="1:24" x14ac:dyDescent="0.25">
      <c r="A33" s="69"/>
      <c r="B33" s="69"/>
      <c r="C33" s="69"/>
      <c r="D33" s="69"/>
      <c r="E33" s="69"/>
      <c r="F33" s="172" t="str">
        <f>IF(SUM(F29:F32)&lt;&gt;F27,"error","")</f>
        <v/>
      </c>
      <c r="G33" s="169"/>
      <c r="H33" s="69"/>
      <c r="I33" s="69"/>
    </row>
    <row r="34" spans="1:24" ht="15.6" customHeight="1" x14ac:dyDescent="0.25">
      <c r="A34" s="69"/>
      <c r="B34" s="144"/>
      <c r="C34" s="144"/>
      <c r="D34" s="144"/>
      <c r="E34" s="144"/>
      <c r="F34" s="145" t="s">
        <v>295</v>
      </c>
      <c r="G34" s="145"/>
      <c r="H34" s="144"/>
      <c r="I34" s="144"/>
      <c r="J34" s="147"/>
      <c r="T34" s="148"/>
      <c r="U34" s="148"/>
      <c r="V34" s="148"/>
      <c r="W34" s="148"/>
      <c r="X34" s="148"/>
    </row>
    <row r="35" spans="1:24" x14ac:dyDescent="0.25">
      <c r="A35" s="173"/>
      <c r="B35" s="174"/>
      <c r="C35" s="174"/>
      <c r="D35" s="175"/>
      <c r="E35" s="176"/>
      <c r="F35" s="176"/>
      <c r="G35" s="176"/>
      <c r="H35" s="177"/>
      <c r="I35" s="174"/>
      <c r="J35" s="147"/>
      <c r="T35" s="148"/>
      <c r="U35" s="148"/>
      <c r="V35" s="148"/>
      <c r="W35" s="148"/>
      <c r="X35" s="148"/>
    </row>
    <row r="36" spans="1:24" ht="15.6" customHeight="1" x14ac:dyDescent="0.25">
      <c r="A36" s="426" t="s">
        <v>675</v>
      </c>
      <c r="B36" s="426"/>
      <c r="C36" s="426"/>
      <c r="D36" s="426"/>
      <c r="E36" s="426"/>
      <c r="F36" s="426"/>
      <c r="G36" s="426"/>
      <c r="H36" s="426"/>
      <c r="I36" s="426"/>
      <c r="J36" s="147"/>
      <c r="T36" s="148"/>
      <c r="U36" s="148"/>
      <c r="V36" s="148"/>
      <c r="W36" s="148"/>
      <c r="X36" s="148"/>
    </row>
    <row r="37" spans="1:24" x14ac:dyDescent="0.25">
      <c r="A37" s="426"/>
      <c r="B37" s="426"/>
      <c r="C37" s="426"/>
      <c r="D37" s="426"/>
      <c r="E37" s="426"/>
      <c r="F37" s="426"/>
      <c r="G37" s="426"/>
      <c r="H37" s="426"/>
      <c r="I37" s="426"/>
      <c r="J37" s="147"/>
      <c r="T37" s="148"/>
      <c r="U37" s="148"/>
      <c r="V37" s="148"/>
      <c r="W37" s="148"/>
      <c r="X37" s="148"/>
    </row>
    <row r="38" spans="1:24" x14ac:dyDescent="0.25">
      <c r="A38" s="426"/>
      <c r="B38" s="426"/>
      <c r="C38" s="426"/>
      <c r="D38" s="426"/>
      <c r="E38" s="426"/>
      <c r="F38" s="426"/>
      <c r="G38" s="426"/>
      <c r="H38" s="426"/>
      <c r="I38" s="426"/>
      <c r="J38" s="147"/>
      <c r="T38" s="148"/>
      <c r="U38" s="148"/>
      <c r="V38" s="148"/>
      <c r="W38" s="148"/>
      <c r="X38" s="148"/>
    </row>
    <row r="39" spans="1:24" x14ac:dyDescent="0.25">
      <c r="A39" s="426"/>
      <c r="B39" s="426"/>
      <c r="C39" s="426"/>
      <c r="D39" s="426"/>
      <c r="E39" s="426"/>
      <c r="F39" s="426"/>
      <c r="G39" s="426"/>
      <c r="H39" s="426"/>
      <c r="I39" s="426"/>
      <c r="J39" s="147"/>
      <c r="T39" s="148"/>
      <c r="U39" s="148"/>
      <c r="V39" s="148"/>
      <c r="W39" s="148"/>
      <c r="X39" s="148"/>
    </row>
    <row r="40" spans="1:24" x14ac:dyDescent="0.25">
      <c r="A40" s="426"/>
      <c r="B40" s="426"/>
      <c r="C40" s="426"/>
      <c r="D40" s="426"/>
      <c r="E40" s="426"/>
      <c r="F40" s="426"/>
      <c r="G40" s="426"/>
      <c r="H40" s="426"/>
      <c r="I40" s="426"/>
      <c r="J40" s="147"/>
      <c r="T40" s="148"/>
      <c r="U40" s="148"/>
      <c r="V40" s="148"/>
      <c r="W40" s="148"/>
      <c r="X40" s="148"/>
    </row>
    <row r="41" spans="1:24" ht="15" customHeight="1" x14ac:dyDescent="0.25">
      <c r="A41" s="420" t="str">
        <f>IF(AND(F13=0,B17=0,B18=0,B20=0,B19=0,B21=0,B22=0,B23=0,B24=0,B25=0,B26=0),"Warning: If there are no related party transactions, select 'None' above. If there are, complete the fields above.","")</f>
        <v>Warning: If there are no related party transactions, select 'None' above. If there are, complete the fields above.</v>
      </c>
      <c r="B41" s="420"/>
      <c r="C41" s="420"/>
      <c r="D41" s="420"/>
      <c r="E41" s="420"/>
      <c r="F41" s="420"/>
      <c r="G41" s="178"/>
      <c r="H41" s="178"/>
      <c r="I41" s="178"/>
      <c r="J41" s="147"/>
      <c r="T41" s="148"/>
      <c r="U41" s="148"/>
      <c r="V41" s="148"/>
      <c r="W41" s="148"/>
      <c r="X41" s="148"/>
    </row>
    <row r="42" spans="1:24" ht="14.25" customHeight="1" x14ac:dyDescent="0.25">
      <c r="A42" s="420" t="str">
        <f>IF(B17=0,"",IF(OR(D17=0,E17=0,G17=0,H17=0,I17=0),"Warning: Line 1: each column must be completed for the R/P transaction.",""))</f>
        <v/>
      </c>
      <c r="B42" s="420"/>
      <c r="C42" s="420"/>
      <c r="D42" s="420"/>
      <c r="E42" s="420"/>
      <c r="F42" s="69"/>
      <c r="G42" s="69"/>
      <c r="H42" s="155"/>
      <c r="I42" s="69"/>
    </row>
    <row r="43" spans="1:24" x14ac:dyDescent="0.25">
      <c r="A43" s="420" t="str">
        <f>IF(B18=0,"",IF(OR(D18=0,E18=0,G18=0,H18=0,I18=0),"Warning: Line 2: each column must be completed for the R/P transaction.",""))</f>
        <v/>
      </c>
      <c r="B43" s="420"/>
      <c r="C43" s="420"/>
      <c r="D43" s="420"/>
      <c r="E43" s="420"/>
      <c r="F43" s="69"/>
      <c r="G43" s="69"/>
      <c r="H43" s="155"/>
      <c r="I43" s="69"/>
    </row>
    <row r="44" spans="1:24" x14ac:dyDescent="0.25">
      <c r="A44" s="420" t="str">
        <f>IF(B19=0,"",IF(OR(D19=0,E19=0,G19=0,H19=0,I19=0),"Warning: Line 3: each column must be completed for the R/P transaction.",""))</f>
        <v/>
      </c>
      <c r="B44" s="420"/>
      <c r="C44" s="420"/>
      <c r="D44" s="420"/>
      <c r="E44" s="420"/>
      <c r="F44" s="69"/>
      <c r="G44" s="69"/>
      <c r="H44" s="155"/>
      <c r="I44" s="69"/>
    </row>
    <row r="45" spans="1:24" x14ac:dyDescent="0.25">
      <c r="A45" s="420" t="str">
        <f>IF(B20=0,"",IF(OR(D20=0,E20=0,G20=0,H20=0,I20=0),"Warning: Line 4: each column must be completed for the R/P transaction.",""))</f>
        <v/>
      </c>
      <c r="B45" s="420"/>
      <c r="C45" s="420"/>
      <c r="D45" s="420"/>
      <c r="E45" s="420"/>
      <c r="F45" s="69"/>
      <c r="G45" s="69"/>
      <c r="H45" s="155"/>
      <c r="I45" s="69"/>
    </row>
    <row r="46" spans="1:24" x14ac:dyDescent="0.25">
      <c r="A46" s="420" t="str">
        <f>IF(B21=0,"",IF(OR(D21=0,E21=0,G21=0,H21=0,I21=0),"Warning: Line 5: each column must be completed for the R/P transaction.",""))</f>
        <v/>
      </c>
      <c r="B46" s="420"/>
      <c r="C46" s="420"/>
      <c r="D46" s="420"/>
      <c r="E46" s="420"/>
      <c r="F46" s="69"/>
      <c r="G46" s="69"/>
      <c r="H46" s="155"/>
      <c r="I46" s="69"/>
    </row>
    <row r="47" spans="1:24" x14ac:dyDescent="0.25">
      <c r="A47" s="420" t="str">
        <f>IF(B22=0,"",IF(OR(D22=0,E22=0,G22=0,H22=0,I22=0),"Warning: Line 6: each column must be completed for the R/P transaction.",""))</f>
        <v/>
      </c>
      <c r="B47" s="420"/>
      <c r="C47" s="420"/>
      <c r="D47" s="420"/>
      <c r="E47" s="420"/>
      <c r="F47" s="69"/>
      <c r="G47" s="69"/>
      <c r="H47" s="155"/>
      <c r="I47" s="69"/>
    </row>
    <row r="48" spans="1:24" x14ac:dyDescent="0.25">
      <c r="A48" s="420" t="str">
        <f>IF(B23=0,"",IF(OR(D23=0,E23=0,G23=0,H23=0,I23=0),"Warning: Line 7: each column must be completed for the R/P transaction.",""))</f>
        <v/>
      </c>
      <c r="B48" s="420"/>
      <c r="C48" s="420"/>
      <c r="D48" s="420"/>
      <c r="E48" s="420"/>
      <c r="F48" s="69"/>
      <c r="G48" s="69"/>
      <c r="H48" s="155"/>
      <c r="I48" s="69"/>
    </row>
    <row r="49" spans="1:9" x14ac:dyDescent="0.25">
      <c r="A49" s="420" t="str">
        <f>IF(B24=0,"",IF(OR(D24=0,E24=0,G24=0,H24=0,I24=0),"Warning: Line 8: each column must be completed for the R/P transaction.",""))</f>
        <v/>
      </c>
      <c r="B49" s="420"/>
      <c r="C49" s="420"/>
      <c r="D49" s="420"/>
      <c r="E49" s="420"/>
      <c r="F49" s="69"/>
      <c r="G49" s="69"/>
      <c r="H49" s="155"/>
      <c r="I49" s="69"/>
    </row>
    <row r="50" spans="1:9" x14ac:dyDescent="0.25">
      <c r="A50" s="420" t="str">
        <f>IF(B25=0,"",IF(OR(D25=0,E25=0,G25=0,H25=0,I25=0),"Warning: Line 9: each column must be completed for the R/P transaction.",""))</f>
        <v/>
      </c>
      <c r="B50" s="420"/>
      <c r="C50" s="420"/>
      <c r="D50" s="420"/>
      <c r="E50" s="420"/>
      <c r="F50" s="69"/>
      <c r="G50" s="69"/>
      <c r="H50" s="155"/>
      <c r="I50" s="69"/>
    </row>
    <row r="51" spans="1:9" x14ac:dyDescent="0.25">
      <c r="A51" s="420" t="str">
        <f>IF(B26=0,"",IF(OR(D26=0,E26=0,G26=0,H26=0,I26=0),"Warning: Line 10: each column must be completed for the R/P transaction.",""))</f>
        <v/>
      </c>
      <c r="B51" s="420"/>
      <c r="C51" s="420"/>
      <c r="D51" s="420"/>
      <c r="E51" s="420"/>
      <c r="F51" s="69"/>
      <c r="G51" s="69"/>
      <c r="H51" s="155"/>
      <c r="I51" s="69"/>
    </row>
    <row r="52" spans="1:9" x14ac:dyDescent="0.25">
      <c r="A52" s="69"/>
      <c r="B52" s="69"/>
      <c r="C52" s="69"/>
      <c r="D52" s="69"/>
      <c r="E52" s="69"/>
      <c r="F52" s="69"/>
      <c r="G52" s="69"/>
      <c r="H52" s="155"/>
      <c r="I52" s="69"/>
    </row>
    <row r="53" spans="1:9" x14ac:dyDescent="0.25">
      <c r="A53" s="69"/>
      <c r="B53" s="69"/>
      <c r="C53" s="69"/>
      <c r="D53" s="69"/>
      <c r="E53" s="69"/>
      <c r="F53" s="69"/>
      <c r="G53" s="69"/>
      <c r="H53" s="155"/>
      <c r="I53" s="69"/>
    </row>
    <row r="54" spans="1:9" x14ac:dyDescent="0.25">
      <c r="A54" s="69"/>
      <c r="B54" s="69"/>
      <c r="C54" s="69"/>
      <c r="D54" s="69"/>
      <c r="E54" s="69"/>
      <c r="F54" s="69"/>
      <c r="G54" s="69"/>
      <c r="H54" s="155"/>
      <c r="I54" s="69"/>
    </row>
    <row r="55" spans="1:9" x14ac:dyDescent="0.25">
      <c r="A55" s="69"/>
      <c r="B55" s="69"/>
      <c r="C55" s="69"/>
      <c r="D55" s="69"/>
      <c r="E55" s="69"/>
      <c r="F55" s="69"/>
      <c r="G55" s="69"/>
      <c r="H55" s="155"/>
      <c r="I55" s="69"/>
    </row>
    <row r="56" spans="1:9" x14ac:dyDescent="0.25">
      <c r="A56" s="69"/>
      <c r="B56" s="69"/>
      <c r="C56" s="69"/>
      <c r="D56" s="69"/>
      <c r="E56" s="69"/>
      <c r="F56" s="69"/>
      <c r="G56" s="69"/>
      <c r="H56" s="155"/>
      <c r="I56" s="69"/>
    </row>
    <row r="57" spans="1:9" x14ac:dyDescent="0.25">
      <c r="A57" s="69"/>
      <c r="B57" s="69"/>
      <c r="C57" s="69"/>
      <c r="D57" s="69"/>
      <c r="E57" s="69"/>
      <c r="F57" s="69"/>
      <c r="G57" s="69"/>
      <c r="H57" s="155"/>
      <c r="I57" s="69"/>
    </row>
    <row r="58" spans="1:9" x14ac:dyDescent="0.25">
      <c r="A58" s="69"/>
      <c r="B58" s="69"/>
      <c r="C58" s="69"/>
      <c r="D58" s="69"/>
      <c r="E58" s="69"/>
      <c r="F58" s="69"/>
      <c r="G58" s="69"/>
      <c r="H58" s="155"/>
      <c r="I58" s="69"/>
    </row>
    <row r="59" spans="1:9" x14ac:dyDescent="0.25">
      <c r="A59" s="69"/>
      <c r="B59" s="69"/>
      <c r="C59" s="69"/>
      <c r="D59" s="69"/>
      <c r="E59" s="69"/>
      <c r="F59" s="69"/>
      <c r="G59" s="69"/>
      <c r="H59" s="155"/>
      <c r="I59" s="69"/>
    </row>
    <row r="60" spans="1:9" x14ac:dyDescent="0.25">
      <c r="A60" s="69"/>
      <c r="B60" s="69"/>
      <c r="C60" s="69"/>
      <c r="D60" s="69"/>
      <c r="E60" s="69"/>
      <c r="F60" s="69"/>
      <c r="G60" s="69"/>
      <c r="H60" s="155"/>
      <c r="I60" s="69"/>
    </row>
    <row r="61" spans="1:9" x14ac:dyDescent="0.25">
      <c r="A61" s="69"/>
      <c r="B61" s="69"/>
      <c r="C61" s="69"/>
      <c r="D61" s="69"/>
      <c r="E61" s="69"/>
      <c r="F61" s="69"/>
      <c r="G61" s="69"/>
      <c r="H61" s="155"/>
      <c r="I61" s="69"/>
    </row>
    <row r="62" spans="1:9" x14ac:dyDescent="0.25">
      <c r="A62" s="69"/>
      <c r="B62" s="69"/>
      <c r="C62" s="69"/>
      <c r="D62" s="69"/>
      <c r="E62" s="69"/>
      <c r="F62" s="69"/>
      <c r="G62" s="69"/>
      <c r="H62" s="155"/>
      <c r="I62" s="69"/>
    </row>
    <row r="63" spans="1:9" x14ac:dyDescent="0.25">
      <c r="A63" s="69"/>
      <c r="B63" s="69"/>
      <c r="C63" s="69"/>
      <c r="D63" s="69"/>
      <c r="E63" s="69"/>
      <c r="F63" s="69"/>
      <c r="G63" s="69"/>
      <c r="H63" s="155"/>
      <c r="I63" s="69"/>
    </row>
    <row r="64" spans="1:9" x14ac:dyDescent="0.25">
      <c r="A64" s="69"/>
      <c r="B64" s="69"/>
      <c r="C64" s="69"/>
      <c r="D64" s="69"/>
      <c r="E64" s="69"/>
      <c r="F64" s="69"/>
      <c r="G64" s="69"/>
      <c r="H64" s="155"/>
      <c r="I64" s="69"/>
    </row>
    <row r="65" spans="1:9" x14ac:dyDescent="0.25">
      <c r="A65" s="69"/>
      <c r="B65" s="69"/>
      <c r="C65" s="69"/>
      <c r="D65" s="69"/>
      <c r="E65" s="69"/>
      <c r="F65" s="69"/>
      <c r="G65" s="69"/>
      <c r="H65" s="155"/>
      <c r="I65" s="69"/>
    </row>
    <row r="66" spans="1:9" x14ac:dyDescent="0.25">
      <c r="A66" s="69"/>
      <c r="B66" s="69"/>
      <c r="C66" s="69"/>
      <c r="D66" s="69"/>
      <c r="E66" s="69"/>
      <c r="F66" s="69"/>
      <c r="G66" s="69"/>
      <c r="H66" s="155"/>
      <c r="I66" s="69"/>
    </row>
    <row r="67" spans="1:9" x14ac:dyDescent="0.25">
      <c r="A67" s="69"/>
      <c r="B67" s="69"/>
      <c r="C67" s="69"/>
      <c r="D67" s="69"/>
      <c r="E67" s="69"/>
      <c r="F67" s="69"/>
      <c r="G67" s="69"/>
      <c r="H67" s="155"/>
      <c r="I67" s="69"/>
    </row>
    <row r="68" spans="1:9" x14ac:dyDescent="0.25">
      <c r="A68" s="69"/>
      <c r="B68" s="69"/>
      <c r="C68" s="69"/>
      <c r="D68" s="69"/>
      <c r="E68" s="69"/>
      <c r="F68" s="69"/>
      <c r="G68" s="69"/>
      <c r="H68" s="155"/>
      <c r="I68" s="69"/>
    </row>
    <row r="69" spans="1:9" x14ac:dyDescent="0.25">
      <c r="A69" s="69"/>
      <c r="B69" s="69"/>
      <c r="C69" s="69"/>
      <c r="D69" s="69"/>
      <c r="E69" s="69"/>
      <c r="F69" s="69"/>
      <c r="G69" s="69"/>
      <c r="H69" s="155"/>
      <c r="I69" s="69"/>
    </row>
    <row r="70" spans="1:9" x14ac:dyDescent="0.25">
      <c r="A70" s="69"/>
      <c r="B70" s="69"/>
      <c r="C70" s="69"/>
      <c r="D70" s="69"/>
      <c r="E70" s="69"/>
      <c r="F70" s="69"/>
      <c r="G70" s="69"/>
      <c r="H70" s="155"/>
      <c r="I70" s="69"/>
    </row>
    <row r="71" spans="1:9" x14ac:dyDescent="0.25">
      <c r="A71" s="69"/>
      <c r="B71" s="69"/>
      <c r="C71" s="69"/>
      <c r="D71" s="69"/>
      <c r="E71" s="69"/>
      <c r="F71" s="69"/>
      <c r="G71" s="69"/>
      <c r="H71" s="155"/>
      <c r="I71" s="69"/>
    </row>
    <row r="72" spans="1:9" x14ac:dyDescent="0.25">
      <c r="A72" s="69"/>
      <c r="B72" s="69"/>
      <c r="C72" s="69"/>
      <c r="D72" s="69"/>
      <c r="E72" s="69"/>
      <c r="F72" s="69"/>
      <c r="G72" s="69"/>
      <c r="H72" s="155"/>
      <c r="I72" s="69"/>
    </row>
    <row r="73" spans="1:9" x14ac:dyDescent="0.25">
      <c r="A73" s="69"/>
      <c r="B73" s="69"/>
      <c r="C73" s="69"/>
      <c r="D73" s="69"/>
      <c r="E73" s="69"/>
      <c r="F73" s="69"/>
      <c r="G73" s="69"/>
      <c r="H73" s="155"/>
      <c r="I73" s="69"/>
    </row>
    <row r="74" spans="1:9" x14ac:dyDescent="0.25">
      <c r="A74" s="69"/>
      <c r="B74" s="69"/>
      <c r="C74" s="69"/>
      <c r="D74" s="69"/>
      <c r="E74" s="69"/>
      <c r="F74" s="69"/>
      <c r="G74" s="69"/>
      <c r="H74" s="155"/>
      <c r="I74" s="69"/>
    </row>
    <row r="75" spans="1:9" x14ac:dyDescent="0.25">
      <c r="A75" s="69"/>
      <c r="B75" s="69"/>
      <c r="C75" s="69"/>
      <c r="D75" s="69"/>
      <c r="E75" s="69"/>
      <c r="F75" s="69"/>
      <c r="G75" s="69"/>
      <c r="H75" s="155"/>
      <c r="I75" s="69"/>
    </row>
    <row r="76" spans="1:9" x14ac:dyDescent="0.25">
      <c r="A76" s="69"/>
      <c r="B76" s="69"/>
      <c r="C76" s="69"/>
      <c r="D76" s="69"/>
      <c r="E76" s="69"/>
      <c r="F76" s="69"/>
      <c r="G76" s="69"/>
      <c r="H76" s="155"/>
      <c r="I76" s="69"/>
    </row>
    <row r="77" spans="1:9" x14ac:dyDescent="0.25">
      <c r="A77" s="69"/>
      <c r="B77" s="69"/>
      <c r="C77" s="69"/>
      <c r="D77" s="69"/>
      <c r="E77" s="69"/>
      <c r="F77" s="69"/>
      <c r="G77" s="69"/>
      <c r="H77" s="155"/>
      <c r="I77" s="69"/>
    </row>
    <row r="78" spans="1:9" x14ac:dyDescent="0.25">
      <c r="A78" s="69"/>
      <c r="B78" s="69"/>
      <c r="C78" s="69"/>
      <c r="D78" s="69"/>
      <c r="E78" s="69"/>
      <c r="F78" s="69"/>
      <c r="G78" s="69"/>
      <c r="H78" s="155"/>
      <c r="I78" s="69"/>
    </row>
    <row r="79" spans="1:9" x14ac:dyDescent="0.25">
      <c r="A79" s="69"/>
      <c r="B79" s="69"/>
      <c r="C79" s="69"/>
      <c r="D79" s="69"/>
      <c r="E79" s="69"/>
      <c r="F79" s="69"/>
      <c r="G79" s="69"/>
      <c r="H79" s="155"/>
      <c r="I79" s="69"/>
    </row>
    <row r="80" spans="1:9" x14ac:dyDescent="0.25">
      <c r="A80" s="69"/>
      <c r="B80" s="69"/>
      <c r="C80" s="69"/>
      <c r="D80" s="69"/>
      <c r="E80" s="69"/>
      <c r="F80" s="69"/>
      <c r="G80" s="69"/>
      <c r="H80" s="155"/>
      <c r="I80" s="69"/>
    </row>
    <row r="81" spans="1:9" x14ac:dyDescent="0.25">
      <c r="A81" s="69"/>
      <c r="B81" s="69"/>
      <c r="C81" s="69"/>
      <c r="D81" s="69"/>
      <c r="E81" s="69"/>
      <c r="F81" s="69"/>
      <c r="G81" s="69"/>
      <c r="H81" s="155"/>
      <c r="I81" s="69"/>
    </row>
    <row r="82" spans="1:9" x14ac:dyDescent="0.25">
      <c r="A82" s="69"/>
      <c r="B82" s="69"/>
      <c r="C82" s="69"/>
      <c r="D82" s="69"/>
      <c r="E82" s="69"/>
      <c r="F82" s="69"/>
      <c r="G82" s="69"/>
      <c r="H82" s="155"/>
      <c r="I82" s="69"/>
    </row>
    <row r="83" spans="1:9" x14ac:dyDescent="0.25">
      <c r="A83" s="69"/>
      <c r="B83" s="69"/>
      <c r="C83" s="69"/>
      <c r="D83" s="69"/>
      <c r="E83" s="69"/>
      <c r="F83" s="69"/>
      <c r="G83" s="69"/>
      <c r="H83" s="155"/>
      <c r="I83" s="69"/>
    </row>
    <row r="84" spans="1:9" x14ac:dyDescent="0.25">
      <c r="A84" s="69"/>
      <c r="B84" s="69"/>
      <c r="C84" s="69"/>
      <c r="D84" s="69"/>
      <c r="E84" s="69"/>
      <c r="F84" s="69"/>
      <c r="G84" s="69"/>
      <c r="H84" s="155"/>
      <c r="I84" s="69"/>
    </row>
    <row r="85" spans="1:9" x14ac:dyDescent="0.25">
      <c r="A85" s="69"/>
      <c r="B85" s="69"/>
      <c r="C85" s="69"/>
      <c r="D85" s="69"/>
      <c r="E85" s="69"/>
      <c r="F85" s="69"/>
      <c r="G85" s="69"/>
      <c r="H85" s="155"/>
      <c r="I85" s="69"/>
    </row>
    <row r="86" spans="1:9" x14ac:dyDescent="0.25">
      <c r="A86" s="69"/>
      <c r="B86" s="69"/>
      <c r="C86" s="69"/>
      <c r="D86" s="69"/>
      <c r="E86" s="69"/>
      <c r="F86" s="69"/>
      <c r="G86" s="69"/>
      <c r="H86" s="155"/>
      <c r="I86" s="69"/>
    </row>
    <row r="87" spans="1:9" x14ac:dyDescent="0.25">
      <c r="A87" s="69"/>
      <c r="B87" s="69"/>
      <c r="C87" s="69"/>
      <c r="D87" s="69"/>
      <c r="E87" s="69"/>
      <c r="F87" s="69"/>
      <c r="G87" s="69"/>
      <c r="H87" s="155"/>
      <c r="I87" s="69"/>
    </row>
    <row r="88" spans="1:9" x14ac:dyDescent="0.25">
      <c r="A88" s="69"/>
      <c r="B88" s="69"/>
      <c r="C88" s="69"/>
      <c r="D88" s="69"/>
      <c r="E88" s="69"/>
      <c r="F88" s="69"/>
      <c r="G88" s="69"/>
      <c r="H88" s="155"/>
      <c r="I88" s="69"/>
    </row>
    <row r="89" spans="1:9" x14ac:dyDescent="0.25">
      <c r="A89" s="69"/>
      <c r="B89" s="69"/>
      <c r="C89" s="69"/>
      <c r="D89" s="69"/>
      <c r="E89" s="69"/>
      <c r="F89" s="69"/>
      <c r="G89" s="69"/>
      <c r="H89" s="155"/>
      <c r="I89" s="69"/>
    </row>
    <row r="98" spans="7:7" hidden="1" x14ac:dyDescent="0.25">
      <c r="G98" s="63">
        <v>2</v>
      </c>
    </row>
    <row r="99" spans="7:7" hidden="1" x14ac:dyDescent="0.25">
      <c r="G99" s="63">
        <v>3</v>
      </c>
    </row>
    <row r="100" spans="7:7" hidden="1" x14ac:dyDescent="0.25">
      <c r="G100" s="63">
        <v>4</v>
      </c>
    </row>
    <row r="101" spans="7:7" hidden="1" x14ac:dyDescent="0.25">
      <c r="G101" s="63">
        <v>5</v>
      </c>
    </row>
  </sheetData>
  <sheetProtection algorithmName="SHA-512" hashValue="USo078gmlym0LOSMwZxcFgKrFrAOFh099t3tEtYO9l/gXpzt0TPqVAgLcpAwTKJZPCil9NL4TDW5owyLwIOzmQ==" saltValue="GPjpRQK+btAIYAlm92aNsg==" spinCount="100000" sheet="1" objects="1" scenarios="1"/>
  <mergeCells count="27">
    <mergeCell ref="B24:C24"/>
    <mergeCell ref="B25:C25"/>
    <mergeCell ref="B26:C26"/>
    <mergeCell ref="A36:I40"/>
    <mergeCell ref="A51:E51"/>
    <mergeCell ref="A46:E46"/>
    <mergeCell ref="A47:E47"/>
    <mergeCell ref="A48:E48"/>
    <mergeCell ref="A49:E49"/>
    <mergeCell ref="A50:E50"/>
    <mergeCell ref="A42:E42"/>
    <mergeCell ref="A43:E43"/>
    <mergeCell ref="A44:E44"/>
    <mergeCell ref="A45:E45"/>
    <mergeCell ref="A41:F41"/>
    <mergeCell ref="A9:I11"/>
    <mergeCell ref="C5:D5"/>
    <mergeCell ref="C6:D6"/>
    <mergeCell ref="B22:C22"/>
    <mergeCell ref="B23:C23"/>
    <mergeCell ref="B15:C15"/>
    <mergeCell ref="B16:C16"/>
    <mergeCell ref="B17:C17"/>
    <mergeCell ref="B18:C18"/>
    <mergeCell ref="B19:C19"/>
    <mergeCell ref="B20:C20"/>
    <mergeCell ref="B21:C21"/>
  </mergeCells>
  <conditionalFormatting sqref="A41:A51">
    <cfRule type="containsText" dxfId="66" priority="5" operator="containsText" text="Warning">
      <formula>NOT(ISERROR(SEARCH("Warning",A41)))</formula>
    </cfRule>
  </conditionalFormatting>
  <dataValidations count="2">
    <dataValidation type="list" allowBlank="1" showInputMessage="1" showErrorMessage="1" sqref="G17:G26" xr:uid="{00000000-0002-0000-0500-000000000000}">
      <formula1>$G$98:$G$101</formula1>
    </dataValidation>
    <dataValidation type="list" allowBlank="1" showInputMessage="1" showErrorMessage="1" sqref="F13" xr:uid="{9DCD2FE6-ECBF-4832-A477-7A69C4B9E4D1}">
      <formula1>$V$3:$V$4</formula1>
    </dataValidation>
  </dataValidation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AC142"/>
    <pageSetUpPr fitToPage="1"/>
  </sheetPr>
  <dimension ref="A1:K42"/>
  <sheetViews>
    <sheetView showGridLines="0" zoomScaleNormal="100" workbookViewId="0"/>
  </sheetViews>
  <sheetFormatPr defaultColWidth="9.140625" defaultRowHeight="15" x14ac:dyDescent="0.25"/>
  <cols>
    <col min="1" max="1" width="4" style="63" customWidth="1"/>
    <col min="2" max="2" width="19.42578125" style="63" customWidth="1"/>
    <col min="3" max="3" width="41.28515625" style="63" customWidth="1"/>
    <col min="4" max="4" width="19.42578125" style="63" customWidth="1"/>
    <col min="5" max="9" width="18.42578125" style="63" customWidth="1"/>
    <col min="10" max="10" width="9.42578125" style="63" customWidth="1"/>
    <col min="11" max="11" width="36.140625" style="63" bestFit="1" customWidth="1"/>
    <col min="12" max="16384" width="9.140625" style="63"/>
  </cols>
  <sheetData>
    <row r="1" spans="1:11" ht="26.25" x14ac:dyDescent="0.4">
      <c r="A1" s="62" t="str">
        <f>Instructions!A1</f>
        <v>Colorado Comprehensive Provider Cost Report</v>
      </c>
    </row>
    <row r="2" spans="1:11" ht="21" x14ac:dyDescent="0.35">
      <c r="A2" s="64" t="str">
        <f>Instructions!A2</f>
        <v>Comprehensive Safety Net Providers</v>
      </c>
    </row>
    <row r="3" spans="1:11" ht="24.95" customHeight="1" x14ac:dyDescent="0.35">
      <c r="A3" s="179" t="s">
        <v>228</v>
      </c>
      <c r="B3" s="179"/>
      <c r="C3" s="179"/>
      <c r="D3" s="179"/>
      <c r="E3" s="179"/>
      <c r="F3" s="179"/>
      <c r="G3" s="179"/>
      <c r="H3" s="179"/>
      <c r="I3" s="179"/>
      <c r="J3" s="179"/>
    </row>
    <row r="4" spans="1:11" x14ac:dyDescent="0.25">
      <c r="F4" s="75"/>
    </row>
    <row r="5" spans="1:11" x14ac:dyDescent="0.25">
      <c r="A5" s="81" t="s">
        <v>555</v>
      </c>
      <c r="C5" s="82">
        <f>Certification!C5</f>
        <v>0</v>
      </c>
    </row>
    <row r="6" spans="1:11" x14ac:dyDescent="0.25">
      <c r="A6" s="81" t="s">
        <v>0</v>
      </c>
      <c r="C6" s="83">
        <f>Certification!C6</f>
        <v>45838</v>
      </c>
      <c r="D6" s="83"/>
      <c r="F6" s="150"/>
      <c r="G6" s="150"/>
    </row>
    <row r="7" spans="1:11" x14ac:dyDescent="0.25">
      <c r="F7" s="150"/>
      <c r="G7" s="150"/>
    </row>
    <row r="8" spans="1:11" s="182" customFormat="1" x14ac:dyDescent="0.25">
      <c r="A8" s="180" t="s">
        <v>345</v>
      </c>
      <c r="B8" s="181"/>
      <c r="C8" s="181"/>
      <c r="D8" s="181"/>
      <c r="E8" s="181"/>
      <c r="F8" s="181"/>
      <c r="G8" s="181"/>
      <c r="H8" s="181"/>
      <c r="I8" s="181"/>
    </row>
    <row r="9" spans="1:11" s="134" customFormat="1" x14ac:dyDescent="0.25">
      <c r="A9" s="180"/>
      <c r="B9" s="181"/>
      <c r="C9" s="181"/>
      <c r="D9" s="181"/>
      <c r="E9" s="181"/>
      <c r="F9" s="181"/>
      <c r="G9" s="181"/>
      <c r="H9" s="181"/>
      <c r="I9" s="181"/>
    </row>
    <row r="10" spans="1:11" x14ac:dyDescent="0.25">
      <c r="A10" s="183"/>
      <c r="B10" s="428">
        <v>1</v>
      </c>
      <c r="C10" s="428"/>
      <c r="D10" s="85">
        <v>2</v>
      </c>
      <c r="E10" s="85">
        <v>3</v>
      </c>
      <c r="F10" s="85">
        <v>4</v>
      </c>
      <c r="G10" s="85">
        <v>5</v>
      </c>
      <c r="H10" s="85">
        <v>6</v>
      </c>
      <c r="I10" s="85">
        <v>7</v>
      </c>
    </row>
    <row r="11" spans="1:11" x14ac:dyDescent="0.25">
      <c r="A11" s="69"/>
      <c r="B11" s="408" t="s">
        <v>211</v>
      </c>
      <c r="C11" s="408"/>
      <c r="D11" s="416" t="s">
        <v>213</v>
      </c>
      <c r="E11" s="429" t="s">
        <v>234</v>
      </c>
      <c r="F11" s="430"/>
      <c r="G11" s="429" t="s">
        <v>567</v>
      </c>
      <c r="H11" s="430"/>
      <c r="I11" s="408" t="s">
        <v>241</v>
      </c>
      <c r="J11" s="69"/>
    </row>
    <row r="12" spans="1:11" x14ac:dyDescent="0.25">
      <c r="A12" s="69"/>
      <c r="B12" s="408"/>
      <c r="C12" s="408"/>
      <c r="D12" s="416"/>
      <c r="E12" s="87" t="s">
        <v>235</v>
      </c>
      <c r="F12" s="87" t="s">
        <v>236</v>
      </c>
      <c r="G12" s="87" t="s">
        <v>235</v>
      </c>
      <c r="H12" s="87" t="s">
        <v>236</v>
      </c>
      <c r="I12" s="408"/>
      <c r="J12" s="69"/>
    </row>
    <row r="13" spans="1:11" x14ac:dyDescent="0.25">
      <c r="A13" s="184" t="s">
        <v>596</v>
      </c>
      <c r="B13" s="185"/>
      <c r="C13" s="185"/>
      <c r="D13" s="185"/>
      <c r="E13" s="185"/>
      <c r="F13" s="185"/>
      <c r="G13" s="185"/>
      <c r="H13" s="185"/>
      <c r="I13" s="185"/>
      <c r="J13" s="69"/>
    </row>
    <row r="14" spans="1:11" x14ac:dyDescent="0.25">
      <c r="A14" s="117">
        <v>1</v>
      </c>
      <c r="B14" s="427" t="s">
        <v>566</v>
      </c>
      <c r="C14" s="427"/>
      <c r="D14" s="117" t="s">
        <v>22</v>
      </c>
      <c r="E14" s="186">
        <f>'Schedule 2A'!F73</f>
        <v>0</v>
      </c>
      <c r="F14" s="186">
        <f>'Schedule 2A'!G73</f>
        <v>0</v>
      </c>
      <c r="G14" s="186">
        <f>'Schedule 2A'!J73</f>
        <v>0</v>
      </c>
      <c r="H14" s="186">
        <f>'Schedule 2A'!K73</f>
        <v>0</v>
      </c>
      <c r="I14" s="138">
        <f>SUM(E14:H14)</f>
        <v>0</v>
      </c>
      <c r="J14" s="69"/>
    </row>
    <row r="15" spans="1:11" x14ac:dyDescent="0.25">
      <c r="A15" s="117">
        <v>2</v>
      </c>
      <c r="B15" s="427" t="s">
        <v>565</v>
      </c>
      <c r="C15" s="427"/>
      <c r="D15" s="117" t="s">
        <v>23</v>
      </c>
      <c r="E15" s="186">
        <f>'Schedule 2B'!F73</f>
        <v>0</v>
      </c>
      <c r="F15" s="186">
        <f>'Schedule 2B'!G73</f>
        <v>0</v>
      </c>
      <c r="G15" s="186">
        <f>'Schedule 2B'!J73</f>
        <v>0</v>
      </c>
      <c r="H15" s="186">
        <f>'Schedule 2B'!K73</f>
        <v>0</v>
      </c>
      <c r="I15" s="138">
        <f>SUM(E15:H15)</f>
        <v>0</v>
      </c>
      <c r="J15" s="69"/>
    </row>
    <row r="16" spans="1:11" x14ac:dyDescent="0.25">
      <c r="A16" s="117">
        <v>3</v>
      </c>
      <c r="B16" s="427" t="s">
        <v>564</v>
      </c>
      <c r="C16" s="427"/>
      <c r="D16" s="117" t="s">
        <v>24</v>
      </c>
      <c r="E16" s="186">
        <f>'Schedule 2C'!F73</f>
        <v>0</v>
      </c>
      <c r="F16" s="186">
        <f>'Schedule 2C'!G73</f>
        <v>0</v>
      </c>
      <c r="G16" s="186">
        <f>'Schedule 2C'!J73</f>
        <v>0</v>
      </c>
      <c r="H16" s="186">
        <f>'Schedule 2C'!K73</f>
        <v>0</v>
      </c>
      <c r="I16" s="138">
        <f>SUM(E16:H16)</f>
        <v>0</v>
      </c>
      <c r="J16" s="69"/>
      <c r="K16" s="75"/>
    </row>
    <row r="17" spans="1:11" x14ac:dyDescent="0.25">
      <c r="A17" s="117">
        <v>4</v>
      </c>
      <c r="B17" s="427" t="s">
        <v>563</v>
      </c>
      <c r="C17" s="427"/>
      <c r="D17" s="117" t="s">
        <v>212</v>
      </c>
      <c r="E17" s="186">
        <f>'Schedule 2D'!F73</f>
        <v>0</v>
      </c>
      <c r="F17" s="186">
        <f>'Schedule 2D'!G73</f>
        <v>0</v>
      </c>
      <c r="G17" s="186">
        <f>'Schedule 2D'!J73</f>
        <v>0</v>
      </c>
      <c r="H17" s="186">
        <f>'Schedule 2D'!K73</f>
        <v>0</v>
      </c>
      <c r="I17" s="138">
        <f t="shared" ref="I17:I26" si="0">SUM(E17:H17)</f>
        <v>0</v>
      </c>
      <c r="J17" s="69"/>
      <c r="K17" s="75"/>
    </row>
    <row r="18" spans="1:11" x14ac:dyDescent="0.25">
      <c r="A18" s="184" t="s">
        <v>574</v>
      </c>
      <c r="B18" s="185"/>
      <c r="C18" s="185"/>
      <c r="D18" s="185"/>
      <c r="E18" s="185"/>
      <c r="F18" s="185"/>
      <c r="G18" s="185"/>
      <c r="H18" s="185"/>
      <c r="I18" s="185"/>
      <c r="J18" s="69"/>
      <c r="K18" s="75"/>
    </row>
    <row r="19" spans="1:11" x14ac:dyDescent="0.25">
      <c r="A19" s="117">
        <v>5</v>
      </c>
      <c r="B19" s="427" t="s">
        <v>548</v>
      </c>
      <c r="C19" s="427"/>
      <c r="D19" s="117" t="s">
        <v>556</v>
      </c>
      <c r="E19" s="186">
        <f>'Schedule 2E'!F73</f>
        <v>0</v>
      </c>
      <c r="F19" s="186">
        <f>'Schedule 2E'!G73</f>
        <v>0</v>
      </c>
      <c r="G19" s="186">
        <f>'Schedule 2E'!J73</f>
        <v>0</v>
      </c>
      <c r="H19" s="186">
        <f>'Schedule 2E'!K73</f>
        <v>0</v>
      </c>
      <c r="I19" s="138">
        <f t="shared" si="0"/>
        <v>0</v>
      </c>
      <c r="J19" s="69"/>
      <c r="K19" s="75"/>
    </row>
    <row r="20" spans="1:11" x14ac:dyDescent="0.25">
      <c r="A20" s="117">
        <v>6</v>
      </c>
      <c r="B20" s="427" t="s">
        <v>549</v>
      </c>
      <c r="C20" s="427"/>
      <c r="D20" s="117" t="s">
        <v>557</v>
      </c>
      <c r="E20" s="186">
        <f>'Schedule 2F'!F73</f>
        <v>0</v>
      </c>
      <c r="F20" s="186">
        <f>'Schedule 2F'!G73</f>
        <v>0</v>
      </c>
      <c r="G20" s="186">
        <f>'Schedule 2F'!J73</f>
        <v>0</v>
      </c>
      <c r="H20" s="186">
        <f>'Schedule 2F'!K73</f>
        <v>0</v>
      </c>
      <c r="I20" s="138">
        <f t="shared" si="0"/>
        <v>0</v>
      </c>
      <c r="J20" s="69"/>
      <c r="K20" s="75"/>
    </row>
    <row r="21" spans="1:11" x14ac:dyDescent="0.25">
      <c r="A21" s="117">
        <v>7</v>
      </c>
      <c r="B21" s="427" t="s">
        <v>550</v>
      </c>
      <c r="C21" s="427"/>
      <c r="D21" s="117" t="s">
        <v>558</v>
      </c>
      <c r="E21" s="186">
        <f>'Schedule 2G'!F73</f>
        <v>0</v>
      </c>
      <c r="F21" s="186">
        <f>'Schedule 2G'!G73</f>
        <v>0</v>
      </c>
      <c r="G21" s="186">
        <f>'Schedule 2G'!J73</f>
        <v>0</v>
      </c>
      <c r="H21" s="186">
        <f>'Schedule 2G'!K73</f>
        <v>0</v>
      </c>
      <c r="I21" s="138">
        <f t="shared" si="0"/>
        <v>0</v>
      </c>
      <c r="J21" s="69"/>
      <c r="K21" s="75"/>
    </row>
    <row r="22" spans="1:11" x14ac:dyDescent="0.25">
      <c r="A22" s="117">
        <v>8</v>
      </c>
      <c r="B22" s="427" t="s">
        <v>561</v>
      </c>
      <c r="C22" s="427"/>
      <c r="D22" s="117" t="s">
        <v>559</v>
      </c>
      <c r="E22" s="186">
        <f>'Schedule 2H'!F73</f>
        <v>0</v>
      </c>
      <c r="F22" s="186">
        <f>'Schedule 2H'!G73</f>
        <v>0</v>
      </c>
      <c r="G22" s="186">
        <f>'Schedule 2H'!J73</f>
        <v>0</v>
      </c>
      <c r="H22" s="186">
        <f>'Schedule 2H'!K73</f>
        <v>0</v>
      </c>
      <c r="I22" s="138">
        <f t="shared" si="0"/>
        <v>0</v>
      </c>
      <c r="J22" s="69"/>
      <c r="K22" s="75"/>
    </row>
    <row r="23" spans="1:11" x14ac:dyDescent="0.25">
      <c r="A23" s="117">
        <v>9</v>
      </c>
      <c r="B23" s="427" t="s">
        <v>551</v>
      </c>
      <c r="C23" s="427"/>
      <c r="D23" s="117" t="s">
        <v>560</v>
      </c>
      <c r="E23" s="186">
        <f>'Schedule 2I'!F73</f>
        <v>0</v>
      </c>
      <c r="F23" s="186">
        <f>'Schedule 2I'!G73</f>
        <v>0</v>
      </c>
      <c r="G23" s="186">
        <f>'Schedule 2I'!J73</f>
        <v>0</v>
      </c>
      <c r="H23" s="186">
        <f>'Schedule 2I'!K73</f>
        <v>0</v>
      </c>
      <c r="I23" s="138">
        <f t="shared" si="0"/>
        <v>0</v>
      </c>
      <c r="J23" s="69"/>
      <c r="K23" s="75"/>
    </row>
    <row r="24" spans="1:11" x14ac:dyDescent="0.25">
      <c r="A24" s="117">
        <v>10</v>
      </c>
      <c r="B24" s="427" t="s">
        <v>552</v>
      </c>
      <c r="C24" s="427"/>
      <c r="D24" s="117" t="s">
        <v>568</v>
      </c>
      <c r="E24" s="186">
        <f>'Schedule 2J'!F73</f>
        <v>0</v>
      </c>
      <c r="F24" s="186">
        <f>'Schedule 2J'!G73</f>
        <v>0</v>
      </c>
      <c r="G24" s="186">
        <f>'Schedule 2J'!J73</f>
        <v>0</v>
      </c>
      <c r="H24" s="186">
        <f>'Schedule 2J'!K73</f>
        <v>0</v>
      </c>
      <c r="I24" s="138">
        <f t="shared" si="0"/>
        <v>0</v>
      </c>
      <c r="J24" s="69"/>
      <c r="K24" s="75"/>
    </row>
    <row r="25" spans="1:11" x14ac:dyDescent="0.25">
      <c r="A25" s="117">
        <v>11</v>
      </c>
      <c r="B25" s="427" t="s">
        <v>562</v>
      </c>
      <c r="C25" s="427"/>
      <c r="D25" s="117" t="s">
        <v>569</v>
      </c>
      <c r="E25" s="186">
        <f>'Schedule 2K'!F73</f>
        <v>0</v>
      </c>
      <c r="F25" s="186">
        <f>'Schedule 2K'!G73</f>
        <v>0</v>
      </c>
      <c r="G25" s="186">
        <f>'Schedule 2K'!J73</f>
        <v>0</v>
      </c>
      <c r="H25" s="186">
        <f>'Schedule 2K'!K73</f>
        <v>0</v>
      </c>
      <c r="I25" s="138">
        <f t="shared" si="0"/>
        <v>0</v>
      </c>
      <c r="J25" s="69"/>
      <c r="K25" s="75"/>
    </row>
    <row r="26" spans="1:11" x14ac:dyDescent="0.25">
      <c r="A26" s="117">
        <v>12</v>
      </c>
      <c r="B26" s="427" t="s">
        <v>553</v>
      </c>
      <c r="C26" s="427"/>
      <c r="D26" s="117" t="s">
        <v>570</v>
      </c>
      <c r="E26" s="186">
        <f>'Schedule 2L'!F73</f>
        <v>0</v>
      </c>
      <c r="F26" s="186">
        <f>'Schedule 2L'!G73</f>
        <v>0</v>
      </c>
      <c r="G26" s="186">
        <f>'Schedule 2L'!J73</f>
        <v>0</v>
      </c>
      <c r="H26" s="186">
        <f>'Schedule 2L'!K73</f>
        <v>0</v>
      </c>
      <c r="I26" s="138">
        <f t="shared" si="0"/>
        <v>0</v>
      </c>
      <c r="J26" s="69"/>
      <c r="K26" s="75"/>
    </row>
    <row r="27" spans="1:11" ht="29.25" customHeight="1" x14ac:dyDescent="0.25">
      <c r="A27" s="117">
        <v>13</v>
      </c>
      <c r="B27" s="432" t="s">
        <v>554</v>
      </c>
      <c r="C27" s="432"/>
      <c r="D27" s="117" t="s">
        <v>571</v>
      </c>
      <c r="E27" s="186">
        <f>'Schedule 2M'!F73</f>
        <v>0</v>
      </c>
      <c r="F27" s="186">
        <f>'Schedule 2M'!G73</f>
        <v>0</v>
      </c>
      <c r="G27" s="186">
        <f>'Schedule 2M'!J73</f>
        <v>0</v>
      </c>
      <c r="H27" s="186">
        <f>'Schedule 2M'!K73</f>
        <v>0</v>
      </c>
      <c r="I27" s="138">
        <f>SUM(E27:H27)</f>
        <v>0</v>
      </c>
      <c r="J27" s="69"/>
    </row>
    <row r="28" spans="1:11" x14ac:dyDescent="0.25">
      <c r="A28" s="117">
        <v>14</v>
      </c>
      <c r="B28" s="69"/>
      <c r="C28" s="69"/>
      <c r="D28" s="69"/>
      <c r="E28" s="142">
        <f>SUM(E14:E27)</f>
        <v>0</v>
      </c>
      <c r="F28" s="142">
        <f>SUM(F14:F27)</f>
        <v>0</v>
      </c>
      <c r="G28" s="142">
        <f>SUM(G14:G27)</f>
        <v>0</v>
      </c>
      <c r="H28" s="142">
        <f>SUM(H14:H27)</f>
        <v>0</v>
      </c>
      <c r="I28" s="69"/>
      <c r="J28" s="69"/>
    </row>
    <row r="29" spans="1:11" s="191" customFormat="1" ht="12" x14ac:dyDescent="0.2">
      <c r="A29" s="187"/>
      <c r="B29" s="187"/>
      <c r="C29" s="187"/>
      <c r="D29" s="188" t="s">
        <v>622</v>
      </c>
      <c r="E29" s="189">
        <f>'Schedule 1'!F92</f>
        <v>0</v>
      </c>
      <c r="F29" s="187"/>
      <c r="G29" s="189">
        <f>'Schedule 1'!H92</f>
        <v>0</v>
      </c>
      <c r="H29" s="190"/>
      <c r="I29" s="187"/>
      <c r="J29" s="187"/>
    </row>
    <row r="30" spans="1:11" s="191" customFormat="1" ht="12" x14ac:dyDescent="0.2">
      <c r="A30" s="187"/>
      <c r="B30" s="187"/>
      <c r="C30" s="187"/>
      <c r="D30" s="192" t="s">
        <v>13</v>
      </c>
      <c r="E30" s="193">
        <f>E28-E29</f>
        <v>0</v>
      </c>
      <c r="F30" s="187"/>
      <c r="G30" s="193">
        <f>G28-G29</f>
        <v>0</v>
      </c>
      <c r="H30" s="187"/>
      <c r="I30" s="187"/>
      <c r="J30" s="187"/>
    </row>
    <row r="31" spans="1:11" s="191" customFormat="1" ht="12" x14ac:dyDescent="0.2"/>
    <row r="33" spans="1:10" x14ac:dyDescent="0.25">
      <c r="E33" s="194" t="s">
        <v>241</v>
      </c>
    </row>
    <row r="34" spans="1:10" x14ac:dyDescent="0.25">
      <c r="A34" s="139">
        <v>15</v>
      </c>
      <c r="B34" s="431" t="s">
        <v>242</v>
      </c>
      <c r="C34" s="431"/>
      <c r="D34" s="195" t="s">
        <v>118</v>
      </c>
      <c r="E34" s="196">
        <f>'Schedule 3'!M167</f>
        <v>0</v>
      </c>
      <c r="I34" s="197">
        <f>SUM(I14:I27)+E34</f>
        <v>0</v>
      </c>
      <c r="J34" s="198" t="s">
        <v>6</v>
      </c>
    </row>
    <row r="35" spans="1:10" ht="12.75" customHeight="1" x14ac:dyDescent="0.25">
      <c r="D35" s="199" t="s">
        <v>673</v>
      </c>
      <c r="E35" s="200">
        <f>'Schedule 1'!G96</f>
        <v>0</v>
      </c>
    </row>
    <row r="36" spans="1:10" ht="12.75" customHeight="1" x14ac:dyDescent="0.25">
      <c r="D36" s="201" t="s">
        <v>13</v>
      </c>
      <c r="E36" s="202">
        <f>E34-E35</f>
        <v>0</v>
      </c>
    </row>
    <row r="38" spans="1:10" x14ac:dyDescent="0.25">
      <c r="A38" s="387" t="str">
        <f>IF(AND(E28=0,G28=0),"Warning: The Schedule 2 series must be completed.","")</f>
        <v>Warning: The Schedule 2 series must be completed.</v>
      </c>
      <c r="B38" s="387"/>
      <c r="C38" s="387"/>
      <c r="D38" s="387"/>
    </row>
    <row r="39" spans="1:10" x14ac:dyDescent="0.25">
      <c r="A39" s="387" t="str">
        <f>IF(ABS(E30)&gt;50,"Warning: the variance for Direct Encounterable Costs in Column 3 should equal zero.","")</f>
        <v/>
      </c>
      <c r="B39" s="387"/>
      <c r="C39" s="387"/>
      <c r="D39" s="387"/>
    </row>
    <row r="40" spans="1:10" x14ac:dyDescent="0.25">
      <c r="A40" s="387" t="str">
        <f>IF(ABS(G30)&gt;50,"Warning: the variance for Direct Non-Encounterable Costs in Column 5 should equal zero.","")</f>
        <v/>
      </c>
      <c r="B40" s="387"/>
      <c r="C40" s="387"/>
      <c r="D40" s="387"/>
    </row>
    <row r="41" spans="1:10" x14ac:dyDescent="0.25">
      <c r="A41" s="387" t="str">
        <f>IF(ABS(E36)&gt;50,"Warning: the variance for Inpatient and residential services in Column 3 should equal zero.","")</f>
        <v/>
      </c>
      <c r="B41" s="387"/>
      <c r="C41" s="387"/>
      <c r="D41" s="387"/>
    </row>
    <row r="42" spans="1:10" x14ac:dyDescent="0.25">
      <c r="E42" s="152"/>
    </row>
  </sheetData>
  <sheetProtection algorithmName="SHA-512" hashValue="lEm7BG5zmwNFQ51n8d8iQ31Z1DdYoudwWGT1K4PzfCpQ5Rne98TIxIxMA8XaRYeo8gkTRRzcxVJi5guW3TNgrQ==" saltValue="9N4PbUrHjyeWWkERCnomuA==" spinCount="100000" sheet="1" objects="1" scenarios="1"/>
  <mergeCells count="24">
    <mergeCell ref="A41:D41"/>
    <mergeCell ref="B34:C34"/>
    <mergeCell ref="B27:C27"/>
    <mergeCell ref="B24:C24"/>
    <mergeCell ref="B25:C25"/>
    <mergeCell ref="B26:C26"/>
    <mergeCell ref="A39:D39"/>
    <mergeCell ref="A40:D40"/>
    <mergeCell ref="A38:D38"/>
    <mergeCell ref="B22:C22"/>
    <mergeCell ref="B23:C23"/>
    <mergeCell ref="B10:C10"/>
    <mergeCell ref="I11:I12"/>
    <mergeCell ref="B21:C21"/>
    <mergeCell ref="D11:D12"/>
    <mergeCell ref="B11:C12"/>
    <mergeCell ref="B16:C16"/>
    <mergeCell ref="B14:C14"/>
    <mergeCell ref="B15:C15"/>
    <mergeCell ref="B17:C17"/>
    <mergeCell ref="B19:C19"/>
    <mergeCell ref="B20:C20"/>
    <mergeCell ref="E11:F11"/>
    <mergeCell ref="G11:H11"/>
  </mergeCells>
  <conditionalFormatting sqref="A38:A41">
    <cfRule type="containsText" dxfId="65" priority="1" operator="containsText" text="Warning">
      <formula>NOT(ISERROR(SEARCH("Warning",A38)))</formula>
    </cfRule>
  </conditionalFormatting>
  <pageMargins left="0.7" right="0.7" top="0.75" bottom="0.75" header="0.3" footer="0.3"/>
  <pageSetup scale="48"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AC142"/>
    <pageSetUpPr fitToPage="1"/>
  </sheetPr>
  <dimension ref="A1:AF78"/>
  <sheetViews>
    <sheetView showGridLines="0" zoomScaleNormal="100" workbookViewId="0"/>
  </sheetViews>
  <sheetFormatPr defaultRowHeight="15" x14ac:dyDescent="0.25"/>
  <cols>
    <col min="1" max="1" width="9.7109375" style="63" customWidth="1"/>
    <col min="2" max="2" width="16" style="63" customWidth="1"/>
    <col min="3" max="3" width="19.42578125" style="63" customWidth="1"/>
    <col min="4" max="4" width="15.42578125" style="63" customWidth="1"/>
    <col min="5" max="5" width="2.28515625" style="63" customWidth="1"/>
    <col min="6" max="8" width="18.5703125" style="63" customWidth="1"/>
    <col min="9" max="9" width="2.7109375" style="63" customWidth="1"/>
    <col min="10" max="12" width="18.5703125" style="63" customWidth="1"/>
    <col min="13" max="13" width="2.7109375" style="63" customWidth="1"/>
    <col min="14" max="15" width="12.140625" style="63" customWidth="1"/>
    <col min="16" max="16" width="24.5703125" style="63" customWidth="1"/>
    <col min="17" max="31" width="9.140625" style="63"/>
    <col min="32" max="32" width="9.140625" style="63" hidden="1" customWidth="1"/>
    <col min="33" max="16384" width="9.140625" style="63"/>
  </cols>
  <sheetData>
    <row r="1" spans="1:32" ht="26.25" x14ac:dyDescent="0.4">
      <c r="A1" s="62" t="str">
        <f>Instructions!A1</f>
        <v>Colorado Comprehensive Provider Cost Report</v>
      </c>
    </row>
    <row r="2" spans="1:32" ht="21" x14ac:dyDescent="0.35">
      <c r="A2" s="64" t="str">
        <f>Instructions!A2</f>
        <v>Comprehensive Safety Net Providers</v>
      </c>
    </row>
    <row r="3" spans="1:32" ht="24.95" customHeight="1" x14ac:dyDescent="0.35">
      <c r="A3" s="179" t="s">
        <v>237</v>
      </c>
      <c r="B3" s="179"/>
      <c r="C3" s="179"/>
      <c r="D3" s="179"/>
      <c r="E3" s="179"/>
      <c r="F3" s="179"/>
    </row>
    <row r="4" spans="1:32" x14ac:dyDescent="0.25">
      <c r="A4" s="75"/>
    </row>
    <row r="5" spans="1:32" x14ac:dyDescent="0.25">
      <c r="A5" s="81" t="s">
        <v>555</v>
      </c>
      <c r="C5" s="82">
        <f>Certification!C5</f>
        <v>0</v>
      </c>
    </row>
    <row r="6" spans="1:32" x14ac:dyDescent="0.25">
      <c r="A6" s="81" t="s">
        <v>0</v>
      </c>
      <c r="C6" s="83">
        <f>Certification!C6</f>
        <v>45838</v>
      </c>
      <c r="F6" s="83"/>
      <c r="N6" s="79"/>
      <c r="O6" s="79"/>
      <c r="P6" s="79"/>
    </row>
    <row r="7" spans="1:32" x14ac:dyDescent="0.25">
      <c r="N7" s="68"/>
      <c r="O7" s="68"/>
      <c r="P7" s="68"/>
      <c r="AF7" s="63" t="s">
        <v>594</v>
      </c>
    </row>
    <row r="8" spans="1:32" x14ac:dyDescent="0.25">
      <c r="A8" s="81" t="s">
        <v>276</v>
      </c>
      <c r="B8" s="81" t="s">
        <v>275</v>
      </c>
      <c r="C8" s="81"/>
      <c r="D8" s="17"/>
      <c r="E8" s="203" t="s">
        <v>282</v>
      </c>
      <c r="N8" s="68"/>
      <c r="O8" s="68"/>
      <c r="P8" s="68"/>
      <c r="AF8" s="63" t="s">
        <v>595</v>
      </c>
    </row>
    <row r="9" spans="1:32" x14ac:dyDescent="0.25">
      <c r="N9" s="79"/>
      <c r="O9" s="79"/>
      <c r="P9" s="79"/>
    </row>
    <row r="10" spans="1:32" x14ac:dyDescent="0.25">
      <c r="A10" s="81" t="s">
        <v>277</v>
      </c>
      <c r="B10" s="81" t="s">
        <v>279</v>
      </c>
      <c r="C10" s="81"/>
      <c r="N10" s="68"/>
      <c r="O10" s="68"/>
      <c r="P10" s="68"/>
    </row>
    <row r="11" spans="1:32" x14ac:dyDescent="0.25">
      <c r="A11" s="81"/>
      <c r="B11" s="81"/>
      <c r="C11" s="81"/>
      <c r="N11" s="68"/>
      <c r="O11" s="68"/>
      <c r="P11" s="68"/>
    </row>
    <row r="12" spans="1:32" x14ac:dyDescent="0.25">
      <c r="B12" s="428">
        <v>1</v>
      </c>
      <c r="C12" s="428"/>
      <c r="D12" s="428"/>
      <c r="F12" s="85">
        <v>2</v>
      </c>
      <c r="G12" s="85">
        <v>3</v>
      </c>
      <c r="H12" s="85">
        <v>4</v>
      </c>
      <c r="J12" s="85">
        <v>5</v>
      </c>
      <c r="K12" s="85">
        <v>6</v>
      </c>
      <c r="L12" s="85">
        <v>7</v>
      </c>
      <c r="N12" s="85">
        <v>8</v>
      </c>
      <c r="O12" s="85">
        <v>9</v>
      </c>
      <c r="Q12" s="68"/>
      <c r="R12" s="68"/>
      <c r="S12" s="68"/>
    </row>
    <row r="13" spans="1:32" x14ac:dyDescent="0.25">
      <c r="B13" s="438" t="s">
        <v>278</v>
      </c>
      <c r="C13" s="439"/>
      <c r="D13" s="440"/>
      <c r="F13" s="435" t="s">
        <v>285</v>
      </c>
      <c r="G13" s="436"/>
      <c r="H13" s="437"/>
      <c r="J13" s="435" t="s">
        <v>286</v>
      </c>
      <c r="K13" s="436"/>
      <c r="L13" s="437"/>
      <c r="N13" s="433" t="s">
        <v>274</v>
      </c>
      <c r="O13" s="433" t="s">
        <v>680</v>
      </c>
      <c r="Q13" s="68"/>
      <c r="R13" s="68"/>
      <c r="S13" s="68"/>
    </row>
    <row r="14" spans="1:32" ht="56.25" customHeight="1" x14ac:dyDescent="0.25">
      <c r="B14" s="441"/>
      <c r="C14" s="442"/>
      <c r="D14" s="443"/>
      <c r="F14" s="194" t="s">
        <v>239</v>
      </c>
      <c r="G14" s="87" t="s">
        <v>682</v>
      </c>
      <c r="H14" s="87" t="s">
        <v>240</v>
      </c>
      <c r="I14" s="69"/>
      <c r="J14" s="87" t="s">
        <v>239</v>
      </c>
      <c r="K14" s="87" t="s">
        <v>682</v>
      </c>
      <c r="L14" s="194" t="s">
        <v>240</v>
      </c>
      <c r="N14" s="434"/>
      <c r="O14" s="434"/>
    </row>
    <row r="15" spans="1:32" x14ac:dyDescent="0.25">
      <c r="A15" s="204">
        <v>1</v>
      </c>
      <c r="B15" s="444"/>
      <c r="C15" s="444"/>
      <c r="D15" s="444"/>
      <c r="F15" s="16"/>
      <c r="G15" s="205">
        <f>IFERROR(F15*'Schedule 1'!$E$104,0)</f>
        <v>0</v>
      </c>
      <c r="H15" s="205">
        <f>SUM(F15:G15)</f>
        <v>0</v>
      </c>
      <c r="J15" s="16"/>
      <c r="K15" s="205">
        <f>IFERROR(J15*'Schedule 1'!$E$104,0)</f>
        <v>0</v>
      </c>
      <c r="L15" s="205">
        <f>SUM(J15:K15)</f>
        <v>0</v>
      </c>
      <c r="N15" s="18"/>
      <c r="O15" s="18"/>
    </row>
    <row r="16" spans="1:32" x14ac:dyDescent="0.25">
      <c r="A16" s="204">
        <v>2</v>
      </c>
      <c r="B16" s="444"/>
      <c r="C16" s="444"/>
      <c r="D16" s="444"/>
      <c r="F16" s="16"/>
      <c r="G16" s="205">
        <f>IFERROR(F16*'Schedule 1'!$E$104,0)</f>
        <v>0</v>
      </c>
      <c r="H16" s="205">
        <f t="shared" ref="H16:H72" si="0">SUM(F16:G16)</f>
        <v>0</v>
      </c>
      <c r="J16" s="16"/>
      <c r="K16" s="205">
        <f>IFERROR(J16*'Schedule 1'!$E$104,0)</f>
        <v>0</v>
      </c>
      <c r="L16" s="205">
        <f t="shared" ref="L16:L72" si="1">SUM(J16:K16)</f>
        <v>0</v>
      </c>
      <c r="N16" s="18"/>
      <c r="O16" s="18"/>
    </row>
    <row r="17" spans="1:15" x14ac:dyDescent="0.25">
      <c r="A17" s="204">
        <v>3</v>
      </c>
      <c r="B17" s="444"/>
      <c r="C17" s="444"/>
      <c r="D17" s="444"/>
      <c r="F17" s="16"/>
      <c r="G17" s="205">
        <f>IFERROR(F17*'Schedule 1'!$E$104,0)</f>
        <v>0</v>
      </c>
      <c r="H17" s="205">
        <f t="shared" si="0"/>
        <v>0</v>
      </c>
      <c r="J17" s="16"/>
      <c r="K17" s="205">
        <f>IFERROR(J17*'Schedule 1'!$E$104,0)</f>
        <v>0</v>
      </c>
      <c r="L17" s="205">
        <f t="shared" si="1"/>
        <v>0</v>
      </c>
      <c r="N17" s="18"/>
      <c r="O17" s="18"/>
    </row>
    <row r="18" spans="1:15" x14ac:dyDescent="0.25">
      <c r="A18" s="204">
        <v>4</v>
      </c>
      <c r="B18" s="444"/>
      <c r="C18" s="444"/>
      <c r="D18" s="444"/>
      <c r="F18" s="16"/>
      <c r="G18" s="205">
        <f>IFERROR(F18*'Schedule 1'!$E$104,0)</f>
        <v>0</v>
      </c>
      <c r="H18" s="205">
        <f t="shared" si="0"/>
        <v>0</v>
      </c>
      <c r="J18" s="16"/>
      <c r="K18" s="205">
        <f>IFERROR(J18*'Schedule 1'!$E$104,0)</f>
        <v>0</v>
      </c>
      <c r="L18" s="205">
        <f t="shared" si="1"/>
        <v>0</v>
      </c>
      <c r="N18" s="18"/>
      <c r="O18" s="18"/>
    </row>
    <row r="19" spans="1:15" x14ac:dyDescent="0.25">
      <c r="A19" s="204">
        <v>5</v>
      </c>
      <c r="B19" s="444"/>
      <c r="C19" s="444"/>
      <c r="D19" s="444"/>
      <c r="F19" s="16"/>
      <c r="G19" s="205">
        <f>IFERROR(F19*'Schedule 1'!$E$104,0)</f>
        <v>0</v>
      </c>
      <c r="H19" s="205">
        <f t="shared" si="0"/>
        <v>0</v>
      </c>
      <c r="J19" s="16"/>
      <c r="K19" s="205">
        <f>IFERROR(J19*'Schedule 1'!$E$104,0)</f>
        <v>0</v>
      </c>
      <c r="L19" s="205">
        <f t="shared" si="1"/>
        <v>0</v>
      </c>
      <c r="N19" s="18"/>
      <c r="O19" s="18"/>
    </row>
    <row r="20" spans="1:15" x14ac:dyDescent="0.25">
      <c r="A20" s="204">
        <v>6</v>
      </c>
      <c r="B20" s="444"/>
      <c r="C20" s="444"/>
      <c r="D20" s="444"/>
      <c r="F20" s="16"/>
      <c r="G20" s="205">
        <f>IFERROR(F20*'Schedule 1'!$E$104,0)</f>
        <v>0</v>
      </c>
      <c r="H20" s="205">
        <f t="shared" si="0"/>
        <v>0</v>
      </c>
      <c r="J20" s="16"/>
      <c r="K20" s="205">
        <f>IFERROR(J20*'Schedule 1'!$E$104,0)</f>
        <v>0</v>
      </c>
      <c r="L20" s="205">
        <f t="shared" si="1"/>
        <v>0</v>
      </c>
      <c r="N20" s="18"/>
      <c r="O20" s="18"/>
    </row>
    <row r="21" spans="1:15" x14ac:dyDescent="0.25">
      <c r="A21" s="204">
        <v>7</v>
      </c>
      <c r="B21" s="444"/>
      <c r="C21" s="444"/>
      <c r="D21" s="444"/>
      <c r="F21" s="16"/>
      <c r="G21" s="205">
        <f>IFERROR(F21*'Schedule 1'!$E$104,0)</f>
        <v>0</v>
      </c>
      <c r="H21" s="205">
        <f t="shared" si="0"/>
        <v>0</v>
      </c>
      <c r="J21" s="16"/>
      <c r="K21" s="205">
        <f>IFERROR(J21*'Schedule 1'!$E$104,0)</f>
        <v>0</v>
      </c>
      <c r="L21" s="205">
        <f t="shared" si="1"/>
        <v>0</v>
      </c>
      <c r="N21" s="18"/>
      <c r="O21" s="18"/>
    </row>
    <row r="22" spans="1:15" x14ac:dyDescent="0.25">
      <c r="A22" s="204">
        <v>8</v>
      </c>
      <c r="B22" s="444"/>
      <c r="C22" s="444"/>
      <c r="D22" s="444"/>
      <c r="F22" s="16"/>
      <c r="G22" s="205">
        <f>IFERROR(F22*'Schedule 1'!$E$104,0)</f>
        <v>0</v>
      </c>
      <c r="H22" s="205">
        <f t="shared" si="0"/>
        <v>0</v>
      </c>
      <c r="J22" s="16"/>
      <c r="K22" s="205">
        <f>IFERROR(J22*'Schedule 1'!$E$104,0)</f>
        <v>0</v>
      </c>
      <c r="L22" s="205">
        <f t="shared" si="1"/>
        <v>0</v>
      </c>
      <c r="N22" s="18"/>
      <c r="O22" s="18"/>
    </row>
    <row r="23" spans="1:15" x14ac:dyDescent="0.25">
      <c r="A23" s="204">
        <v>9</v>
      </c>
      <c r="B23" s="444"/>
      <c r="C23" s="444"/>
      <c r="D23" s="444"/>
      <c r="F23" s="16"/>
      <c r="G23" s="205">
        <f>IFERROR(F23*'Schedule 1'!$E$104,0)</f>
        <v>0</v>
      </c>
      <c r="H23" s="205">
        <f t="shared" si="0"/>
        <v>0</v>
      </c>
      <c r="J23" s="16"/>
      <c r="K23" s="205">
        <f>IFERROR(J23*'Schedule 1'!$E$104,0)</f>
        <v>0</v>
      </c>
      <c r="L23" s="205">
        <f t="shared" si="1"/>
        <v>0</v>
      </c>
      <c r="N23" s="18"/>
      <c r="O23" s="18"/>
    </row>
    <row r="24" spans="1:15" x14ac:dyDescent="0.25">
      <c r="A24" s="204">
        <v>10</v>
      </c>
      <c r="B24" s="444"/>
      <c r="C24" s="444"/>
      <c r="D24" s="444"/>
      <c r="F24" s="16"/>
      <c r="G24" s="205">
        <f>IFERROR(F24*'Schedule 1'!$E$104,0)</f>
        <v>0</v>
      </c>
      <c r="H24" s="205">
        <f t="shared" si="0"/>
        <v>0</v>
      </c>
      <c r="J24" s="16"/>
      <c r="K24" s="205">
        <f>IFERROR(J24*'Schedule 1'!$E$104,0)</f>
        <v>0</v>
      </c>
      <c r="L24" s="205">
        <f t="shared" si="1"/>
        <v>0</v>
      </c>
      <c r="N24" s="18"/>
      <c r="O24" s="18"/>
    </row>
    <row r="25" spans="1:15" x14ac:dyDescent="0.25">
      <c r="A25" s="204">
        <v>11</v>
      </c>
      <c r="B25" s="444"/>
      <c r="C25" s="444"/>
      <c r="D25" s="444"/>
      <c r="F25" s="16"/>
      <c r="G25" s="205">
        <f>IFERROR(F25*'Schedule 1'!$E$104,0)</f>
        <v>0</v>
      </c>
      <c r="H25" s="205">
        <f t="shared" si="0"/>
        <v>0</v>
      </c>
      <c r="J25" s="16"/>
      <c r="K25" s="205">
        <f>IFERROR(J25*'Schedule 1'!$E$104,0)</f>
        <v>0</v>
      </c>
      <c r="L25" s="205">
        <f t="shared" si="1"/>
        <v>0</v>
      </c>
      <c r="N25" s="18"/>
      <c r="O25" s="18"/>
    </row>
    <row r="26" spans="1:15" x14ac:dyDescent="0.25">
      <c r="A26" s="204">
        <v>12</v>
      </c>
      <c r="B26" s="444"/>
      <c r="C26" s="444"/>
      <c r="D26" s="444"/>
      <c r="F26" s="16"/>
      <c r="G26" s="205">
        <f>IFERROR(F26*'Schedule 1'!$E$104,0)</f>
        <v>0</v>
      </c>
      <c r="H26" s="205">
        <f t="shared" si="0"/>
        <v>0</v>
      </c>
      <c r="J26" s="16"/>
      <c r="K26" s="205">
        <f>IFERROR(J26*'Schedule 1'!$E$104,0)</f>
        <v>0</v>
      </c>
      <c r="L26" s="205">
        <f t="shared" si="1"/>
        <v>0</v>
      </c>
      <c r="N26" s="18"/>
      <c r="O26" s="18"/>
    </row>
    <row r="27" spans="1:15" x14ac:dyDescent="0.25">
      <c r="A27" s="204">
        <v>13</v>
      </c>
      <c r="B27" s="444"/>
      <c r="C27" s="444"/>
      <c r="D27" s="444"/>
      <c r="F27" s="16"/>
      <c r="G27" s="205">
        <f>IFERROR(F27*'Schedule 1'!$E$104,0)</f>
        <v>0</v>
      </c>
      <c r="H27" s="205">
        <f t="shared" si="0"/>
        <v>0</v>
      </c>
      <c r="J27" s="16"/>
      <c r="K27" s="205">
        <f>IFERROR(J27*'Schedule 1'!$E$104,0)</f>
        <v>0</v>
      </c>
      <c r="L27" s="205">
        <f t="shared" si="1"/>
        <v>0</v>
      </c>
      <c r="N27" s="18"/>
      <c r="O27" s="18"/>
    </row>
    <row r="28" spans="1:15" x14ac:dyDescent="0.25">
      <c r="A28" s="204">
        <v>14</v>
      </c>
      <c r="B28" s="444"/>
      <c r="C28" s="444"/>
      <c r="D28" s="444"/>
      <c r="F28" s="16"/>
      <c r="G28" s="205">
        <f>IFERROR(F28*'Schedule 1'!$E$104,0)</f>
        <v>0</v>
      </c>
      <c r="H28" s="205">
        <f t="shared" si="0"/>
        <v>0</v>
      </c>
      <c r="J28" s="16"/>
      <c r="K28" s="205">
        <f>IFERROR(J28*'Schedule 1'!$E$104,0)</f>
        <v>0</v>
      </c>
      <c r="L28" s="205">
        <f t="shared" si="1"/>
        <v>0</v>
      </c>
      <c r="N28" s="18"/>
      <c r="O28" s="18"/>
    </row>
    <row r="29" spans="1:15" x14ac:dyDescent="0.25">
      <c r="A29" s="204">
        <v>15</v>
      </c>
      <c r="B29" s="444"/>
      <c r="C29" s="444"/>
      <c r="D29" s="444"/>
      <c r="F29" s="16"/>
      <c r="G29" s="205">
        <f>IFERROR(F29*'Schedule 1'!$E$104,0)</f>
        <v>0</v>
      </c>
      <c r="H29" s="205">
        <f t="shared" si="0"/>
        <v>0</v>
      </c>
      <c r="J29" s="16"/>
      <c r="K29" s="205">
        <f>IFERROR(J29*'Schedule 1'!$E$104,0)</f>
        <v>0</v>
      </c>
      <c r="L29" s="205">
        <f t="shared" si="1"/>
        <v>0</v>
      </c>
      <c r="N29" s="18"/>
      <c r="O29" s="18"/>
    </row>
    <row r="30" spans="1:15" x14ac:dyDescent="0.25">
      <c r="A30" s="204">
        <v>16</v>
      </c>
      <c r="B30" s="444"/>
      <c r="C30" s="444"/>
      <c r="D30" s="444"/>
      <c r="F30" s="16"/>
      <c r="G30" s="205">
        <f>IFERROR(F30*'Schedule 1'!$E$104,0)</f>
        <v>0</v>
      </c>
      <c r="H30" s="205">
        <f t="shared" si="0"/>
        <v>0</v>
      </c>
      <c r="J30" s="16"/>
      <c r="K30" s="205">
        <f>IFERROR(J30*'Schedule 1'!$E$104,0)</f>
        <v>0</v>
      </c>
      <c r="L30" s="205">
        <f t="shared" si="1"/>
        <v>0</v>
      </c>
      <c r="N30" s="18"/>
      <c r="O30" s="18"/>
    </row>
    <row r="31" spans="1:15" x14ac:dyDescent="0.25">
      <c r="A31" s="204">
        <v>17</v>
      </c>
      <c r="B31" s="444"/>
      <c r="C31" s="444"/>
      <c r="D31" s="444"/>
      <c r="F31" s="16"/>
      <c r="G31" s="205">
        <f>IFERROR(F31*'Schedule 1'!$E$104,0)</f>
        <v>0</v>
      </c>
      <c r="H31" s="205">
        <f t="shared" si="0"/>
        <v>0</v>
      </c>
      <c r="J31" s="16"/>
      <c r="K31" s="205">
        <f>IFERROR(J31*'Schedule 1'!$E$104,0)</f>
        <v>0</v>
      </c>
      <c r="L31" s="205">
        <f t="shared" si="1"/>
        <v>0</v>
      </c>
      <c r="N31" s="18"/>
      <c r="O31" s="18"/>
    </row>
    <row r="32" spans="1:15" x14ac:dyDescent="0.25">
      <c r="A32" s="204">
        <v>18</v>
      </c>
      <c r="B32" s="444"/>
      <c r="C32" s="444"/>
      <c r="D32" s="444"/>
      <c r="F32" s="16"/>
      <c r="G32" s="205">
        <f>IFERROR(F32*'Schedule 1'!$E$104,0)</f>
        <v>0</v>
      </c>
      <c r="H32" s="205">
        <f t="shared" si="0"/>
        <v>0</v>
      </c>
      <c r="J32" s="16"/>
      <c r="K32" s="205">
        <f>IFERROR(J32*'Schedule 1'!$E$104,0)</f>
        <v>0</v>
      </c>
      <c r="L32" s="205">
        <f t="shared" si="1"/>
        <v>0</v>
      </c>
      <c r="N32" s="18"/>
      <c r="O32" s="18"/>
    </row>
    <row r="33" spans="1:15" x14ac:dyDescent="0.25">
      <c r="A33" s="204">
        <v>19</v>
      </c>
      <c r="B33" s="444"/>
      <c r="C33" s="444"/>
      <c r="D33" s="444"/>
      <c r="F33" s="16"/>
      <c r="G33" s="205">
        <f>IFERROR(F33*'Schedule 1'!$E$104,0)</f>
        <v>0</v>
      </c>
      <c r="H33" s="205">
        <f t="shared" si="0"/>
        <v>0</v>
      </c>
      <c r="J33" s="16"/>
      <c r="K33" s="205">
        <f>IFERROR(J33*'Schedule 1'!$E$104,0)</f>
        <v>0</v>
      </c>
      <c r="L33" s="205">
        <f t="shared" si="1"/>
        <v>0</v>
      </c>
      <c r="N33" s="18"/>
      <c r="O33" s="18"/>
    </row>
    <row r="34" spans="1:15" x14ac:dyDescent="0.25">
      <c r="A34" s="204">
        <v>20</v>
      </c>
      <c r="B34" s="444"/>
      <c r="C34" s="444"/>
      <c r="D34" s="444"/>
      <c r="F34" s="16"/>
      <c r="G34" s="205">
        <f>IFERROR(F34*'Schedule 1'!$E$104,0)</f>
        <v>0</v>
      </c>
      <c r="H34" s="205">
        <f t="shared" si="0"/>
        <v>0</v>
      </c>
      <c r="J34" s="16"/>
      <c r="K34" s="205">
        <f>IFERROR(J34*'Schedule 1'!$E$104,0)</f>
        <v>0</v>
      </c>
      <c r="L34" s="205">
        <f t="shared" si="1"/>
        <v>0</v>
      </c>
      <c r="N34" s="18"/>
      <c r="O34" s="18"/>
    </row>
    <row r="35" spans="1:15" x14ac:dyDescent="0.25">
      <c r="A35" s="204">
        <v>21</v>
      </c>
      <c r="B35" s="444"/>
      <c r="C35" s="444"/>
      <c r="D35" s="444"/>
      <c r="F35" s="16"/>
      <c r="G35" s="205">
        <f>IFERROR(F35*'Schedule 1'!$E$104,0)</f>
        <v>0</v>
      </c>
      <c r="H35" s="205">
        <f t="shared" si="0"/>
        <v>0</v>
      </c>
      <c r="J35" s="16"/>
      <c r="K35" s="205">
        <f>IFERROR(J35*'Schedule 1'!$E$104,0)</f>
        <v>0</v>
      </c>
      <c r="L35" s="205">
        <f t="shared" si="1"/>
        <v>0</v>
      </c>
      <c r="N35" s="18"/>
      <c r="O35" s="18"/>
    </row>
    <row r="36" spans="1:15" x14ac:dyDescent="0.25">
      <c r="A36" s="204">
        <v>22</v>
      </c>
      <c r="B36" s="444"/>
      <c r="C36" s="444"/>
      <c r="D36" s="444"/>
      <c r="F36" s="16"/>
      <c r="G36" s="205">
        <f>IFERROR(F36*'Schedule 1'!$E$104,0)</f>
        <v>0</v>
      </c>
      <c r="H36" s="205">
        <f t="shared" si="0"/>
        <v>0</v>
      </c>
      <c r="J36" s="16"/>
      <c r="K36" s="205">
        <f>IFERROR(J36*'Schedule 1'!$E$104,0)</f>
        <v>0</v>
      </c>
      <c r="L36" s="205">
        <f t="shared" si="1"/>
        <v>0</v>
      </c>
      <c r="N36" s="18"/>
      <c r="O36" s="18"/>
    </row>
    <row r="37" spans="1:15" x14ac:dyDescent="0.25">
      <c r="A37" s="204">
        <v>23</v>
      </c>
      <c r="B37" s="444"/>
      <c r="C37" s="444"/>
      <c r="D37" s="444"/>
      <c r="F37" s="16"/>
      <c r="G37" s="205">
        <f>IFERROR(F37*'Schedule 1'!$E$104,0)</f>
        <v>0</v>
      </c>
      <c r="H37" s="205">
        <f t="shared" si="0"/>
        <v>0</v>
      </c>
      <c r="J37" s="16"/>
      <c r="K37" s="205">
        <f>IFERROR(J37*'Schedule 1'!$E$104,0)</f>
        <v>0</v>
      </c>
      <c r="L37" s="205">
        <f t="shared" si="1"/>
        <v>0</v>
      </c>
      <c r="N37" s="18"/>
      <c r="O37" s="18"/>
    </row>
    <row r="38" spans="1:15" x14ac:dyDescent="0.25">
      <c r="A38" s="204">
        <v>24</v>
      </c>
      <c r="B38" s="444"/>
      <c r="C38" s="444"/>
      <c r="D38" s="444"/>
      <c r="F38" s="16"/>
      <c r="G38" s="205">
        <f>IFERROR(F38*'Schedule 1'!$E$104,0)</f>
        <v>0</v>
      </c>
      <c r="H38" s="205">
        <f t="shared" si="0"/>
        <v>0</v>
      </c>
      <c r="J38" s="16"/>
      <c r="K38" s="205">
        <f>IFERROR(J38*'Schedule 1'!$E$104,0)</f>
        <v>0</v>
      </c>
      <c r="L38" s="205">
        <f t="shared" si="1"/>
        <v>0</v>
      </c>
      <c r="N38" s="18"/>
      <c r="O38" s="18"/>
    </row>
    <row r="39" spans="1:15" x14ac:dyDescent="0.25">
      <c r="A39" s="204">
        <v>25</v>
      </c>
      <c r="B39" s="444"/>
      <c r="C39" s="444"/>
      <c r="D39" s="444"/>
      <c r="F39" s="16"/>
      <c r="G39" s="205">
        <f>IFERROR(F39*'Schedule 1'!$E$104,0)</f>
        <v>0</v>
      </c>
      <c r="H39" s="205">
        <f t="shared" si="0"/>
        <v>0</v>
      </c>
      <c r="J39" s="16"/>
      <c r="K39" s="205">
        <f>IFERROR(J39*'Schedule 1'!$E$104,0)</f>
        <v>0</v>
      </c>
      <c r="L39" s="205">
        <f t="shared" si="1"/>
        <v>0</v>
      </c>
      <c r="N39" s="18"/>
      <c r="O39" s="18"/>
    </row>
    <row r="40" spans="1:15" x14ac:dyDescent="0.25">
      <c r="A40" s="204">
        <v>26</v>
      </c>
      <c r="B40" s="444"/>
      <c r="C40" s="444"/>
      <c r="D40" s="444"/>
      <c r="F40" s="16"/>
      <c r="G40" s="205">
        <f>IFERROR(F40*'Schedule 1'!$E$104,0)</f>
        <v>0</v>
      </c>
      <c r="H40" s="205">
        <f t="shared" si="0"/>
        <v>0</v>
      </c>
      <c r="J40" s="16"/>
      <c r="K40" s="205">
        <f>IFERROR(J40*'Schedule 1'!$E$104,0)</f>
        <v>0</v>
      </c>
      <c r="L40" s="205">
        <f t="shared" si="1"/>
        <v>0</v>
      </c>
      <c r="N40" s="18"/>
      <c r="O40" s="18"/>
    </row>
    <row r="41" spans="1:15" x14ac:dyDescent="0.25">
      <c r="A41" s="204">
        <v>27</v>
      </c>
      <c r="B41" s="444"/>
      <c r="C41" s="444"/>
      <c r="D41" s="444"/>
      <c r="F41" s="16"/>
      <c r="G41" s="205">
        <f>IFERROR(F41*'Schedule 1'!$E$104,0)</f>
        <v>0</v>
      </c>
      <c r="H41" s="205">
        <f t="shared" si="0"/>
        <v>0</v>
      </c>
      <c r="J41" s="16"/>
      <c r="K41" s="205">
        <f>IFERROR(J41*'Schedule 1'!$E$104,0)</f>
        <v>0</v>
      </c>
      <c r="L41" s="205">
        <f t="shared" si="1"/>
        <v>0</v>
      </c>
      <c r="N41" s="18"/>
      <c r="O41" s="18"/>
    </row>
    <row r="42" spans="1:15" x14ac:dyDescent="0.25">
      <c r="A42" s="204">
        <v>28</v>
      </c>
      <c r="B42" s="444"/>
      <c r="C42" s="444"/>
      <c r="D42" s="444"/>
      <c r="F42" s="16"/>
      <c r="G42" s="205">
        <f>IFERROR(F42*'Schedule 1'!$E$104,0)</f>
        <v>0</v>
      </c>
      <c r="H42" s="205">
        <f t="shared" si="0"/>
        <v>0</v>
      </c>
      <c r="J42" s="16"/>
      <c r="K42" s="205">
        <f>IFERROR(J42*'Schedule 1'!$E$104,0)</f>
        <v>0</v>
      </c>
      <c r="L42" s="205">
        <f t="shared" si="1"/>
        <v>0</v>
      </c>
      <c r="N42" s="18"/>
      <c r="O42" s="18"/>
    </row>
    <row r="43" spans="1:15" x14ac:dyDescent="0.25">
      <c r="A43" s="204">
        <v>29</v>
      </c>
      <c r="B43" s="444"/>
      <c r="C43" s="444"/>
      <c r="D43" s="444"/>
      <c r="F43" s="16"/>
      <c r="G43" s="205">
        <f>IFERROR(F43*'Schedule 1'!$E$104,0)</f>
        <v>0</v>
      </c>
      <c r="H43" s="205">
        <f t="shared" si="0"/>
        <v>0</v>
      </c>
      <c r="J43" s="16"/>
      <c r="K43" s="205">
        <f>IFERROR(J43*'Schedule 1'!$E$104,0)</f>
        <v>0</v>
      </c>
      <c r="L43" s="205">
        <f t="shared" si="1"/>
        <v>0</v>
      </c>
      <c r="N43" s="18"/>
      <c r="O43" s="18"/>
    </row>
    <row r="44" spans="1:15" x14ac:dyDescent="0.25">
      <c r="A44" s="204">
        <v>30</v>
      </c>
      <c r="B44" s="444"/>
      <c r="C44" s="444"/>
      <c r="D44" s="444"/>
      <c r="F44" s="16"/>
      <c r="G44" s="205">
        <f>IFERROR(F44*'Schedule 1'!$E$104,0)</f>
        <v>0</v>
      </c>
      <c r="H44" s="205">
        <f t="shared" si="0"/>
        <v>0</v>
      </c>
      <c r="J44" s="16"/>
      <c r="K44" s="205">
        <f>IFERROR(J44*'Schedule 1'!$E$104,0)</f>
        <v>0</v>
      </c>
      <c r="L44" s="205">
        <f t="shared" si="1"/>
        <v>0</v>
      </c>
      <c r="N44" s="18"/>
      <c r="O44" s="18"/>
    </row>
    <row r="45" spans="1:15" x14ac:dyDescent="0.25">
      <c r="A45" s="204">
        <v>31</v>
      </c>
      <c r="B45" s="444"/>
      <c r="C45" s="444"/>
      <c r="D45" s="444"/>
      <c r="F45" s="16"/>
      <c r="G45" s="205">
        <f>IFERROR(F45*'Schedule 1'!$E$104,0)</f>
        <v>0</v>
      </c>
      <c r="H45" s="205">
        <f t="shared" si="0"/>
        <v>0</v>
      </c>
      <c r="J45" s="16"/>
      <c r="K45" s="205">
        <f>IFERROR(J45*'Schedule 1'!$E$104,0)</f>
        <v>0</v>
      </c>
      <c r="L45" s="205">
        <f t="shared" si="1"/>
        <v>0</v>
      </c>
      <c r="N45" s="18"/>
      <c r="O45" s="18"/>
    </row>
    <row r="46" spans="1:15" x14ac:dyDescent="0.25">
      <c r="A46" s="204">
        <v>32</v>
      </c>
      <c r="B46" s="444"/>
      <c r="C46" s="444"/>
      <c r="D46" s="444"/>
      <c r="F46" s="16"/>
      <c r="G46" s="205">
        <f>IFERROR(F46*'Schedule 1'!$E$104,0)</f>
        <v>0</v>
      </c>
      <c r="H46" s="205">
        <f t="shared" si="0"/>
        <v>0</v>
      </c>
      <c r="J46" s="16"/>
      <c r="K46" s="205">
        <f>IFERROR(J46*'Schedule 1'!$E$104,0)</f>
        <v>0</v>
      </c>
      <c r="L46" s="205">
        <f t="shared" si="1"/>
        <v>0</v>
      </c>
      <c r="N46" s="18"/>
      <c r="O46" s="18"/>
    </row>
    <row r="47" spans="1:15" x14ac:dyDescent="0.25">
      <c r="A47" s="204">
        <v>33</v>
      </c>
      <c r="B47" s="444"/>
      <c r="C47" s="444"/>
      <c r="D47" s="444"/>
      <c r="F47" s="16"/>
      <c r="G47" s="205">
        <f>IFERROR(F47*'Schedule 1'!$E$104,0)</f>
        <v>0</v>
      </c>
      <c r="H47" s="205">
        <f t="shared" si="0"/>
        <v>0</v>
      </c>
      <c r="J47" s="16"/>
      <c r="K47" s="205">
        <f>IFERROR(J47*'Schedule 1'!$E$104,0)</f>
        <v>0</v>
      </c>
      <c r="L47" s="205">
        <f t="shared" si="1"/>
        <v>0</v>
      </c>
      <c r="N47" s="18"/>
      <c r="O47" s="18"/>
    </row>
    <row r="48" spans="1:15" x14ac:dyDescent="0.25">
      <c r="A48" s="204">
        <v>34</v>
      </c>
      <c r="B48" s="444"/>
      <c r="C48" s="444"/>
      <c r="D48" s="444"/>
      <c r="F48" s="16"/>
      <c r="G48" s="205">
        <f>IFERROR(F48*'Schedule 1'!$E$104,0)</f>
        <v>0</v>
      </c>
      <c r="H48" s="205">
        <f t="shared" si="0"/>
        <v>0</v>
      </c>
      <c r="J48" s="16"/>
      <c r="K48" s="205">
        <f>IFERROR(J48*'Schedule 1'!$E$104,0)</f>
        <v>0</v>
      </c>
      <c r="L48" s="205">
        <f t="shared" si="1"/>
        <v>0</v>
      </c>
      <c r="N48" s="18"/>
      <c r="O48" s="18"/>
    </row>
    <row r="49" spans="1:15" x14ac:dyDescent="0.25">
      <c r="A49" s="204">
        <v>35</v>
      </c>
      <c r="B49" s="444"/>
      <c r="C49" s="444"/>
      <c r="D49" s="444"/>
      <c r="F49" s="16"/>
      <c r="G49" s="205">
        <f>IFERROR(F49*'Schedule 1'!$E$104,0)</f>
        <v>0</v>
      </c>
      <c r="H49" s="205">
        <f t="shared" si="0"/>
        <v>0</v>
      </c>
      <c r="J49" s="16"/>
      <c r="K49" s="205">
        <f>IFERROR(J49*'Schedule 1'!$E$104,0)</f>
        <v>0</v>
      </c>
      <c r="L49" s="205">
        <f t="shared" si="1"/>
        <v>0</v>
      </c>
      <c r="N49" s="18"/>
      <c r="O49" s="18"/>
    </row>
    <row r="50" spans="1:15" x14ac:dyDescent="0.25">
      <c r="A50" s="204">
        <v>36</v>
      </c>
      <c r="B50" s="444"/>
      <c r="C50" s="444"/>
      <c r="D50" s="444"/>
      <c r="F50" s="16"/>
      <c r="G50" s="205">
        <f>IFERROR(F50*'Schedule 1'!$E$104,0)</f>
        <v>0</v>
      </c>
      <c r="H50" s="205">
        <f t="shared" si="0"/>
        <v>0</v>
      </c>
      <c r="J50" s="16"/>
      <c r="K50" s="205">
        <f>IFERROR(J50*'Schedule 1'!$E$104,0)</f>
        <v>0</v>
      </c>
      <c r="L50" s="205">
        <f t="shared" si="1"/>
        <v>0</v>
      </c>
      <c r="N50" s="18"/>
      <c r="O50" s="18"/>
    </row>
    <row r="51" spans="1:15" x14ac:dyDescent="0.25">
      <c r="A51" s="204">
        <v>37</v>
      </c>
      <c r="B51" s="444"/>
      <c r="C51" s="444"/>
      <c r="D51" s="444"/>
      <c r="F51" s="16"/>
      <c r="G51" s="205">
        <f>IFERROR(F51*'Schedule 1'!$E$104,0)</f>
        <v>0</v>
      </c>
      <c r="H51" s="205">
        <f t="shared" si="0"/>
        <v>0</v>
      </c>
      <c r="J51" s="16"/>
      <c r="K51" s="205">
        <f>IFERROR(J51*'Schedule 1'!$E$104,0)</f>
        <v>0</v>
      </c>
      <c r="L51" s="205">
        <f t="shared" si="1"/>
        <v>0</v>
      </c>
      <c r="N51" s="18"/>
      <c r="O51" s="18"/>
    </row>
    <row r="52" spans="1:15" x14ac:dyDescent="0.25">
      <c r="A52" s="204">
        <v>38</v>
      </c>
      <c r="B52" s="444"/>
      <c r="C52" s="444"/>
      <c r="D52" s="444"/>
      <c r="F52" s="16"/>
      <c r="G52" s="205">
        <f>IFERROR(F52*'Schedule 1'!$E$104,0)</f>
        <v>0</v>
      </c>
      <c r="H52" s="205">
        <f t="shared" si="0"/>
        <v>0</v>
      </c>
      <c r="J52" s="16"/>
      <c r="K52" s="205">
        <f>IFERROR(J52*'Schedule 1'!$E$104,0)</f>
        <v>0</v>
      </c>
      <c r="L52" s="205">
        <f t="shared" si="1"/>
        <v>0</v>
      </c>
      <c r="N52" s="18"/>
      <c r="O52" s="18"/>
    </row>
    <row r="53" spans="1:15" x14ac:dyDescent="0.25">
      <c r="A53" s="204">
        <v>39</v>
      </c>
      <c r="B53" s="444"/>
      <c r="C53" s="444"/>
      <c r="D53" s="444"/>
      <c r="F53" s="16"/>
      <c r="G53" s="205">
        <f>IFERROR(F53*'Schedule 1'!$E$104,0)</f>
        <v>0</v>
      </c>
      <c r="H53" s="205">
        <f t="shared" si="0"/>
        <v>0</v>
      </c>
      <c r="J53" s="16"/>
      <c r="K53" s="205">
        <f>IFERROR(J53*'Schedule 1'!$E$104,0)</f>
        <v>0</v>
      </c>
      <c r="L53" s="205">
        <f t="shared" si="1"/>
        <v>0</v>
      </c>
      <c r="N53" s="18"/>
      <c r="O53" s="18"/>
    </row>
    <row r="54" spans="1:15" x14ac:dyDescent="0.25">
      <c r="A54" s="204">
        <v>40</v>
      </c>
      <c r="B54" s="444"/>
      <c r="C54" s="444"/>
      <c r="D54" s="444"/>
      <c r="F54" s="16"/>
      <c r="G54" s="205">
        <f>IFERROR(F54*'Schedule 1'!$E$104,0)</f>
        <v>0</v>
      </c>
      <c r="H54" s="205">
        <f t="shared" si="0"/>
        <v>0</v>
      </c>
      <c r="J54" s="16"/>
      <c r="K54" s="205">
        <f>IFERROR(J54*'Schedule 1'!$E$104,0)</f>
        <v>0</v>
      </c>
      <c r="L54" s="205">
        <f t="shared" si="1"/>
        <v>0</v>
      </c>
      <c r="N54" s="18"/>
      <c r="O54" s="18"/>
    </row>
    <row r="55" spans="1:15" x14ac:dyDescent="0.25">
      <c r="A55" s="204">
        <v>41</v>
      </c>
      <c r="B55" s="444"/>
      <c r="C55" s="444"/>
      <c r="D55" s="444"/>
      <c r="F55" s="16"/>
      <c r="G55" s="205">
        <f>IFERROR(F55*'Schedule 1'!$E$104,0)</f>
        <v>0</v>
      </c>
      <c r="H55" s="205">
        <f t="shared" si="0"/>
        <v>0</v>
      </c>
      <c r="J55" s="16"/>
      <c r="K55" s="205">
        <f>IFERROR(J55*'Schedule 1'!$E$104,0)</f>
        <v>0</v>
      </c>
      <c r="L55" s="205">
        <f t="shared" si="1"/>
        <v>0</v>
      </c>
      <c r="N55" s="18"/>
      <c r="O55" s="18"/>
    </row>
    <row r="56" spans="1:15" x14ac:dyDescent="0.25">
      <c r="A56" s="204">
        <v>42</v>
      </c>
      <c r="B56" s="444"/>
      <c r="C56" s="444"/>
      <c r="D56" s="444"/>
      <c r="F56" s="16"/>
      <c r="G56" s="205">
        <f>IFERROR(F56*'Schedule 1'!$E$104,0)</f>
        <v>0</v>
      </c>
      <c r="H56" s="205">
        <f t="shared" si="0"/>
        <v>0</v>
      </c>
      <c r="J56" s="16"/>
      <c r="K56" s="205">
        <f>IFERROR(J56*'Schedule 1'!$E$104,0)</f>
        <v>0</v>
      </c>
      <c r="L56" s="205">
        <f t="shared" si="1"/>
        <v>0</v>
      </c>
      <c r="N56" s="18"/>
      <c r="O56" s="18"/>
    </row>
    <row r="57" spans="1:15" x14ac:dyDescent="0.25">
      <c r="A57" s="204">
        <v>43</v>
      </c>
      <c r="B57" s="444"/>
      <c r="C57" s="444"/>
      <c r="D57" s="444"/>
      <c r="F57" s="16"/>
      <c r="G57" s="205">
        <f>IFERROR(F57*'Schedule 1'!$E$104,0)</f>
        <v>0</v>
      </c>
      <c r="H57" s="205">
        <f t="shared" si="0"/>
        <v>0</v>
      </c>
      <c r="J57" s="16"/>
      <c r="K57" s="205">
        <f>IFERROR(J57*'Schedule 1'!$E$104,0)</f>
        <v>0</v>
      </c>
      <c r="L57" s="205">
        <f t="shared" si="1"/>
        <v>0</v>
      </c>
      <c r="N57" s="18"/>
      <c r="O57" s="18"/>
    </row>
    <row r="58" spans="1:15" x14ac:dyDescent="0.25">
      <c r="A58" s="204">
        <v>44</v>
      </c>
      <c r="B58" s="444"/>
      <c r="C58" s="444"/>
      <c r="D58" s="444"/>
      <c r="F58" s="16"/>
      <c r="G58" s="205">
        <f>IFERROR(F58*'Schedule 1'!$E$104,0)</f>
        <v>0</v>
      </c>
      <c r="H58" s="205">
        <f t="shared" si="0"/>
        <v>0</v>
      </c>
      <c r="J58" s="16"/>
      <c r="K58" s="205">
        <f>IFERROR(J58*'Schedule 1'!$E$104,0)</f>
        <v>0</v>
      </c>
      <c r="L58" s="205">
        <f t="shared" si="1"/>
        <v>0</v>
      </c>
      <c r="N58" s="18"/>
      <c r="O58" s="18"/>
    </row>
    <row r="59" spans="1:15" x14ac:dyDescent="0.25">
      <c r="A59" s="204">
        <v>45</v>
      </c>
      <c r="B59" s="444"/>
      <c r="C59" s="444"/>
      <c r="D59" s="444"/>
      <c r="F59" s="16"/>
      <c r="G59" s="205">
        <f>IFERROR(F59*'Schedule 1'!$E$104,0)</f>
        <v>0</v>
      </c>
      <c r="H59" s="205">
        <f t="shared" si="0"/>
        <v>0</v>
      </c>
      <c r="J59" s="16"/>
      <c r="K59" s="205">
        <f>IFERROR(J59*'Schedule 1'!$E$104,0)</f>
        <v>0</v>
      </c>
      <c r="L59" s="205">
        <f t="shared" si="1"/>
        <v>0</v>
      </c>
      <c r="N59" s="18"/>
      <c r="O59" s="18"/>
    </row>
    <row r="60" spans="1:15" x14ac:dyDescent="0.25">
      <c r="A60" s="204">
        <v>46</v>
      </c>
      <c r="B60" s="444"/>
      <c r="C60" s="444"/>
      <c r="D60" s="444"/>
      <c r="F60" s="16"/>
      <c r="G60" s="205">
        <f>IFERROR(F60*'Schedule 1'!$E$104,0)</f>
        <v>0</v>
      </c>
      <c r="H60" s="205">
        <f t="shared" si="0"/>
        <v>0</v>
      </c>
      <c r="J60" s="16"/>
      <c r="K60" s="205">
        <f>IFERROR(J60*'Schedule 1'!$E$104,0)</f>
        <v>0</v>
      </c>
      <c r="L60" s="205">
        <f t="shared" si="1"/>
        <v>0</v>
      </c>
      <c r="N60" s="18"/>
      <c r="O60" s="18"/>
    </row>
    <row r="61" spans="1:15" x14ac:dyDescent="0.25">
      <c r="A61" s="204">
        <v>47</v>
      </c>
      <c r="B61" s="444"/>
      <c r="C61" s="444"/>
      <c r="D61" s="444"/>
      <c r="F61" s="16"/>
      <c r="G61" s="205">
        <f>IFERROR(F61*'Schedule 1'!$E$104,0)</f>
        <v>0</v>
      </c>
      <c r="H61" s="205">
        <f t="shared" si="0"/>
        <v>0</v>
      </c>
      <c r="J61" s="16"/>
      <c r="K61" s="205">
        <f>IFERROR(J61*'Schedule 1'!$E$104,0)</f>
        <v>0</v>
      </c>
      <c r="L61" s="205">
        <f t="shared" si="1"/>
        <v>0</v>
      </c>
      <c r="N61" s="18"/>
      <c r="O61" s="18"/>
    </row>
    <row r="62" spans="1:15" x14ac:dyDescent="0.25">
      <c r="A62" s="204">
        <v>48</v>
      </c>
      <c r="B62" s="444"/>
      <c r="C62" s="444"/>
      <c r="D62" s="444"/>
      <c r="F62" s="16"/>
      <c r="G62" s="205">
        <f>IFERROR(F62*'Schedule 1'!$E$104,0)</f>
        <v>0</v>
      </c>
      <c r="H62" s="205">
        <f t="shared" si="0"/>
        <v>0</v>
      </c>
      <c r="J62" s="16"/>
      <c r="K62" s="205">
        <f>IFERROR(J62*'Schedule 1'!$E$104,0)</f>
        <v>0</v>
      </c>
      <c r="L62" s="205">
        <f t="shared" si="1"/>
        <v>0</v>
      </c>
      <c r="N62" s="18"/>
      <c r="O62" s="18"/>
    </row>
    <row r="63" spans="1:15" x14ac:dyDescent="0.25">
      <c r="A63" s="204">
        <v>49</v>
      </c>
      <c r="B63" s="444"/>
      <c r="C63" s="444"/>
      <c r="D63" s="444"/>
      <c r="F63" s="16"/>
      <c r="G63" s="205">
        <f>IFERROR(F63*'Schedule 1'!$E$104,0)</f>
        <v>0</v>
      </c>
      <c r="H63" s="205">
        <f t="shared" si="0"/>
        <v>0</v>
      </c>
      <c r="J63" s="16"/>
      <c r="K63" s="205">
        <f>IFERROR(J63*'Schedule 1'!$E$104,0)</f>
        <v>0</v>
      </c>
      <c r="L63" s="205">
        <f t="shared" si="1"/>
        <v>0</v>
      </c>
      <c r="N63" s="18"/>
      <c r="O63" s="18"/>
    </row>
    <row r="64" spans="1:15" x14ac:dyDescent="0.25">
      <c r="A64" s="204">
        <v>50</v>
      </c>
      <c r="B64" s="444"/>
      <c r="C64" s="444"/>
      <c r="D64" s="444"/>
      <c r="F64" s="16"/>
      <c r="G64" s="205">
        <f>IFERROR(F64*'Schedule 1'!$E$104,0)</f>
        <v>0</v>
      </c>
      <c r="H64" s="205">
        <f t="shared" si="0"/>
        <v>0</v>
      </c>
      <c r="J64" s="16"/>
      <c r="K64" s="205">
        <f>IFERROR(J64*'Schedule 1'!$E$104,0)</f>
        <v>0</v>
      </c>
      <c r="L64" s="205">
        <f t="shared" si="1"/>
        <v>0</v>
      </c>
      <c r="N64" s="18"/>
      <c r="O64" s="18"/>
    </row>
    <row r="65" spans="1:15" x14ac:dyDescent="0.25">
      <c r="A65" s="204">
        <v>51</v>
      </c>
      <c r="B65" s="444"/>
      <c r="C65" s="444"/>
      <c r="D65" s="444"/>
      <c r="F65" s="16"/>
      <c r="G65" s="205">
        <f>IFERROR(F65*'Schedule 1'!$E$104,0)</f>
        <v>0</v>
      </c>
      <c r="H65" s="205">
        <f t="shared" si="0"/>
        <v>0</v>
      </c>
      <c r="J65" s="16"/>
      <c r="K65" s="205">
        <f>IFERROR(J65*'Schedule 1'!$E$104,0)</f>
        <v>0</v>
      </c>
      <c r="L65" s="205">
        <f t="shared" si="1"/>
        <v>0</v>
      </c>
      <c r="N65" s="18"/>
      <c r="O65" s="18"/>
    </row>
    <row r="66" spans="1:15" x14ac:dyDescent="0.25">
      <c r="A66" s="204">
        <v>52</v>
      </c>
      <c r="B66" s="444"/>
      <c r="C66" s="444"/>
      <c r="D66" s="444"/>
      <c r="F66" s="16"/>
      <c r="G66" s="205">
        <f>IFERROR(F66*'Schedule 1'!$E$104,0)</f>
        <v>0</v>
      </c>
      <c r="H66" s="205">
        <f t="shared" si="0"/>
        <v>0</v>
      </c>
      <c r="J66" s="16"/>
      <c r="K66" s="205">
        <f>IFERROR(J66*'Schedule 1'!$E$104,0)</f>
        <v>0</v>
      </c>
      <c r="L66" s="205">
        <f t="shared" si="1"/>
        <v>0</v>
      </c>
      <c r="N66" s="18"/>
      <c r="O66" s="18"/>
    </row>
    <row r="67" spans="1:15" x14ac:dyDescent="0.25">
      <c r="A67" s="204">
        <v>53</v>
      </c>
      <c r="B67" s="444"/>
      <c r="C67" s="444"/>
      <c r="D67" s="444"/>
      <c r="F67" s="16"/>
      <c r="G67" s="205">
        <f>IFERROR(F67*'Schedule 1'!$E$104,0)</f>
        <v>0</v>
      </c>
      <c r="H67" s="205">
        <f t="shared" si="0"/>
        <v>0</v>
      </c>
      <c r="J67" s="16"/>
      <c r="K67" s="205">
        <f>IFERROR(J67*'Schedule 1'!$E$104,0)</f>
        <v>0</v>
      </c>
      <c r="L67" s="205">
        <f t="shared" si="1"/>
        <v>0</v>
      </c>
      <c r="N67" s="18"/>
      <c r="O67" s="18"/>
    </row>
    <row r="68" spans="1:15" x14ac:dyDescent="0.25">
      <c r="A68" s="204">
        <v>54</v>
      </c>
      <c r="B68" s="444"/>
      <c r="C68" s="444"/>
      <c r="D68" s="444"/>
      <c r="F68" s="16"/>
      <c r="G68" s="205">
        <f>IFERROR(F68*'Schedule 1'!$E$104,0)</f>
        <v>0</v>
      </c>
      <c r="H68" s="205">
        <f t="shared" si="0"/>
        <v>0</v>
      </c>
      <c r="J68" s="16"/>
      <c r="K68" s="205">
        <f>IFERROR(J68*'Schedule 1'!$E$104,0)</f>
        <v>0</v>
      </c>
      <c r="L68" s="205">
        <f t="shared" si="1"/>
        <v>0</v>
      </c>
      <c r="N68" s="18"/>
      <c r="O68" s="18"/>
    </row>
    <row r="69" spans="1:15" x14ac:dyDescent="0.25">
      <c r="A69" s="204">
        <v>55</v>
      </c>
      <c r="B69" s="444"/>
      <c r="C69" s="444"/>
      <c r="D69" s="444"/>
      <c r="F69" s="16"/>
      <c r="G69" s="205">
        <f>IFERROR(F69*'Schedule 1'!$E$104,0)</f>
        <v>0</v>
      </c>
      <c r="H69" s="205">
        <f t="shared" si="0"/>
        <v>0</v>
      </c>
      <c r="J69" s="16"/>
      <c r="K69" s="205">
        <f>IFERROR(J69*'Schedule 1'!$E$104,0)</f>
        <v>0</v>
      </c>
      <c r="L69" s="205">
        <f t="shared" si="1"/>
        <v>0</v>
      </c>
      <c r="N69" s="18"/>
      <c r="O69" s="18"/>
    </row>
    <row r="70" spans="1:15" x14ac:dyDescent="0.25">
      <c r="A70" s="204">
        <v>56</v>
      </c>
      <c r="B70" s="444"/>
      <c r="C70" s="444"/>
      <c r="D70" s="444"/>
      <c r="F70" s="16"/>
      <c r="G70" s="205">
        <f>IFERROR(F70*'Schedule 1'!$E$104,0)</f>
        <v>0</v>
      </c>
      <c r="H70" s="205">
        <f t="shared" si="0"/>
        <v>0</v>
      </c>
      <c r="J70" s="16"/>
      <c r="K70" s="205">
        <f>IFERROR(J70*'Schedule 1'!$E$104,0)</f>
        <v>0</v>
      </c>
      <c r="L70" s="205">
        <f t="shared" si="1"/>
        <v>0</v>
      </c>
      <c r="N70" s="18"/>
      <c r="O70" s="18"/>
    </row>
    <row r="71" spans="1:15" x14ac:dyDescent="0.25">
      <c r="A71" s="204">
        <v>57</v>
      </c>
      <c r="B71" s="444"/>
      <c r="C71" s="444"/>
      <c r="D71" s="444"/>
      <c r="F71" s="16"/>
      <c r="G71" s="205">
        <f>IFERROR(F71*'Schedule 1'!$E$104,0)</f>
        <v>0</v>
      </c>
      <c r="H71" s="205">
        <f t="shared" si="0"/>
        <v>0</v>
      </c>
      <c r="J71" s="16"/>
      <c r="K71" s="205">
        <f>IFERROR(J71*'Schedule 1'!$E$104,0)</f>
        <v>0</v>
      </c>
      <c r="L71" s="205">
        <f t="shared" si="1"/>
        <v>0</v>
      </c>
      <c r="N71" s="18"/>
      <c r="O71" s="18"/>
    </row>
    <row r="72" spans="1:15" x14ac:dyDescent="0.25">
      <c r="A72" s="204">
        <v>58</v>
      </c>
      <c r="B72" s="444"/>
      <c r="C72" s="444"/>
      <c r="D72" s="444"/>
      <c r="F72" s="16"/>
      <c r="G72" s="205">
        <f>IFERROR(F72*'Schedule 1'!$E$104,0)</f>
        <v>0</v>
      </c>
      <c r="H72" s="205">
        <f t="shared" si="0"/>
        <v>0</v>
      </c>
      <c r="J72" s="16"/>
      <c r="K72" s="205">
        <f>IFERROR(J72*'Schedule 1'!$E$104,0)</f>
        <v>0</v>
      </c>
      <c r="L72" s="205">
        <f t="shared" si="1"/>
        <v>0</v>
      </c>
      <c r="N72" s="18"/>
      <c r="O72" s="18"/>
    </row>
    <row r="73" spans="1:15" x14ac:dyDescent="0.25">
      <c r="A73" s="204">
        <v>59</v>
      </c>
      <c r="F73" s="197">
        <f>SUM(F15:F72)</f>
        <v>0</v>
      </c>
      <c r="G73" s="197">
        <f t="shared" ref="G73:H73" si="2">SUM(G15:G72)</f>
        <v>0</v>
      </c>
      <c r="H73" s="197">
        <f t="shared" si="2"/>
        <v>0</v>
      </c>
      <c r="J73" s="197">
        <f>SUM(J15:J72)</f>
        <v>0</v>
      </c>
      <c r="K73" s="197">
        <f t="shared" ref="K73:L73" si="3">SUM(K15:K72)</f>
        <v>0</v>
      </c>
      <c r="L73" s="197">
        <f t="shared" si="3"/>
        <v>0</v>
      </c>
    </row>
    <row r="74" spans="1:15" ht="15.75" thickBot="1" x14ac:dyDescent="0.3">
      <c r="H74" s="206" t="s">
        <v>280</v>
      </c>
      <c r="L74" s="206" t="s">
        <v>281</v>
      </c>
    </row>
    <row r="75" spans="1:15" ht="16.5" thickBot="1" x14ac:dyDescent="0.3">
      <c r="A75" s="204">
        <v>60</v>
      </c>
      <c r="B75" s="207" t="s">
        <v>491</v>
      </c>
      <c r="C75" s="208"/>
      <c r="E75" s="208"/>
      <c r="F75" s="209">
        <f>H73+L73</f>
        <v>0</v>
      </c>
      <c r="I75" s="210"/>
      <c r="J75" s="210"/>
      <c r="K75" s="210"/>
      <c r="L75" s="210"/>
      <c r="N75" s="208"/>
      <c r="O75" s="208"/>
    </row>
    <row r="77" spans="1:15" x14ac:dyDescent="0.25">
      <c r="A77" s="211" t="s">
        <v>683</v>
      </c>
    </row>
    <row r="78" spans="1:15" x14ac:dyDescent="0.25">
      <c r="A78" s="211" t="s">
        <v>681</v>
      </c>
    </row>
  </sheetData>
  <sheetProtection algorithmName="SHA-512" hashValue="ydaSM7kZnfX8RVRNekaL9DHb05MomWPzwP+hYaGPjwzefWRnqPy/EWEAtjN1BbTh5FH0e/YBRaLjSFxmqdYLjw==" saltValue="ZGoeLm8+y5QYNjjAzGlPkQ==" spinCount="100000" sheet="1" objects="1" scenarios="1"/>
  <mergeCells count="64">
    <mergeCell ref="B12:D12"/>
    <mergeCell ref="B71:D71"/>
    <mergeCell ref="B60:D60"/>
    <mergeCell ref="B61:D61"/>
    <mergeCell ref="B62:D62"/>
    <mergeCell ref="B63:D63"/>
    <mergeCell ref="B64:D64"/>
    <mergeCell ref="B65:D65"/>
    <mergeCell ref="B66:D66"/>
    <mergeCell ref="B67:D67"/>
    <mergeCell ref="B68:D68"/>
    <mergeCell ref="B69:D69"/>
    <mergeCell ref="B70:D70"/>
    <mergeCell ref="B15:D15"/>
    <mergeCell ref="B16:D16"/>
    <mergeCell ref="B51:D51"/>
    <mergeCell ref="B52:D52"/>
    <mergeCell ref="B41:D41"/>
    <mergeCell ref="B42:D42"/>
    <mergeCell ref="B43:D43"/>
    <mergeCell ref="B44:D44"/>
    <mergeCell ref="B45:D45"/>
    <mergeCell ref="B46:D46"/>
    <mergeCell ref="B47:D47"/>
    <mergeCell ref="B48:D48"/>
    <mergeCell ref="B49:D49"/>
    <mergeCell ref="B50:D50"/>
    <mergeCell ref="B21:D21"/>
    <mergeCell ref="B22:D22"/>
    <mergeCell ref="B17:D17"/>
    <mergeCell ref="B23:D23"/>
    <mergeCell ref="B24:D24"/>
    <mergeCell ref="B18:D18"/>
    <mergeCell ref="B19:D19"/>
    <mergeCell ref="B20:D20"/>
    <mergeCell ref="B25:D25"/>
    <mergeCell ref="B26:D26"/>
    <mergeCell ref="B27:D27"/>
    <mergeCell ref="B28:D28"/>
    <mergeCell ref="B29:D29"/>
    <mergeCell ref="B37:D37"/>
    <mergeCell ref="B38:D38"/>
    <mergeCell ref="B39:D39"/>
    <mergeCell ref="B30:D30"/>
    <mergeCell ref="B31:D31"/>
    <mergeCell ref="B32:D32"/>
    <mergeCell ref="B33:D33"/>
    <mergeCell ref="B34:D34"/>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s>
  <dataValidations count="1">
    <dataValidation type="list" allowBlank="1" showInputMessage="1" showErrorMessage="1" sqref="D8" xr:uid="{00000000-0002-0000-0700-000000000000}">
      <formula1>$AF$7:$AF$8</formula1>
    </dataValidation>
  </dataValidations>
  <pageMargins left="0.7" right="0.7" top="0.75" bottom="0.75" header="0.3" footer="0.3"/>
  <pageSetup scale="44"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AC142"/>
    <pageSetUpPr fitToPage="1"/>
  </sheetPr>
  <dimension ref="A1:O78"/>
  <sheetViews>
    <sheetView showGridLines="0" zoomScaleNormal="100" workbookViewId="0"/>
  </sheetViews>
  <sheetFormatPr defaultRowHeight="15" x14ac:dyDescent="0.25"/>
  <cols>
    <col min="1" max="1" width="9.5703125" style="63" customWidth="1"/>
    <col min="2" max="2" width="16" style="63" customWidth="1"/>
    <col min="3" max="3" width="22.5703125" style="63" customWidth="1"/>
    <col min="4" max="4" width="15.42578125" style="63" customWidth="1"/>
    <col min="5" max="5" width="2.28515625" style="63" customWidth="1"/>
    <col min="6" max="8" width="18.140625" style="63" customWidth="1"/>
    <col min="9" max="9" width="2.28515625" style="63" customWidth="1"/>
    <col min="10" max="12" width="18.140625" style="63" customWidth="1"/>
    <col min="13" max="13" width="2.28515625" style="63" customWidth="1"/>
    <col min="14" max="14" width="11" style="63" customWidth="1"/>
    <col min="15" max="15" width="12" style="63" customWidth="1"/>
    <col min="16" max="16384" width="9.140625" style="63"/>
  </cols>
  <sheetData>
    <row r="1" spans="1:15" ht="26.25" x14ac:dyDescent="0.4">
      <c r="A1" s="62" t="str">
        <f>Instructions!A1</f>
        <v>Colorado Comprehensive Provider Cost Report</v>
      </c>
    </row>
    <row r="2" spans="1:15" ht="21" x14ac:dyDescent="0.35">
      <c r="A2" s="64" t="str">
        <f>Instructions!A2</f>
        <v>Comprehensive Safety Net Providers</v>
      </c>
    </row>
    <row r="3" spans="1:15" ht="24.95" customHeight="1" x14ac:dyDescent="0.35">
      <c r="A3" s="179" t="s">
        <v>238</v>
      </c>
      <c r="B3" s="179"/>
      <c r="C3" s="179"/>
      <c r="D3" s="179"/>
      <c r="E3" s="179"/>
      <c r="F3" s="179"/>
      <c r="G3" s="179"/>
      <c r="H3" s="179"/>
    </row>
    <row r="5" spans="1:15" x14ac:dyDescent="0.25">
      <c r="A5" s="81" t="s">
        <v>555</v>
      </c>
      <c r="C5" s="82">
        <f>Certification!C5</f>
        <v>0</v>
      </c>
    </row>
    <row r="6" spans="1:15" x14ac:dyDescent="0.25">
      <c r="A6" s="81" t="s">
        <v>0</v>
      </c>
      <c r="C6" s="83">
        <f>Certification!C6</f>
        <v>45838</v>
      </c>
      <c r="F6" s="83"/>
    </row>
    <row r="8" spans="1:15" x14ac:dyDescent="0.25">
      <c r="A8" s="81" t="s">
        <v>276</v>
      </c>
      <c r="B8" s="81" t="s">
        <v>283</v>
      </c>
      <c r="C8" s="81"/>
      <c r="F8" s="17"/>
      <c r="G8" s="203" t="s">
        <v>282</v>
      </c>
    </row>
    <row r="10" spans="1:15" x14ac:dyDescent="0.25">
      <c r="A10" s="81" t="s">
        <v>277</v>
      </c>
      <c r="B10" s="81" t="s">
        <v>279</v>
      </c>
      <c r="C10" s="81"/>
    </row>
    <row r="12" spans="1:15" x14ac:dyDescent="0.25">
      <c r="B12" s="428">
        <v>1</v>
      </c>
      <c r="C12" s="428"/>
      <c r="D12" s="428"/>
      <c r="F12" s="85">
        <v>2</v>
      </c>
      <c r="G12" s="85">
        <v>3</v>
      </c>
      <c r="H12" s="85">
        <v>4</v>
      </c>
      <c r="J12" s="85">
        <v>5</v>
      </c>
      <c r="K12" s="85">
        <v>6</v>
      </c>
      <c r="L12" s="85">
        <v>7</v>
      </c>
      <c r="N12" s="85">
        <v>8</v>
      </c>
      <c r="O12" s="85">
        <v>9</v>
      </c>
    </row>
    <row r="13" spans="1:15" ht="15" customHeight="1" x14ac:dyDescent="0.25">
      <c r="B13" s="438" t="s">
        <v>278</v>
      </c>
      <c r="C13" s="439"/>
      <c r="D13" s="440"/>
      <c r="F13" s="435" t="s">
        <v>285</v>
      </c>
      <c r="G13" s="436"/>
      <c r="H13" s="437"/>
      <c r="J13" s="435" t="s">
        <v>286</v>
      </c>
      <c r="K13" s="436"/>
      <c r="L13" s="437"/>
      <c r="N13" s="433" t="s">
        <v>274</v>
      </c>
      <c r="O13" s="433" t="s">
        <v>680</v>
      </c>
    </row>
    <row r="14" spans="1:15" ht="55.5" customHeight="1" x14ac:dyDescent="0.25">
      <c r="B14" s="441"/>
      <c r="C14" s="442"/>
      <c r="D14" s="443"/>
      <c r="E14" s="75"/>
      <c r="F14" s="194" t="s">
        <v>239</v>
      </c>
      <c r="G14" s="87" t="s">
        <v>682</v>
      </c>
      <c r="H14" s="87" t="s">
        <v>240</v>
      </c>
      <c r="I14" s="69"/>
      <c r="J14" s="87" t="s">
        <v>239</v>
      </c>
      <c r="K14" s="87" t="s">
        <v>682</v>
      </c>
      <c r="L14" s="194" t="s">
        <v>240</v>
      </c>
      <c r="M14" s="75"/>
      <c r="N14" s="434"/>
      <c r="O14" s="434"/>
    </row>
    <row r="15" spans="1:15" x14ac:dyDescent="0.25">
      <c r="A15" s="204">
        <v>1</v>
      </c>
      <c r="B15" s="444"/>
      <c r="C15" s="444"/>
      <c r="D15" s="444"/>
      <c r="F15" s="16"/>
      <c r="G15" s="138">
        <f>IFERROR(F15*'Schedule 1'!$E$104,0)</f>
        <v>0</v>
      </c>
      <c r="H15" s="138">
        <f>SUM(F15:G15)</f>
        <v>0</v>
      </c>
      <c r="I15" s="69"/>
      <c r="J15" s="39"/>
      <c r="K15" s="138">
        <f>IFERROR(J15*'Schedule 1'!$E$104,0)</f>
        <v>0</v>
      </c>
      <c r="L15" s="205">
        <f>SUM(J15:K15)</f>
        <v>0</v>
      </c>
      <c r="N15" s="18"/>
      <c r="O15" s="18"/>
    </row>
    <row r="16" spans="1:15" x14ac:dyDescent="0.25">
      <c r="A16" s="204">
        <v>2</v>
      </c>
      <c r="B16" s="444"/>
      <c r="C16" s="444"/>
      <c r="D16" s="444"/>
      <c r="F16" s="16"/>
      <c r="G16" s="205">
        <f>IFERROR(F16*'Schedule 1'!$E$104,0)</f>
        <v>0</v>
      </c>
      <c r="H16" s="205">
        <f t="shared" ref="H16:H72" si="0">SUM(F16:G16)</f>
        <v>0</v>
      </c>
      <c r="J16" s="16"/>
      <c r="K16" s="205">
        <f>IFERROR(J16*'Schedule 1'!$E$104,0)</f>
        <v>0</v>
      </c>
      <c r="L16" s="205">
        <f t="shared" ref="L16:L72" si="1">SUM(J16:K16)</f>
        <v>0</v>
      </c>
      <c r="N16" s="18"/>
      <c r="O16" s="18"/>
    </row>
    <row r="17" spans="1:15" x14ac:dyDescent="0.25">
      <c r="A17" s="204">
        <v>3</v>
      </c>
      <c r="B17" s="444"/>
      <c r="C17" s="444"/>
      <c r="D17" s="444"/>
      <c r="F17" s="16"/>
      <c r="G17" s="205">
        <f>IFERROR(F17*'Schedule 1'!$E$104,0)</f>
        <v>0</v>
      </c>
      <c r="H17" s="205">
        <f t="shared" si="0"/>
        <v>0</v>
      </c>
      <c r="J17" s="16"/>
      <c r="K17" s="205">
        <f>IFERROR(J17*'Schedule 1'!$E$104,0)</f>
        <v>0</v>
      </c>
      <c r="L17" s="205">
        <f t="shared" si="1"/>
        <v>0</v>
      </c>
      <c r="N17" s="18"/>
      <c r="O17" s="18"/>
    </row>
    <row r="18" spans="1:15" x14ac:dyDescent="0.25">
      <c r="A18" s="204">
        <v>4</v>
      </c>
      <c r="B18" s="444"/>
      <c r="C18" s="444"/>
      <c r="D18" s="444"/>
      <c r="F18" s="16"/>
      <c r="G18" s="205">
        <f>IFERROR(F18*'Schedule 1'!$E$104,0)</f>
        <v>0</v>
      </c>
      <c r="H18" s="205">
        <f t="shared" si="0"/>
        <v>0</v>
      </c>
      <c r="J18" s="16"/>
      <c r="K18" s="205">
        <f>IFERROR(J18*'Schedule 1'!$E$104,0)</f>
        <v>0</v>
      </c>
      <c r="L18" s="205">
        <f t="shared" si="1"/>
        <v>0</v>
      </c>
      <c r="N18" s="18"/>
      <c r="O18" s="18"/>
    </row>
    <row r="19" spans="1:15" x14ac:dyDescent="0.25">
      <c r="A19" s="204">
        <v>5</v>
      </c>
      <c r="B19" s="444"/>
      <c r="C19" s="444"/>
      <c r="D19" s="444"/>
      <c r="F19" s="16"/>
      <c r="G19" s="205">
        <f>IFERROR(F19*'Schedule 1'!$E$104,0)</f>
        <v>0</v>
      </c>
      <c r="H19" s="205">
        <f t="shared" si="0"/>
        <v>0</v>
      </c>
      <c r="J19" s="16"/>
      <c r="K19" s="205">
        <f>IFERROR(J19*'Schedule 1'!$E$104,0)</f>
        <v>0</v>
      </c>
      <c r="L19" s="205">
        <f t="shared" si="1"/>
        <v>0</v>
      </c>
      <c r="N19" s="18"/>
      <c r="O19" s="18"/>
    </row>
    <row r="20" spans="1:15" x14ac:dyDescent="0.25">
      <c r="A20" s="204">
        <v>6</v>
      </c>
      <c r="B20" s="444"/>
      <c r="C20" s="444"/>
      <c r="D20" s="444"/>
      <c r="F20" s="16"/>
      <c r="G20" s="205">
        <f>IFERROR(F20*'Schedule 1'!$E$104,0)</f>
        <v>0</v>
      </c>
      <c r="H20" s="205">
        <f t="shared" si="0"/>
        <v>0</v>
      </c>
      <c r="J20" s="16"/>
      <c r="K20" s="205">
        <f>IFERROR(J20*'Schedule 1'!$E$104,0)</f>
        <v>0</v>
      </c>
      <c r="L20" s="205">
        <f t="shared" si="1"/>
        <v>0</v>
      </c>
      <c r="N20" s="18"/>
      <c r="O20" s="18"/>
    </row>
    <row r="21" spans="1:15" x14ac:dyDescent="0.25">
      <c r="A21" s="204">
        <v>7</v>
      </c>
      <c r="B21" s="444"/>
      <c r="C21" s="444"/>
      <c r="D21" s="444"/>
      <c r="F21" s="16"/>
      <c r="G21" s="205">
        <f>IFERROR(F21*'Schedule 1'!$E$104,0)</f>
        <v>0</v>
      </c>
      <c r="H21" s="205">
        <f t="shared" si="0"/>
        <v>0</v>
      </c>
      <c r="J21" s="16"/>
      <c r="K21" s="205">
        <f>IFERROR(J21*'Schedule 1'!$E$104,0)</f>
        <v>0</v>
      </c>
      <c r="L21" s="205">
        <f t="shared" si="1"/>
        <v>0</v>
      </c>
      <c r="N21" s="18"/>
      <c r="O21" s="18"/>
    </row>
    <row r="22" spans="1:15" x14ac:dyDescent="0.25">
      <c r="A22" s="204">
        <v>8</v>
      </c>
      <c r="B22" s="444"/>
      <c r="C22" s="444"/>
      <c r="D22" s="444"/>
      <c r="F22" s="16"/>
      <c r="G22" s="205">
        <f>IFERROR(F22*'Schedule 1'!$E$104,0)</f>
        <v>0</v>
      </c>
      <c r="H22" s="205">
        <f t="shared" si="0"/>
        <v>0</v>
      </c>
      <c r="J22" s="16"/>
      <c r="K22" s="205">
        <f>IFERROR(J22*'Schedule 1'!$E$104,0)</f>
        <v>0</v>
      </c>
      <c r="L22" s="205">
        <f t="shared" si="1"/>
        <v>0</v>
      </c>
      <c r="N22" s="18"/>
      <c r="O22" s="18"/>
    </row>
    <row r="23" spans="1:15" x14ac:dyDescent="0.25">
      <c r="A23" s="204">
        <v>9</v>
      </c>
      <c r="B23" s="444"/>
      <c r="C23" s="444"/>
      <c r="D23" s="444"/>
      <c r="F23" s="16"/>
      <c r="G23" s="205">
        <f>IFERROR(F23*'Schedule 1'!$E$104,0)</f>
        <v>0</v>
      </c>
      <c r="H23" s="205">
        <f t="shared" si="0"/>
        <v>0</v>
      </c>
      <c r="J23" s="16"/>
      <c r="K23" s="205">
        <f>IFERROR(J23*'Schedule 1'!$E$104,0)</f>
        <v>0</v>
      </c>
      <c r="L23" s="205">
        <f t="shared" si="1"/>
        <v>0</v>
      </c>
      <c r="N23" s="18"/>
      <c r="O23" s="18"/>
    </row>
    <row r="24" spans="1:15" x14ac:dyDescent="0.25">
      <c r="A24" s="204">
        <v>10</v>
      </c>
      <c r="B24" s="444"/>
      <c r="C24" s="444"/>
      <c r="D24" s="444"/>
      <c r="F24" s="16"/>
      <c r="G24" s="205">
        <f>IFERROR(F24*'Schedule 1'!$E$104,0)</f>
        <v>0</v>
      </c>
      <c r="H24" s="205">
        <f t="shared" si="0"/>
        <v>0</v>
      </c>
      <c r="J24" s="16"/>
      <c r="K24" s="205">
        <f>IFERROR(J24*'Schedule 1'!$E$104,0)</f>
        <v>0</v>
      </c>
      <c r="L24" s="205">
        <f t="shared" si="1"/>
        <v>0</v>
      </c>
      <c r="N24" s="18"/>
      <c r="O24" s="18"/>
    </row>
    <row r="25" spans="1:15" x14ac:dyDescent="0.25">
      <c r="A25" s="204">
        <v>11</v>
      </c>
      <c r="B25" s="444"/>
      <c r="C25" s="444"/>
      <c r="D25" s="444"/>
      <c r="F25" s="16"/>
      <c r="G25" s="205">
        <f>IFERROR(F25*'Schedule 1'!$E$104,0)</f>
        <v>0</v>
      </c>
      <c r="H25" s="205">
        <f t="shared" si="0"/>
        <v>0</v>
      </c>
      <c r="J25" s="16"/>
      <c r="K25" s="205">
        <f>IFERROR(J25*'Schedule 1'!$E$104,0)</f>
        <v>0</v>
      </c>
      <c r="L25" s="205">
        <f t="shared" si="1"/>
        <v>0</v>
      </c>
      <c r="N25" s="18"/>
      <c r="O25" s="18"/>
    </row>
    <row r="26" spans="1:15" x14ac:dyDescent="0.25">
      <c r="A26" s="204">
        <v>12</v>
      </c>
      <c r="B26" s="444"/>
      <c r="C26" s="444"/>
      <c r="D26" s="444"/>
      <c r="F26" s="16"/>
      <c r="G26" s="205">
        <f>IFERROR(F26*'Schedule 1'!$E$104,0)</f>
        <v>0</v>
      </c>
      <c r="H26" s="205">
        <f t="shared" si="0"/>
        <v>0</v>
      </c>
      <c r="J26" s="16"/>
      <c r="K26" s="205">
        <f>IFERROR(J26*'Schedule 1'!$E$104,0)</f>
        <v>0</v>
      </c>
      <c r="L26" s="205">
        <f t="shared" si="1"/>
        <v>0</v>
      </c>
      <c r="N26" s="18"/>
      <c r="O26" s="18"/>
    </row>
    <row r="27" spans="1:15" x14ac:dyDescent="0.25">
      <c r="A27" s="204">
        <v>13</v>
      </c>
      <c r="B27" s="444"/>
      <c r="C27" s="444"/>
      <c r="D27" s="444"/>
      <c r="F27" s="16"/>
      <c r="G27" s="205">
        <f>IFERROR(F27*'Schedule 1'!$E$104,0)</f>
        <v>0</v>
      </c>
      <c r="H27" s="205">
        <f t="shared" si="0"/>
        <v>0</v>
      </c>
      <c r="J27" s="16"/>
      <c r="K27" s="205">
        <f>IFERROR(J27*'Schedule 1'!$E$104,0)</f>
        <v>0</v>
      </c>
      <c r="L27" s="205">
        <f t="shared" si="1"/>
        <v>0</v>
      </c>
      <c r="N27" s="18"/>
      <c r="O27" s="18"/>
    </row>
    <row r="28" spans="1:15" x14ac:dyDescent="0.25">
      <c r="A28" s="204">
        <v>14</v>
      </c>
      <c r="B28" s="444"/>
      <c r="C28" s="444"/>
      <c r="D28" s="444"/>
      <c r="F28" s="16"/>
      <c r="G28" s="205">
        <f>IFERROR(F28*'Schedule 1'!$E$104,0)</f>
        <v>0</v>
      </c>
      <c r="H28" s="205">
        <f t="shared" si="0"/>
        <v>0</v>
      </c>
      <c r="J28" s="16"/>
      <c r="K28" s="205">
        <f>IFERROR(J28*'Schedule 1'!$E$104,0)</f>
        <v>0</v>
      </c>
      <c r="L28" s="205">
        <f t="shared" si="1"/>
        <v>0</v>
      </c>
      <c r="N28" s="18"/>
      <c r="O28" s="18"/>
    </row>
    <row r="29" spans="1:15" x14ac:dyDescent="0.25">
      <c r="A29" s="204">
        <v>15</v>
      </c>
      <c r="B29" s="444"/>
      <c r="C29" s="444"/>
      <c r="D29" s="444"/>
      <c r="F29" s="16"/>
      <c r="G29" s="205">
        <f>IFERROR(F29*'Schedule 1'!$E$104,0)</f>
        <v>0</v>
      </c>
      <c r="H29" s="205">
        <f t="shared" si="0"/>
        <v>0</v>
      </c>
      <c r="J29" s="16"/>
      <c r="K29" s="205">
        <f>IFERROR(J29*'Schedule 1'!$E$104,0)</f>
        <v>0</v>
      </c>
      <c r="L29" s="205">
        <f t="shared" si="1"/>
        <v>0</v>
      </c>
      <c r="N29" s="18"/>
      <c r="O29" s="18"/>
    </row>
    <row r="30" spans="1:15" x14ac:dyDescent="0.25">
      <c r="A30" s="204">
        <v>16</v>
      </c>
      <c r="B30" s="444"/>
      <c r="C30" s="444"/>
      <c r="D30" s="444"/>
      <c r="F30" s="16"/>
      <c r="G30" s="205">
        <f>IFERROR(F30*'Schedule 1'!$E$104,0)</f>
        <v>0</v>
      </c>
      <c r="H30" s="205">
        <f t="shared" si="0"/>
        <v>0</v>
      </c>
      <c r="J30" s="16"/>
      <c r="K30" s="205">
        <f>IFERROR(J30*'Schedule 1'!$E$104,0)</f>
        <v>0</v>
      </c>
      <c r="L30" s="205">
        <f t="shared" si="1"/>
        <v>0</v>
      </c>
      <c r="N30" s="18"/>
      <c r="O30" s="18"/>
    </row>
    <row r="31" spans="1:15" x14ac:dyDescent="0.25">
      <c r="A31" s="204">
        <v>17</v>
      </c>
      <c r="B31" s="444"/>
      <c r="C31" s="444"/>
      <c r="D31" s="444"/>
      <c r="F31" s="16"/>
      <c r="G31" s="205">
        <f>IFERROR(F31*'Schedule 1'!$E$104,0)</f>
        <v>0</v>
      </c>
      <c r="H31" s="205">
        <f t="shared" si="0"/>
        <v>0</v>
      </c>
      <c r="J31" s="16"/>
      <c r="K31" s="205">
        <f>IFERROR(J31*'Schedule 1'!$E$104,0)</f>
        <v>0</v>
      </c>
      <c r="L31" s="205">
        <f t="shared" si="1"/>
        <v>0</v>
      </c>
      <c r="N31" s="18"/>
      <c r="O31" s="18"/>
    </row>
    <row r="32" spans="1:15" x14ac:dyDescent="0.25">
      <c r="A32" s="204">
        <v>18</v>
      </c>
      <c r="B32" s="444"/>
      <c r="C32" s="444"/>
      <c r="D32" s="444"/>
      <c r="F32" s="16"/>
      <c r="G32" s="205">
        <f>IFERROR(F32*'Schedule 1'!$E$104,0)</f>
        <v>0</v>
      </c>
      <c r="H32" s="205">
        <f t="shared" si="0"/>
        <v>0</v>
      </c>
      <c r="J32" s="16"/>
      <c r="K32" s="205">
        <f>IFERROR(J32*'Schedule 1'!$E$104,0)</f>
        <v>0</v>
      </c>
      <c r="L32" s="205">
        <f t="shared" si="1"/>
        <v>0</v>
      </c>
      <c r="N32" s="18"/>
      <c r="O32" s="18"/>
    </row>
    <row r="33" spans="1:15" x14ac:dyDescent="0.25">
      <c r="A33" s="204">
        <v>19</v>
      </c>
      <c r="B33" s="444"/>
      <c r="C33" s="444"/>
      <c r="D33" s="444"/>
      <c r="F33" s="16"/>
      <c r="G33" s="205">
        <f>IFERROR(F33*'Schedule 1'!$E$104,0)</f>
        <v>0</v>
      </c>
      <c r="H33" s="205">
        <f t="shared" si="0"/>
        <v>0</v>
      </c>
      <c r="J33" s="16"/>
      <c r="K33" s="205">
        <f>IFERROR(J33*'Schedule 1'!$E$104,0)</f>
        <v>0</v>
      </c>
      <c r="L33" s="205">
        <f t="shared" si="1"/>
        <v>0</v>
      </c>
      <c r="N33" s="18"/>
      <c r="O33" s="18"/>
    </row>
    <row r="34" spans="1:15" x14ac:dyDescent="0.25">
      <c r="A34" s="204">
        <v>20</v>
      </c>
      <c r="B34" s="444"/>
      <c r="C34" s="444"/>
      <c r="D34" s="444"/>
      <c r="F34" s="16"/>
      <c r="G34" s="205">
        <f>IFERROR(F34*'Schedule 1'!$E$104,0)</f>
        <v>0</v>
      </c>
      <c r="H34" s="205">
        <f t="shared" si="0"/>
        <v>0</v>
      </c>
      <c r="J34" s="16"/>
      <c r="K34" s="205">
        <f>IFERROR(J34*'Schedule 1'!$E$104,0)</f>
        <v>0</v>
      </c>
      <c r="L34" s="205">
        <f t="shared" si="1"/>
        <v>0</v>
      </c>
      <c r="N34" s="18"/>
      <c r="O34" s="18"/>
    </row>
    <row r="35" spans="1:15" x14ac:dyDescent="0.25">
      <c r="A35" s="204">
        <v>21</v>
      </c>
      <c r="B35" s="444"/>
      <c r="C35" s="444"/>
      <c r="D35" s="444"/>
      <c r="F35" s="16"/>
      <c r="G35" s="205">
        <f>IFERROR(F35*'Schedule 1'!$E$104,0)</f>
        <v>0</v>
      </c>
      <c r="H35" s="205">
        <f t="shared" si="0"/>
        <v>0</v>
      </c>
      <c r="J35" s="16"/>
      <c r="K35" s="205">
        <f>IFERROR(J35*'Schedule 1'!$E$104,0)</f>
        <v>0</v>
      </c>
      <c r="L35" s="205">
        <f t="shared" si="1"/>
        <v>0</v>
      </c>
      <c r="N35" s="18"/>
      <c r="O35" s="18"/>
    </row>
    <row r="36" spans="1:15" x14ac:dyDescent="0.25">
      <c r="A36" s="204">
        <v>22</v>
      </c>
      <c r="B36" s="444"/>
      <c r="C36" s="444"/>
      <c r="D36" s="444"/>
      <c r="F36" s="16"/>
      <c r="G36" s="205">
        <f>IFERROR(F36*'Schedule 1'!$E$104,0)</f>
        <v>0</v>
      </c>
      <c r="H36" s="205">
        <f t="shared" si="0"/>
        <v>0</v>
      </c>
      <c r="J36" s="16"/>
      <c r="K36" s="205">
        <f>IFERROR(J36*'Schedule 1'!$E$104,0)</f>
        <v>0</v>
      </c>
      <c r="L36" s="205">
        <f t="shared" si="1"/>
        <v>0</v>
      </c>
      <c r="N36" s="18"/>
      <c r="O36" s="18"/>
    </row>
    <row r="37" spans="1:15" x14ac:dyDescent="0.25">
      <c r="A37" s="204">
        <v>23</v>
      </c>
      <c r="B37" s="444"/>
      <c r="C37" s="444"/>
      <c r="D37" s="444"/>
      <c r="F37" s="16"/>
      <c r="G37" s="205">
        <f>IFERROR(F37*'Schedule 1'!$E$104,0)</f>
        <v>0</v>
      </c>
      <c r="H37" s="205">
        <f t="shared" si="0"/>
        <v>0</v>
      </c>
      <c r="J37" s="16"/>
      <c r="K37" s="205">
        <f>IFERROR(J37*'Schedule 1'!$E$104,0)</f>
        <v>0</v>
      </c>
      <c r="L37" s="205">
        <f t="shared" si="1"/>
        <v>0</v>
      </c>
      <c r="N37" s="18"/>
      <c r="O37" s="18"/>
    </row>
    <row r="38" spans="1:15" x14ac:dyDescent="0.25">
      <c r="A38" s="204">
        <v>24</v>
      </c>
      <c r="B38" s="444"/>
      <c r="C38" s="444"/>
      <c r="D38" s="444"/>
      <c r="F38" s="16"/>
      <c r="G38" s="205">
        <f>IFERROR(F38*'Schedule 1'!$E$104,0)</f>
        <v>0</v>
      </c>
      <c r="H38" s="205">
        <f t="shared" si="0"/>
        <v>0</v>
      </c>
      <c r="J38" s="16"/>
      <c r="K38" s="205">
        <f>IFERROR(J38*'Schedule 1'!$E$104,0)</f>
        <v>0</v>
      </c>
      <c r="L38" s="205">
        <f t="shared" si="1"/>
        <v>0</v>
      </c>
      <c r="N38" s="18"/>
      <c r="O38" s="18"/>
    </row>
    <row r="39" spans="1:15" x14ac:dyDescent="0.25">
      <c r="A39" s="204">
        <v>25</v>
      </c>
      <c r="B39" s="444"/>
      <c r="C39" s="444"/>
      <c r="D39" s="444"/>
      <c r="F39" s="16"/>
      <c r="G39" s="205">
        <f>IFERROR(F39*'Schedule 1'!$E$104,0)</f>
        <v>0</v>
      </c>
      <c r="H39" s="205">
        <f t="shared" si="0"/>
        <v>0</v>
      </c>
      <c r="J39" s="16"/>
      <c r="K39" s="205">
        <f>IFERROR(J39*'Schedule 1'!$E$104,0)</f>
        <v>0</v>
      </c>
      <c r="L39" s="205">
        <f t="shared" si="1"/>
        <v>0</v>
      </c>
      <c r="N39" s="18"/>
      <c r="O39" s="18"/>
    </row>
    <row r="40" spans="1:15" x14ac:dyDescent="0.25">
      <c r="A40" s="204">
        <v>26</v>
      </c>
      <c r="B40" s="444"/>
      <c r="C40" s="444"/>
      <c r="D40" s="444"/>
      <c r="F40" s="16"/>
      <c r="G40" s="205">
        <f>IFERROR(F40*'Schedule 1'!$E$104,0)</f>
        <v>0</v>
      </c>
      <c r="H40" s="205">
        <f t="shared" si="0"/>
        <v>0</v>
      </c>
      <c r="J40" s="16"/>
      <c r="K40" s="205">
        <f>IFERROR(J40*'Schedule 1'!$E$104,0)</f>
        <v>0</v>
      </c>
      <c r="L40" s="205">
        <f t="shared" si="1"/>
        <v>0</v>
      </c>
      <c r="N40" s="18"/>
      <c r="O40" s="18"/>
    </row>
    <row r="41" spans="1:15" x14ac:dyDescent="0.25">
      <c r="A41" s="204">
        <v>27</v>
      </c>
      <c r="B41" s="444"/>
      <c r="C41" s="444"/>
      <c r="D41" s="444"/>
      <c r="F41" s="16"/>
      <c r="G41" s="205">
        <f>IFERROR(F41*'Schedule 1'!$E$104,0)</f>
        <v>0</v>
      </c>
      <c r="H41" s="205">
        <f t="shared" si="0"/>
        <v>0</v>
      </c>
      <c r="J41" s="16"/>
      <c r="K41" s="205">
        <f>IFERROR(J41*'Schedule 1'!$E$104,0)</f>
        <v>0</v>
      </c>
      <c r="L41" s="205">
        <f t="shared" si="1"/>
        <v>0</v>
      </c>
      <c r="N41" s="18"/>
      <c r="O41" s="18"/>
    </row>
    <row r="42" spans="1:15" x14ac:dyDescent="0.25">
      <c r="A42" s="204">
        <v>28</v>
      </c>
      <c r="B42" s="444"/>
      <c r="C42" s="444"/>
      <c r="D42" s="444"/>
      <c r="F42" s="16"/>
      <c r="G42" s="205">
        <f>IFERROR(F42*'Schedule 1'!$E$104,0)</f>
        <v>0</v>
      </c>
      <c r="H42" s="205">
        <f t="shared" si="0"/>
        <v>0</v>
      </c>
      <c r="J42" s="16"/>
      <c r="K42" s="205">
        <f>IFERROR(J42*'Schedule 1'!$E$104,0)</f>
        <v>0</v>
      </c>
      <c r="L42" s="205">
        <f t="shared" si="1"/>
        <v>0</v>
      </c>
      <c r="N42" s="18"/>
      <c r="O42" s="18"/>
    </row>
    <row r="43" spans="1:15" x14ac:dyDescent="0.25">
      <c r="A43" s="204">
        <v>29</v>
      </c>
      <c r="B43" s="444"/>
      <c r="C43" s="444"/>
      <c r="D43" s="444"/>
      <c r="F43" s="16"/>
      <c r="G43" s="205">
        <f>IFERROR(F43*'Schedule 1'!$E$104,0)</f>
        <v>0</v>
      </c>
      <c r="H43" s="205">
        <f t="shared" si="0"/>
        <v>0</v>
      </c>
      <c r="J43" s="16"/>
      <c r="K43" s="205">
        <f>IFERROR(J43*'Schedule 1'!$E$104,0)</f>
        <v>0</v>
      </c>
      <c r="L43" s="205">
        <f t="shared" si="1"/>
        <v>0</v>
      </c>
      <c r="N43" s="18"/>
      <c r="O43" s="18"/>
    </row>
    <row r="44" spans="1:15" x14ac:dyDescent="0.25">
      <c r="A44" s="204">
        <v>30</v>
      </c>
      <c r="B44" s="444"/>
      <c r="C44" s="444"/>
      <c r="D44" s="444"/>
      <c r="F44" s="16"/>
      <c r="G44" s="205">
        <f>IFERROR(F44*'Schedule 1'!$E$104,0)</f>
        <v>0</v>
      </c>
      <c r="H44" s="205">
        <f t="shared" si="0"/>
        <v>0</v>
      </c>
      <c r="J44" s="16"/>
      <c r="K44" s="205">
        <f>IFERROR(J44*'Schedule 1'!$E$104,0)</f>
        <v>0</v>
      </c>
      <c r="L44" s="205">
        <f t="shared" si="1"/>
        <v>0</v>
      </c>
      <c r="N44" s="18"/>
      <c r="O44" s="18"/>
    </row>
    <row r="45" spans="1:15" x14ac:dyDescent="0.25">
      <c r="A45" s="204">
        <v>31</v>
      </c>
      <c r="B45" s="444"/>
      <c r="C45" s="444"/>
      <c r="D45" s="444"/>
      <c r="F45" s="16"/>
      <c r="G45" s="205">
        <f>IFERROR(F45*'Schedule 1'!$E$104,0)</f>
        <v>0</v>
      </c>
      <c r="H45" s="205">
        <f t="shared" si="0"/>
        <v>0</v>
      </c>
      <c r="J45" s="16"/>
      <c r="K45" s="205">
        <f>IFERROR(J45*'Schedule 1'!$E$104,0)</f>
        <v>0</v>
      </c>
      <c r="L45" s="205">
        <f t="shared" si="1"/>
        <v>0</v>
      </c>
      <c r="N45" s="18"/>
      <c r="O45" s="18"/>
    </row>
    <row r="46" spans="1:15" x14ac:dyDescent="0.25">
      <c r="A46" s="204">
        <v>32</v>
      </c>
      <c r="B46" s="444"/>
      <c r="C46" s="444"/>
      <c r="D46" s="444"/>
      <c r="F46" s="16"/>
      <c r="G46" s="205">
        <f>IFERROR(F46*'Schedule 1'!$E$104,0)</f>
        <v>0</v>
      </c>
      <c r="H46" s="205">
        <f t="shared" si="0"/>
        <v>0</v>
      </c>
      <c r="J46" s="16"/>
      <c r="K46" s="205">
        <f>IFERROR(J46*'Schedule 1'!$E$104,0)</f>
        <v>0</v>
      </c>
      <c r="L46" s="205">
        <f t="shared" si="1"/>
        <v>0</v>
      </c>
      <c r="N46" s="18"/>
      <c r="O46" s="18"/>
    </row>
    <row r="47" spans="1:15" x14ac:dyDescent="0.25">
      <c r="A47" s="204">
        <v>33</v>
      </c>
      <c r="B47" s="444"/>
      <c r="C47" s="444"/>
      <c r="D47" s="444"/>
      <c r="F47" s="16"/>
      <c r="G47" s="205">
        <f>IFERROR(F47*'Schedule 1'!$E$104,0)</f>
        <v>0</v>
      </c>
      <c r="H47" s="205">
        <f t="shared" si="0"/>
        <v>0</v>
      </c>
      <c r="J47" s="16"/>
      <c r="K47" s="205">
        <f>IFERROR(J47*'Schedule 1'!$E$104,0)</f>
        <v>0</v>
      </c>
      <c r="L47" s="205">
        <f t="shared" si="1"/>
        <v>0</v>
      </c>
      <c r="N47" s="18"/>
      <c r="O47" s="18"/>
    </row>
    <row r="48" spans="1:15" x14ac:dyDescent="0.25">
      <c r="A48" s="204">
        <v>34</v>
      </c>
      <c r="B48" s="444"/>
      <c r="C48" s="444"/>
      <c r="D48" s="444"/>
      <c r="F48" s="16"/>
      <c r="G48" s="205">
        <f>IFERROR(F48*'Schedule 1'!$E$104,0)</f>
        <v>0</v>
      </c>
      <c r="H48" s="205">
        <f t="shared" si="0"/>
        <v>0</v>
      </c>
      <c r="J48" s="16"/>
      <c r="K48" s="205">
        <f>IFERROR(J48*'Schedule 1'!$E$104,0)</f>
        <v>0</v>
      </c>
      <c r="L48" s="205">
        <f t="shared" si="1"/>
        <v>0</v>
      </c>
      <c r="N48" s="18"/>
      <c r="O48" s="18"/>
    </row>
    <row r="49" spans="1:15" x14ac:dyDescent="0.25">
      <c r="A49" s="204">
        <v>35</v>
      </c>
      <c r="B49" s="444"/>
      <c r="C49" s="444"/>
      <c r="D49" s="444"/>
      <c r="F49" s="16"/>
      <c r="G49" s="205">
        <f>IFERROR(F49*'Schedule 1'!$E$104,0)</f>
        <v>0</v>
      </c>
      <c r="H49" s="205">
        <f t="shared" si="0"/>
        <v>0</v>
      </c>
      <c r="J49" s="16"/>
      <c r="K49" s="205">
        <f>IFERROR(J49*'Schedule 1'!$E$104,0)</f>
        <v>0</v>
      </c>
      <c r="L49" s="205">
        <f t="shared" si="1"/>
        <v>0</v>
      </c>
      <c r="N49" s="18"/>
      <c r="O49" s="18"/>
    </row>
    <row r="50" spans="1:15" x14ac:dyDescent="0.25">
      <c r="A50" s="204">
        <v>36</v>
      </c>
      <c r="B50" s="444"/>
      <c r="C50" s="444"/>
      <c r="D50" s="444"/>
      <c r="F50" s="16"/>
      <c r="G50" s="205">
        <f>IFERROR(F50*'Schedule 1'!$E$104,0)</f>
        <v>0</v>
      </c>
      <c r="H50" s="205">
        <f t="shared" si="0"/>
        <v>0</v>
      </c>
      <c r="J50" s="16"/>
      <c r="K50" s="205">
        <f>IFERROR(J50*'Schedule 1'!$E$104,0)</f>
        <v>0</v>
      </c>
      <c r="L50" s="205">
        <f t="shared" si="1"/>
        <v>0</v>
      </c>
      <c r="N50" s="18"/>
      <c r="O50" s="18"/>
    </row>
    <row r="51" spans="1:15" x14ac:dyDescent="0.25">
      <c r="A51" s="204">
        <v>37</v>
      </c>
      <c r="B51" s="444"/>
      <c r="C51" s="444"/>
      <c r="D51" s="444"/>
      <c r="F51" s="16"/>
      <c r="G51" s="205">
        <f>IFERROR(F51*'Schedule 1'!$E$104,0)</f>
        <v>0</v>
      </c>
      <c r="H51" s="205">
        <f t="shared" si="0"/>
        <v>0</v>
      </c>
      <c r="J51" s="16"/>
      <c r="K51" s="205">
        <f>IFERROR(J51*'Schedule 1'!$E$104,0)</f>
        <v>0</v>
      </c>
      <c r="L51" s="205">
        <f t="shared" si="1"/>
        <v>0</v>
      </c>
      <c r="N51" s="18"/>
      <c r="O51" s="18"/>
    </row>
    <row r="52" spans="1:15" x14ac:dyDescent="0.25">
      <c r="A52" s="204">
        <v>38</v>
      </c>
      <c r="B52" s="444"/>
      <c r="C52" s="444"/>
      <c r="D52" s="444"/>
      <c r="F52" s="16"/>
      <c r="G52" s="205">
        <f>IFERROR(F52*'Schedule 1'!$E$104,0)</f>
        <v>0</v>
      </c>
      <c r="H52" s="205">
        <f t="shared" si="0"/>
        <v>0</v>
      </c>
      <c r="J52" s="16"/>
      <c r="K52" s="205">
        <f>IFERROR(J52*'Schedule 1'!$E$104,0)</f>
        <v>0</v>
      </c>
      <c r="L52" s="205">
        <f t="shared" si="1"/>
        <v>0</v>
      </c>
      <c r="N52" s="18"/>
      <c r="O52" s="18"/>
    </row>
    <row r="53" spans="1:15" x14ac:dyDescent="0.25">
      <c r="A53" s="204">
        <v>39</v>
      </c>
      <c r="B53" s="444"/>
      <c r="C53" s="444"/>
      <c r="D53" s="444"/>
      <c r="F53" s="16"/>
      <c r="G53" s="205">
        <f>IFERROR(F53*'Schedule 1'!$E$104,0)</f>
        <v>0</v>
      </c>
      <c r="H53" s="205">
        <f t="shared" si="0"/>
        <v>0</v>
      </c>
      <c r="J53" s="16"/>
      <c r="K53" s="205">
        <f>IFERROR(J53*'Schedule 1'!$E$104,0)</f>
        <v>0</v>
      </c>
      <c r="L53" s="205">
        <f t="shared" si="1"/>
        <v>0</v>
      </c>
      <c r="N53" s="18"/>
      <c r="O53" s="18"/>
    </row>
    <row r="54" spans="1:15" x14ac:dyDescent="0.25">
      <c r="A54" s="204">
        <v>40</v>
      </c>
      <c r="B54" s="444"/>
      <c r="C54" s="444"/>
      <c r="D54" s="444"/>
      <c r="F54" s="16"/>
      <c r="G54" s="205">
        <f>IFERROR(F54*'Schedule 1'!$E$104,0)</f>
        <v>0</v>
      </c>
      <c r="H54" s="205">
        <f t="shared" si="0"/>
        <v>0</v>
      </c>
      <c r="J54" s="16"/>
      <c r="K54" s="205">
        <f>IFERROR(J54*'Schedule 1'!$E$104,0)</f>
        <v>0</v>
      </c>
      <c r="L54" s="205">
        <f t="shared" si="1"/>
        <v>0</v>
      </c>
      <c r="N54" s="18"/>
      <c r="O54" s="18"/>
    </row>
    <row r="55" spans="1:15" x14ac:dyDescent="0.25">
      <c r="A55" s="204">
        <v>41</v>
      </c>
      <c r="B55" s="444"/>
      <c r="C55" s="444"/>
      <c r="D55" s="444"/>
      <c r="F55" s="16"/>
      <c r="G55" s="205">
        <f>IFERROR(F55*'Schedule 1'!$E$104,0)</f>
        <v>0</v>
      </c>
      <c r="H55" s="205">
        <f t="shared" si="0"/>
        <v>0</v>
      </c>
      <c r="J55" s="16"/>
      <c r="K55" s="205">
        <f>IFERROR(J55*'Schedule 1'!$E$104,0)</f>
        <v>0</v>
      </c>
      <c r="L55" s="205">
        <f t="shared" si="1"/>
        <v>0</v>
      </c>
      <c r="N55" s="18"/>
      <c r="O55" s="18"/>
    </row>
    <row r="56" spans="1:15" x14ac:dyDescent="0.25">
      <c r="A56" s="204">
        <v>42</v>
      </c>
      <c r="B56" s="444"/>
      <c r="C56" s="444"/>
      <c r="D56" s="444"/>
      <c r="F56" s="16"/>
      <c r="G56" s="205">
        <f>IFERROR(F56*'Schedule 1'!$E$104,0)</f>
        <v>0</v>
      </c>
      <c r="H56" s="205">
        <f t="shared" si="0"/>
        <v>0</v>
      </c>
      <c r="J56" s="16"/>
      <c r="K56" s="205">
        <f>IFERROR(J56*'Schedule 1'!$E$104,0)</f>
        <v>0</v>
      </c>
      <c r="L56" s="205">
        <f t="shared" si="1"/>
        <v>0</v>
      </c>
      <c r="N56" s="18"/>
      <c r="O56" s="18"/>
    </row>
    <row r="57" spans="1:15" x14ac:dyDescent="0.25">
      <c r="A57" s="204">
        <v>43</v>
      </c>
      <c r="B57" s="444"/>
      <c r="C57" s="444"/>
      <c r="D57" s="444"/>
      <c r="F57" s="16"/>
      <c r="G57" s="205">
        <f>IFERROR(F57*'Schedule 1'!$E$104,0)</f>
        <v>0</v>
      </c>
      <c r="H57" s="205">
        <f t="shared" si="0"/>
        <v>0</v>
      </c>
      <c r="J57" s="16"/>
      <c r="K57" s="205">
        <f>IFERROR(J57*'Schedule 1'!$E$104,0)</f>
        <v>0</v>
      </c>
      <c r="L57" s="205">
        <f t="shared" si="1"/>
        <v>0</v>
      </c>
      <c r="N57" s="18"/>
      <c r="O57" s="18"/>
    </row>
    <row r="58" spans="1:15" x14ac:dyDescent="0.25">
      <c r="A58" s="204">
        <v>44</v>
      </c>
      <c r="B58" s="444"/>
      <c r="C58" s="444"/>
      <c r="D58" s="444"/>
      <c r="F58" s="16"/>
      <c r="G58" s="205">
        <f>IFERROR(F58*'Schedule 1'!$E$104,0)</f>
        <v>0</v>
      </c>
      <c r="H58" s="205">
        <f t="shared" si="0"/>
        <v>0</v>
      </c>
      <c r="J58" s="16"/>
      <c r="K58" s="205">
        <f>IFERROR(J58*'Schedule 1'!$E$104,0)</f>
        <v>0</v>
      </c>
      <c r="L58" s="205">
        <f t="shared" si="1"/>
        <v>0</v>
      </c>
      <c r="N58" s="18"/>
      <c r="O58" s="18"/>
    </row>
    <row r="59" spans="1:15" x14ac:dyDescent="0.25">
      <c r="A59" s="204">
        <v>45</v>
      </c>
      <c r="B59" s="444"/>
      <c r="C59" s="444"/>
      <c r="D59" s="444"/>
      <c r="F59" s="16"/>
      <c r="G59" s="205">
        <f>IFERROR(F59*'Schedule 1'!$E$104,0)</f>
        <v>0</v>
      </c>
      <c r="H59" s="205">
        <f t="shared" si="0"/>
        <v>0</v>
      </c>
      <c r="J59" s="16"/>
      <c r="K59" s="205">
        <f>IFERROR(J59*'Schedule 1'!$E$104,0)</f>
        <v>0</v>
      </c>
      <c r="L59" s="205">
        <f t="shared" si="1"/>
        <v>0</v>
      </c>
      <c r="N59" s="18"/>
      <c r="O59" s="18"/>
    </row>
    <row r="60" spans="1:15" x14ac:dyDescent="0.25">
      <c r="A60" s="204">
        <v>46</v>
      </c>
      <c r="B60" s="444"/>
      <c r="C60" s="444"/>
      <c r="D60" s="444"/>
      <c r="F60" s="16"/>
      <c r="G60" s="205">
        <f>IFERROR(F60*'Schedule 1'!$E$104,0)</f>
        <v>0</v>
      </c>
      <c r="H60" s="205">
        <f t="shared" si="0"/>
        <v>0</v>
      </c>
      <c r="J60" s="16"/>
      <c r="K60" s="205">
        <f>IFERROR(J60*'Schedule 1'!$E$104,0)</f>
        <v>0</v>
      </c>
      <c r="L60" s="205">
        <f t="shared" si="1"/>
        <v>0</v>
      </c>
      <c r="N60" s="18"/>
      <c r="O60" s="18"/>
    </row>
    <row r="61" spans="1:15" x14ac:dyDescent="0.25">
      <c r="A61" s="204">
        <v>47</v>
      </c>
      <c r="B61" s="444"/>
      <c r="C61" s="444"/>
      <c r="D61" s="444"/>
      <c r="F61" s="16"/>
      <c r="G61" s="205">
        <f>IFERROR(F61*'Schedule 1'!$E$104,0)</f>
        <v>0</v>
      </c>
      <c r="H61" s="205">
        <f t="shared" si="0"/>
        <v>0</v>
      </c>
      <c r="J61" s="16"/>
      <c r="K61" s="205">
        <f>IFERROR(J61*'Schedule 1'!$E$104,0)</f>
        <v>0</v>
      </c>
      <c r="L61" s="205">
        <f t="shared" si="1"/>
        <v>0</v>
      </c>
      <c r="N61" s="18"/>
      <c r="O61" s="18"/>
    </row>
    <row r="62" spans="1:15" x14ac:dyDescent="0.25">
      <c r="A62" s="204">
        <v>48</v>
      </c>
      <c r="B62" s="444"/>
      <c r="C62" s="444"/>
      <c r="D62" s="444"/>
      <c r="F62" s="16"/>
      <c r="G62" s="205">
        <f>IFERROR(F62*'Schedule 1'!$E$104,0)</f>
        <v>0</v>
      </c>
      <c r="H62" s="205">
        <f t="shared" si="0"/>
        <v>0</v>
      </c>
      <c r="J62" s="16"/>
      <c r="K62" s="205">
        <f>IFERROR(J62*'Schedule 1'!$E$104,0)</f>
        <v>0</v>
      </c>
      <c r="L62" s="205">
        <f t="shared" si="1"/>
        <v>0</v>
      </c>
      <c r="N62" s="18"/>
      <c r="O62" s="18"/>
    </row>
    <row r="63" spans="1:15" x14ac:dyDescent="0.25">
      <c r="A63" s="204">
        <v>49</v>
      </c>
      <c r="B63" s="444"/>
      <c r="C63" s="444"/>
      <c r="D63" s="444"/>
      <c r="F63" s="16"/>
      <c r="G63" s="205">
        <f>IFERROR(F63*'Schedule 1'!$E$104,0)</f>
        <v>0</v>
      </c>
      <c r="H63" s="205">
        <f t="shared" si="0"/>
        <v>0</v>
      </c>
      <c r="J63" s="16"/>
      <c r="K63" s="205">
        <f>IFERROR(J63*'Schedule 1'!$E$104,0)</f>
        <v>0</v>
      </c>
      <c r="L63" s="205">
        <f t="shared" si="1"/>
        <v>0</v>
      </c>
      <c r="N63" s="18"/>
      <c r="O63" s="18"/>
    </row>
    <row r="64" spans="1:15" x14ac:dyDescent="0.25">
      <c r="A64" s="204">
        <v>50</v>
      </c>
      <c r="B64" s="444"/>
      <c r="C64" s="444"/>
      <c r="D64" s="444"/>
      <c r="F64" s="16"/>
      <c r="G64" s="205">
        <f>IFERROR(F64*'Schedule 1'!$E$104,0)</f>
        <v>0</v>
      </c>
      <c r="H64" s="205">
        <f t="shared" si="0"/>
        <v>0</v>
      </c>
      <c r="J64" s="16"/>
      <c r="K64" s="205">
        <f>IFERROR(J64*'Schedule 1'!$E$104,0)</f>
        <v>0</v>
      </c>
      <c r="L64" s="205">
        <f t="shared" si="1"/>
        <v>0</v>
      </c>
      <c r="N64" s="18"/>
      <c r="O64" s="18"/>
    </row>
    <row r="65" spans="1:15" x14ac:dyDescent="0.25">
      <c r="A65" s="204">
        <v>51</v>
      </c>
      <c r="B65" s="444"/>
      <c r="C65" s="444"/>
      <c r="D65" s="444"/>
      <c r="F65" s="16"/>
      <c r="G65" s="205">
        <f>IFERROR(F65*'Schedule 1'!$E$104,0)</f>
        <v>0</v>
      </c>
      <c r="H65" s="205">
        <f t="shared" si="0"/>
        <v>0</v>
      </c>
      <c r="J65" s="16"/>
      <c r="K65" s="205">
        <f>IFERROR(J65*'Schedule 1'!$E$104,0)</f>
        <v>0</v>
      </c>
      <c r="L65" s="205">
        <f t="shared" si="1"/>
        <v>0</v>
      </c>
      <c r="N65" s="18"/>
      <c r="O65" s="18"/>
    </row>
    <row r="66" spans="1:15" x14ac:dyDescent="0.25">
      <c r="A66" s="204">
        <v>52</v>
      </c>
      <c r="B66" s="444"/>
      <c r="C66" s="444"/>
      <c r="D66" s="444"/>
      <c r="F66" s="16"/>
      <c r="G66" s="205">
        <f>IFERROR(F66*'Schedule 1'!$E$104,0)</f>
        <v>0</v>
      </c>
      <c r="H66" s="205">
        <f t="shared" si="0"/>
        <v>0</v>
      </c>
      <c r="J66" s="16"/>
      <c r="K66" s="205">
        <f>IFERROR(J66*'Schedule 1'!$E$104,0)</f>
        <v>0</v>
      </c>
      <c r="L66" s="205">
        <f t="shared" si="1"/>
        <v>0</v>
      </c>
      <c r="N66" s="18"/>
      <c r="O66" s="18"/>
    </row>
    <row r="67" spans="1:15" x14ac:dyDescent="0.25">
      <c r="A67" s="204">
        <v>53</v>
      </c>
      <c r="B67" s="444"/>
      <c r="C67" s="444"/>
      <c r="D67" s="444"/>
      <c r="F67" s="16"/>
      <c r="G67" s="205">
        <f>IFERROR(F67*'Schedule 1'!$E$104,0)</f>
        <v>0</v>
      </c>
      <c r="H67" s="205">
        <f t="shared" si="0"/>
        <v>0</v>
      </c>
      <c r="J67" s="16"/>
      <c r="K67" s="205">
        <f>IFERROR(J67*'Schedule 1'!$E$104,0)</f>
        <v>0</v>
      </c>
      <c r="L67" s="205">
        <f t="shared" si="1"/>
        <v>0</v>
      </c>
      <c r="N67" s="18"/>
      <c r="O67" s="18"/>
    </row>
    <row r="68" spans="1:15" x14ac:dyDescent="0.25">
      <c r="A68" s="204">
        <v>54</v>
      </c>
      <c r="B68" s="444"/>
      <c r="C68" s="444"/>
      <c r="D68" s="444"/>
      <c r="F68" s="16"/>
      <c r="G68" s="205">
        <f>IFERROR(F68*'Schedule 1'!$E$104,0)</f>
        <v>0</v>
      </c>
      <c r="H68" s="205">
        <f t="shared" si="0"/>
        <v>0</v>
      </c>
      <c r="J68" s="16"/>
      <c r="K68" s="205">
        <f>IFERROR(J68*'Schedule 1'!$E$104,0)</f>
        <v>0</v>
      </c>
      <c r="L68" s="205">
        <f t="shared" si="1"/>
        <v>0</v>
      </c>
      <c r="N68" s="18"/>
      <c r="O68" s="18"/>
    </row>
    <row r="69" spans="1:15" x14ac:dyDescent="0.25">
      <c r="A69" s="204">
        <v>55</v>
      </c>
      <c r="B69" s="444"/>
      <c r="C69" s="444"/>
      <c r="D69" s="444"/>
      <c r="F69" s="16"/>
      <c r="G69" s="205">
        <f>IFERROR(F69*'Schedule 1'!$E$104,0)</f>
        <v>0</v>
      </c>
      <c r="H69" s="205">
        <f t="shared" si="0"/>
        <v>0</v>
      </c>
      <c r="J69" s="16"/>
      <c r="K69" s="205">
        <f>IFERROR(J69*'Schedule 1'!$E$104,0)</f>
        <v>0</v>
      </c>
      <c r="L69" s="205">
        <f t="shared" si="1"/>
        <v>0</v>
      </c>
      <c r="N69" s="18"/>
      <c r="O69" s="18"/>
    </row>
    <row r="70" spans="1:15" x14ac:dyDescent="0.25">
      <c r="A70" s="204">
        <v>56</v>
      </c>
      <c r="B70" s="444"/>
      <c r="C70" s="444"/>
      <c r="D70" s="444"/>
      <c r="F70" s="16"/>
      <c r="G70" s="205">
        <f>IFERROR(F70*'Schedule 1'!$E$104,0)</f>
        <v>0</v>
      </c>
      <c r="H70" s="205">
        <f t="shared" si="0"/>
        <v>0</v>
      </c>
      <c r="J70" s="16"/>
      <c r="K70" s="205">
        <f>IFERROR(J70*'Schedule 1'!$E$104,0)</f>
        <v>0</v>
      </c>
      <c r="L70" s="205">
        <f t="shared" si="1"/>
        <v>0</v>
      </c>
      <c r="N70" s="18"/>
      <c r="O70" s="18"/>
    </row>
    <row r="71" spans="1:15" x14ac:dyDescent="0.25">
      <c r="A71" s="204">
        <v>57</v>
      </c>
      <c r="B71" s="444"/>
      <c r="C71" s="444"/>
      <c r="D71" s="444"/>
      <c r="F71" s="16"/>
      <c r="G71" s="205">
        <f>IFERROR(F71*'Schedule 1'!$E$104,0)</f>
        <v>0</v>
      </c>
      <c r="H71" s="205">
        <f t="shared" si="0"/>
        <v>0</v>
      </c>
      <c r="J71" s="16"/>
      <c r="K71" s="205">
        <f>IFERROR(J71*'Schedule 1'!$E$104,0)</f>
        <v>0</v>
      </c>
      <c r="L71" s="205">
        <f t="shared" si="1"/>
        <v>0</v>
      </c>
      <c r="N71" s="18"/>
      <c r="O71" s="18"/>
    </row>
    <row r="72" spans="1:15" x14ac:dyDescent="0.25">
      <c r="A72" s="204">
        <v>58</v>
      </c>
      <c r="B72" s="444"/>
      <c r="C72" s="444"/>
      <c r="D72" s="444"/>
      <c r="F72" s="16"/>
      <c r="G72" s="205">
        <f>IFERROR(F72*'Schedule 1'!$E$104,0)</f>
        <v>0</v>
      </c>
      <c r="H72" s="205">
        <f t="shared" si="0"/>
        <v>0</v>
      </c>
      <c r="J72" s="16"/>
      <c r="K72" s="205">
        <f>IFERROR(J72*'Schedule 1'!$E$104,0)</f>
        <v>0</v>
      </c>
      <c r="L72" s="205">
        <f t="shared" si="1"/>
        <v>0</v>
      </c>
      <c r="N72" s="18"/>
      <c r="O72" s="18"/>
    </row>
    <row r="73" spans="1:15" x14ac:dyDescent="0.25">
      <c r="A73" s="204">
        <v>59</v>
      </c>
      <c r="F73" s="197">
        <f>SUM(F15:F72)</f>
        <v>0</v>
      </c>
      <c r="G73" s="197">
        <f t="shared" ref="G73:H73" si="2">SUM(G15:G72)</f>
        <v>0</v>
      </c>
      <c r="H73" s="197">
        <f t="shared" si="2"/>
        <v>0</v>
      </c>
      <c r="J73" s="197">
        <f>SUM(J15:J72)</f>
        <v>0</v>
      </c>
      <c r="K73" s="197">
        <f t="shared" ref="K73:L73" si="3">SUM(K15:K72)</f>
        <v>0</v>
      </c>
      <c r="L73" s="197">
        <f t="shared" si="3"/>
        <v>0</v>
      </c>
      <c r="O73" s="211"/>
    </row>
    <row r="74" spans="1:15" ht="15.75" thickBot="1" x14ac:dyDescent="0.3">
      <c r="H74" s="206" t="s">
        <v>280</v>
      </c>
      <c r="L74" s="206" t="s">
        <v>281</v>
      </c>
    </row>
    <row r="75" spans="1:15" s="208" customFormat="1" ht="16.5" thickBot="1" x14ac:dyDescent="0.3">
      <c r="A75" s="204">
        <v>60</v>
      </c>
      <c r="B75" s="212" t="s">
        <v>489</v>
      </c>
      <c r="F75" s="209">
        <f>H73+L73</f>
        <v>0</v>
      </c>
      <c r="G75" s="210"/>
      <c r="H75" s="210"/>
      <c r="I75" s="210"/>
      <c r="J75" s="210"/>
      <c r="K75" s="210"/>
    </row>
    <row r="77" spans="1:15" x14ac:dyDescent="0.25">
      <c r="A77" s="211" t="s">
        <v>683</v>
      </c>
    </row>
    <row r="78" spans="1:15" x14ac:dyDescent="0.25">
      <c r="A78" s="211" t="s">
        <v>681</v>
      </c>
    </row>
  </sheetData>
  <sheetProtection algorithmName="SHA-512" hashValue="KcQ9MuiT0knDOPA1UmGuVU7lfAmU40JzJPGwSDmSsNVBXbH1GJKzP4aPHJYtkrNuKbQ+MGlC/fIAkAImYX5OSQ==" saltValue="88I0G0nJTsNBYFk5V3RAhg==" spinCount="100000" sheet="1" objects="1" scenarios="1"/>
  <mergeCells count="64">
    <mergeCell ref="B12:D12"/>
    <mergeCell ref="B13:D14"/>
    <mergeCell ref="N13:N14"/>
    <mergeCell ref="O13:O14"/>
    <mergeCell ref="B37:D37"/>
    <mergeCell ref="B32:D32"/>
    <mergeCell ref="B33:D33"/>
    <mergeCell ref="B34:D34"/>
    <mergeCell ref="B35:D35"/>
    <mergeCell ref="B36:D36"/>
    <mergeCell ref="J13:L13"/>
    <mergeCell ref="B15:D15"/>
    <mergeCell ref="B27:D27"/>
    <mergeCell ref="B28:D28"/>
    <mergeCell ref="F13:H13"/>
    <mergeCell ref="B29:D29"/>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B30:D30"/>
    <mergeCell ref="B31:D31"/>
    <mergeCell ref="B16:D16"/>
    <mergeCell ref="B17:D17"/>
    <mergeCell ref="B18:D18"/>
    <mergeCell ref="B19:D19"/>
    <mergeCell ref="B20:D20"/>
    <mergeCell ref="B21:D21"/>
    <mergeCell ref="B22:D22"/>
    <mergeCell ref="B23:D23"/>
    <mergeCell ref="B24:D24"/>
    <mergeCell ref="B25:D25"/>
    <mergeCell ref="B26:D26"/>
    <mergeCell ref="B55:D55"/>
    <mergeCell ref="B56:D56"/>
    <mergeCell ref="B57:D57"/>
    <mergeCell ref="B50:D50"/>
    <mergeCell ref="B51:D51"/>
    <mergeCell ref="B52:D52"/>
    <mergeCell ref="B58:D58"/>
    <mergeCell ref="B59:D59"/>
    <mergeCell ref="B60:D60"/>
    <mergeCell ref="B61:D61"/>
    <mergeCell ref="B62:D62"/>
    <mergeCell ref="B63:D63"/>
    <mergeCell ref="B64:D64"/>
    <mergeCell ref="B70:D70"/>
    <mergeCell ref="B71:D71"/>
    <mergeCell ref="B72:D72"/>
    <mergeCell ref="B65:D65"/>
    <mergeCell ref="B66:D66"/>
    <mergeCell ref="B67:D67"/>
    <mergeCell ref="B68:D68"/>
    <mergeCell ref="B69:D69"/>
  </mergeCells>
  <pageMargins left="0.7" right="0.7" top="0.75" bottom="0.75" header="0.3" footer="0.3"/>
  <pageSetup scale="36"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'Schedule 2A'!$AF$7:$AF$8</xm:f>
          </x14:formula1>
          <xm:sqref>F8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AC142"/>
    <pageSetUpPr fitToPage="1"/>
  </sheetPr>
  <dimension ref="A1:O78"/>
  <sheetViews>
    <sheetView showGridLines="0" zoomScaleNormal="100" workbookViewId="0"/>
  </sheetViews>
  <sheetFormatPr defaultRowHeight="15" x14ac:dyDescent="0.25"/>
  <cols>
    <col min="1" max="1" width="9.5703125" style="63" customWidth="1"/>
    <col min="2" max="2" width="16" style="63" customWidth="1"/>
    <col min="3" max="3" width="19.42578125" style="63" customWidth="1"/>
    <col min="4" max="4" width="15.42578125" style="63" customWidth="1"/>
    <col min="5" max="5" width="2.28515625" style="63" customWidth="1"/>
    <col min="6" max="8" width="18.140625" style="63" customWidth="1"/>
    <col min="9" max="9" width="2.28515625" style="63" customWidth="1"/>
    <col min="10" max="12" width="18.140625" style="63" customWidth="1"/>
    <col min="13" max="13" width="2.28515625" style="63" customWidth="1"/>
    <col min="14" max="14" width="11" style="63" customWidth="1"/>
    <col min="15" max="15" width="12" style="63" customWidth="1"/>
    <col min="16" max="16384" width="9.140625" style="63"/>
  </cols>
  <sheetData>
    <row r="1" spans="1:15" ht="26.25" x14ac:dyDescent="0.4">
      <c r="A1" s="62" t="str">
        <f>Instructions!A1</f>
        <v>Colorado Comprehensive Provider Cost Report</v>
      </c>
    </row>
    <row r="2" spans="1:15" ht="21" x14ac:dyDescent="0.35">
      <c r="A2" s="64" t="str">
        <f>Instructions!A2</f>
        <v>Comprehensive Safety Net Providers</v>
      </c>
    </row>
    <row r="3" spans="1:15" ht="24.95" customHeight="1" x14ac:dyDescent="0.35">
      <c r="A3" s="179" t="s">
        <v>230</v>
      </c>
      <c r="B3" s="179"/>
      <c r="C3" s="179"/>
      <c r="D3" s="179"/>
      <c r="E3" s="179"/>
      <c r="F3" s="179"/>
      <c r="G3" s="179"/>
      <c r="H3" s="179"/>
    </row>
    <row r="5" spans="1:15" x14ac:dyDescent="0.25">
      <c r="A5" s="81" t="s">
        <v>555</v>
      </c>
      <c r="C5" s="82">
        <f>Certification!C5</f>
        <v>0</v>
      </c>
    </row>
    <row r="6" spans="1:15" x14ac:dyDescent="0.25">
      <c r="A6" s="81" t="s">
        <v>0</v>
      </c>
      <c r="C6" s="83">
        <f>Certification!C6</f>
        <v>45838</v>
      </c>
      <c r="F6" s="83"/>
    </row>
    <row r="8" spans="1:15" x14ac:dyDescent="0.25">
      <c r="A8" s="81" t="s">
        <v>276</v>
      </c>
      <c r="B8" s="81" t="s">
        <v>231</v>
      </c>
      <c r="C8" s="81"/>
      <c r="D8" s="17"/>
      <c r="E8" s="203" t="s">
        <v>282</v>
      </c>
    </row>
    <row r="10" spans="1:15" x14ac:dyDescent="0.25">
      <c r="A10" s="81" t="s">
        <v>277</v>
      </c>
      <c r="B10" s="81" t="s">
        <v>279</v>
      </c>
      <c r="C10" s="81"/>
    </row>
    <row r="12" spans="1:15" x14ac:dyDescent="0.25">
      <c r="B12" s="428">
        <v>1</v>
      </c>
      <c r="C12" s="428"/>
      <c r="D12" s="428"/>
      <c r="F12" s="85">
        <v>2</v>
      </c>
      <c r="G12" s="85">
        <v>3</v>
      </c>
      <c r="H12" s="85">
        <v>4</v>
      </c>
      <c r="J12" s="85">
        <v>5</v>
      </c>
      <c r="K12" s="85">
        <v>6</v>
      </c>
      <c r="L12" s="85">
        <v>7</v>
      </c>
      <c r="N12" s="85">
        <v>8</v>
      </c>
      <c r="O12" s="85">
        <v>9</v>
      </c>
    </row>
    <row r="13" spans="1:15" ht="15" customHeight="1" x14ac:dyDescent="0.25">
      <c r="B13" s="438" t="s">
        <v>278</v>
      </c>
      <c r="C13" s="439"/>
      <c r="D13" s="440"/>
      <c r="F13" s="435" t="s">
        <v>285</v>
      </c>
      <c r="G13" s="436"/>
      <c r="H13" s="437"/>
      <c r="J13" s="435" t="s">
        <v>286</v>
      </c>
      <c r="K13" s="436"/>
      <c r="L13" s="437"/>
      <c r="N13" s="433" t="s">
        <v>274</v>
      </c>
      <c r="O13" s="433" t="s">
        <v>680</v>
      </c>
    </row>
    <row r="14" spans="1:15" ht="55.5" customHeight="1" x14ac:dyDescent="0.25">
      <c r="B14" s="441"/>
      <c r="C14" s="442"/>
      <c r="D14" s="443"/>
      <c r="E14" s="75"/>
      <c r="F14" s="194" t="s">
        <v>239</v>
      </c>
      <c r="G14" s="87" t="s">
        <v>682</v>
      </c>
      <c r="H14" s="87" t="s">
        <v>240</v>
      </c>
      <c r="I14" s="69"/>
      <c r="J14" s="87" t="s">
        <v>239</v>
      </c>
      <c r="K14" s="87" t="s">
        <v>682</v>
      </c>
      <c r="L14" s="194" t="s">
        <v>240</v>
      </c>
      <c r="M14" s="75"/>
      <c r="N14" s="434"/>
      <c r="O14" s="434"/>
    </row>
    <row r="15" spans="1:15" x14ac:dyDescent="0.25">
      <c r="A15" s="204">
        <v>1</v>
      </c>
      <c r="B15" s="444"/>
      <c r="C15" s="444"/>
      <c r="D15" s="444"/>
      <c r="F15" s="16"/>
      <c r="G15" s="205">
        <f>IFERROR(F15*'Schedule 1'!$E$104,0)</f>
        <v>0</v>
      </c>
      <c r="H15" s="205">
        <f>SUM(F15:G15)</f>
        <v>0</v>
      </c>
      <c r="J15" s="16"/>
      <c r="K15" s="205">
        <f>IFERROR(J15*'Schedule 1'!$E$104,0)</f>
        <v>0</v>
      </c>
      <c r="L15" s="205">
        <f>SUM(J15:K15)</f>
        <v>0</v>
      </c>
      <c r="N15" s="18"/>
      <c r="O15" s="18"/>
    </row>
    <row r="16" spans="1:15" x14ac:dyDescent="0.25">
      <c r="A16" s="204">
        <v>2</v>
      </c>
      <c r="B16" s="444"/>
      <c r="C16" s="444"/>
      <c r="D16" s="444"/>
      <c r="F16" s="16"/>
      <c r="G16" s="205">
        <f>IFERROR(F16*'Schedule 1'!$E$104,0)</f>
        <v>0</v>
      </c>
      <c r="H16" s="205">
        <f t="shared" ref="H16:H72" si="0">SUM(F16:G16)</f>
        <v>0</v>
      </c>
      <c r="J16" s="16"/>
      <c r="K16" s="205">
        <f>IFERROR(J16*'Schedule 1'!$E$104,0)</f>
        <v>0</v>
      </c>
      <c r="L16" s="205">
        <f t="shared" ref="L16:L72" si="1">SUM(J16:K16)</f>
        <v>0</v>
      </c>
      <c r="N16" s="18"/>
      <c r="O16" s="18"/>
    </row>
    <row r="17" spans="1:15" x14ac:dyDescent="0.25">
      <c r="A17" s="204">
        <v>3</v>
      </c>
      <c r="B17" s="444"/>
      <c r="C17" s="444"/>
      <c r="D17" s="444"/>
      <c r="F17" s="16"/>
      <c r="G17" s="205">
        <f>IFERROR(F17*'Schedule 1'!$E$104,0)</f>
        <v>0</v>
      </c>
      <c r="H17" s="205">
        <f t="shared" si="0"/>
        <v>0</v>
      </c>
      <c r="J17" s="16"/>
      <c r="K17" s="205">
        <f>IFERROR(J17*'Schedule 1'!$E$104,0)</f>
        <v>0</v>
      </c>
      <c r="L17" s="205">
        <f t="shared" si="1"/>
        <v>0</v>
      </c>
      <c r="N17" s="18"/>
      <c r="O17" s="18"/>
    </row>
    <row r="18" spans="1:15" x14ac:dyDescent="0.25">
      <c r="A18" s="204">
        <v>4</v>
      </c>
      <c r="B18" s="444"/>
      <c r="C18" s="444"/>
      <c r="D18" s="444"/>
      <c r="F18" s="16"/>
      <c r="G18" s="205">
        <f>IFERROR(F18*'Schedule 1'!$E$104,0)</f>
        <v>0</v>
      </c>
      <c r="H18" s="205">
        <f t="shared" si="0"/>
        <v>0</v>
      </c>
      <c r="J18" s="16"/>
      <c r="K18" s="205">
        <f>IFERROR(J18*'Schedule 1'!$E$104,0)</f>
        <v>0</v>
      </c>
      <c r="L18" s="205">
        <f t="shared" si="1"/>
        <v>0</v>
      </c>
      <c r="N18" s="18"/>
      <c r="O18" s="18"/>
    </row>
    <row r="19" spans="1:15" x14ac:dyDescent="0.25">
      <c r="A19" s="204">
        <v>5</v>
      </c>
      <c r="B19" s="444"/>
      <c r="C19" s="444"/>
      <c r="D19" s="444"/>
      <c r="F19" s="16"/>
      <c r="G19" s="205">
        <f>IFERROR(F19*'Schedule 1'!$E$104,0)</f>
        <v>0</v>
      </c>
      <c r="H19" s="205">
        <f t="shared" si="0"/>
        <v>0</v>
      </c>
      <c r="J19" s="16"/>
      <c r="K19" s="205">
        <f>IFERROR(J19*'Schedule 1'!$E$104,0)</f>
        <v>0</v>
      </c>
      <c r="L19" s="205">
        <f t="shared" si="1"/>
        <v>0</v>
      </c>
      <c r="N19" s="18"/>
      <c r="O19" s="18"/>
    </row>
    <row r="20" spans="1:15" x14ac:dyDescent="0.25">
      <c r="A20" s="204">
        <v>6</v>
      </c>
      <c r="B20" s="444"/>
      <c r="C20" s="444"/>
      <c r="D20" s="444"/>
      <c r="F20" s="16"/>
      <c r="G20" s="205">
        <f>IFERROR(F20*'Schedule 1'!$E$104,0)</f>
        <v>0</v>
      </c>
      <c r="H20" s="205">
        <f t="shared" si="0"/>
        <v>0</v>
      </c>
      <c r="J20" s="16"/>
      <c r="K20" s="205">
        <f>IFERROR(J20*'Schedule 1'!$E$104,0)</f>
        <v>0</v>
      </c>
      <c r="L20" s="205">
        <f t="shared" si="1"/>
        <v>0</v>
      </c>
      <c r="N20" s="18"/>
      <c r="O20" s="18"/>
    </row>
    <row r="21" spans="1:15" x14ac:dyDescent="0.25">
      <c r="A21" s="204">
        <v>7</v>
      </c>
      <c r="B21" s="444"/>
      <c r="C21" s="444"/>
      <c r="D21" s="444"/>
      <c r="F21" s="16"/>
      <c r="G21" s="205">
        <f>IFERROR(F21*'Schedule 1'!$E$104,0)</f>
        <v>0</v>
      </c>
      <c r="H21" s="205">
        <f t="shared" si="0"/>
        <v>0</v>
      </c>
      <c r="J21" s="16"/>
      <c r="K21" s="205">
        <f>IFERROR(J21*'Schedule 1'!$E$104,0)</f>
        <v>0</v>
      </c>
      <c r="L21" s="205">
        <f t="shared" si="1"/>
        <v>0</v>
      </c>
      <c r="N21" s="18"/>
      <c r="O21" s="18"/>
    </row>
    <row r="22" spans="1:15" x14ac:dyDescent="0.25">
      <c r="A22" s="204">
        <v>8</v>
      </c>
      <c r="B22" s="444"/>
      <c r="C22" s="444"/>
      <c r="D22" s="444"/>
      <c r="F22" s="16"/>
      <c r="G22" s="205">
        <f>IFERROR(F22*'Schedule 1'!$E$104,0)</f>
        <v>0</v>
      </c>
      <c r="H22" s="205">
        <f t="shared" si="0"/>
        <v>0</v>
      </c>
      <c r="J22" s="16"/>
      <c r="K22" s="205">
        <f>IFERROR(J22*'Schedule 1'!$E$104,0)</f>
        <v>0</v>
      </c>
      <c r="L22" s="205">
        <f t="shared" si="1"/>
        <v>0</v>
      </c>
      <c r="N22" s="18"/>
      <c r="O22" s="18"/>
    </row>
    <row r="23" spans="1:15" x14ac:dyDescent="0.25">
      <c r="A23" s="204">
        <v>9</v>
      </c>
      <c r="B23" s="444"/>
      <c r="C23" s="444"/>
      <c r="D23" s="444"/>
      <c r="F23" s="16"/>
      <c r="G23" s="205">
        <f>IFERROR(F23*'Schedule 1'!$E$104,0)</f>
        <v>0</v>
      </c>
      <c r="H23" s="205">
        <f t="shared" si="0"/>
        <v>0</v>
      </c>
      <c r="J23" s="16"/>
      <c r="K23" s="205">
        <f>IFERROR(J23*'Schedule 1'!$E$104,0)</f>
        <v>0</v>
      </c>
      <c r="L23" s="205">
        <f t="shared" si="1"/>
        <v>0</v>
      </c>
      <c r="N23" s="18"/>
      <c r="O23" s="18"/>
    </row>
    <row r="24" spans="1:15" x14ac:dyDescent="0.25">
      <c r="A24" s="204">
        <v>10</v>
      </c>
      <c r="B24" s="444"/>
      <c r="C24" s="444"/>
      <c r="D24" s="444"/>
      <c r="F24" s="16"/>
      <c r="G24" s="205">
        <f>IFERROR(F24*'Schedule 1'!$E$104,0)</f>
        <v>0</v>
      </c>
      <c r="H24" s="205">
        <f t="shared" si="0"/>
        <v>0</v>
      </c>
      <c r="J24" s="16"/>
      <c r="K24" s="205">
        <f>IFERROR(J24*'Schedule 1'!$E$104,0)</f>
        <v>0</v>
      </c>
      <c r="L24" s="205">
        <f t="shared" si="1"/>
        <v>0</v>
      </c>
      <c r="N24" s="18"/>
      <c r="O24" s="18"/>
    </row>
    <row r="25" spans="1:15" x14ac:dyDescent="0.25">
      <c r="A25" s="204">
        <v>11</v>
      </c>
      <c r="B25" s="444"/>
      <c r="C25" s="444"/>
      <c r="D25" s="444"/>
      <c r="F25" s="16"/>
      <c r="G25" s="205">
        <f>IFERROR(F25*'Schedule 1'!$E$104,0)</f>
        <v>0</v>
      </c>
      <c r="H25" s="205">
        <f t="shared" si="0"/>
        <v>0</v>
      </c>
      <c r="J25" s="16"/>
      <c r="K25" s="205">
        <f>IFERROR(J25*'Schedule 1'!$E$104,0)</f>
        <v>0</v>
      </c>
      <c r="L25" s="205">
        <f t="shared" si="1"/>
        <v>0</v>
      </c>
      <c r="N25" s="18"/>
      <c r="O25" s="18"/>
    </row>
    <row r="26" spans="1:15" x14ac:dyDescent="0.25">
      <c r="A26" s="204">
        <v>12</v>
      </c>
      <c r="B26" s="444"/>
      <c r="C26" s="444"/>
      <c r="D26" s="444"/>
      <c r="F26" s="16"/>
      <c r="G26" s="205">
        <f>IFERROR(F26*'Schedule 1'!$E$104,0)</f>
        <v>0</v>
      </c>
      <c r="H26" s="205">
        <f t="shared" si="0"/>
        <v>0</v>
      </c>
      <c r="J26" s="16"/>
      <c r="K26" s="205">
        <f>IFERROR(J26*'Schedule 1'!$E$104,0)</f>
        <v>0</v>
      </c>
      <c r="L26" s="205">
        <f t="shared" si="1"/>
        <v>0</v>
      </c>
      <c r="N26" s="18"/>
      <c r="O26" s="18"/>
    </row>
    <row r="27" spans="1:15" x14ac:dyDescent="0.25">
      <c r="A27" s="204">
        <v>13</v>
      </c>
      <c r="B27" s="444"/>
      <c r="C27" s="444"/>
      <c r="D27" s="444"/>
      <c r="F27" s="16"/>
      <c r="G27" s="205">
        <f>IFERROR(F27*'Schedule 1'!$E$104,0)</f>
        <v>0</v>
      </c>
      <c r="H27" s="205">
        <f t="shared" si="0"/>
        <v>0</v>
      </c>
      <c r="J27" s="16"/>
      <c r="K27" s="205">
        <f>IFERROR(J27*'Schedule 1'!$E$104,0)</f>
        <v>0</v>
      </c>
      <c r="L27" s="205">
        <f t="shared" si="1"/>
        <v>0</v>
      </c>
      <c r="N27" s="18"/>
      <c r="O27" s="18"/>
    </row>
    <row r="28" spans="1:15" x14ac:dyDescent="0.25">
      <c r="A28" s="204">
        <v>14</v>
      </c>
      <c r="B28" s="444"/>
      <c r="C28" s="444"/>
      <c r="D28" s="444"/>
      <c r="F28" s="16"/>
      <c r="G28" s="205">
        <f>IFERROR(F28*'Schedule 1'!$E$104,0)</f>
        <v>0</v>
      </c>
      <c r="H28" s="205">
        <f t="shared" si="0"/>
        <v>0</v>
      </c>
      <c r="J28" s="16"/>
      <c r="K28" s="205">
        <f>IFERROR(J28*'Schedule 1'!$E$104,0)</f>
        <v>0</v>
      </c>
      <c r="L28" s="205">
        <f t="shared" si="1"/>
        <v>0</v>
      </c>
      <c r="N28" s="18"/>
      <c r="O28" s="18"/>
    </row>
    <row r="29" spans="1:15" x14ac:dyDescent="0.25">
      <c r="A29" s="204">
        <v>15</v>
      </c>
      <c r="B29" s="444"/>
      <c r="C29" s="444"/>
      <c r="D29" s="444"/>
      <c r="F29" s="16"/>
      <c r="G29" s="205">
        <f>IFERROR(F29*'Schedule 1'!$E$104,0)</f>
        <v>0</v>
      </c>
      <c r="H29" s="205">
        <f t="shared" si="0"/>
        <v>0</v>
      </c>
      <c r="J29" s="16"/>
      <c r="K29" s="205">
        <f>IFERROR(J29*'Schedule 1'!$E$104,0)</f>
        <v>0</v>
      </c>
      <c r="L29" s="205">
        <f t="shared" si="1"/>
        <v>0</v>
      </c>
      <c r="N29" s="18"/>
      <c r="O29" s="18"/>
    </row>
    <row r="30" spans="1:15" x14ac:dyDescent="0.25">
      <c r="A30" s="204">
        <v>16</v>
      </c>
      <c r="B30" s="444"/>
      <c r="C30" s="444"/>
      <c r="D30" s="444"/>
      <c r="F30" s="16"/>
      <c r="G30" s="205">
        <f>IFERROR(F30*'Schedule 1'!$E$104,0)</f>
        <v>0</v>
      </c>
      <c r="H30" s="205">
        <f t="shared" si="0"/>
        <v>0</v>
      </c>
      <c r="J30" s="16"/>
      <c r="K30" s="205">
        <f>IFERROR(J30*'Schedule 1'!$E$104,0)</f>
        <v>0</v>
      </c>
      <c r="L30" s="205">
        <f t="shared" si="1"/>
        <v>0</v>
      </c>
      <c r="N30" s="18"/>
      <c r="O30" s="18"/>
    </row>
    <row r="31" spans="1:15" x14ac:dyDescent="0.25">
      <c r="A31" s="204">
        <v>17</v>
      </c>
      <c r="B31" s="444"/>
      <c r="C31" s="444"/>
      <c r="D31" s="444"/>
      <c r="F31" s="16"/>
      <c r="G31" s="205">
        <f>IFERROR(F31*'Schedule 1'!$E$104,0)</f>
        <v>0</v>
      </c>
      <c r="H31" s="205">
        <f t="shared" si="0"/>
        <v>0</v>
      </c>
      <c r="J31" s="16"/>
      <c r="K31" s="205">
        <f>IFERROR(J31*'Schedule 1'!$E$104,0)</f>
        <v>0</v>
      </c>
      <c r="L31" s="205">
        <f t="shared" si="1"/>
        <v>0</v>
      </c>
      <c r="N31" s="18"/>
      <c r="O31" s="18"/>
    </row>
    <row r="32" spans="1:15" x14ac:dyDescent="0.25">
      <c r="A32" s="204">
        <v>18</v>
      </c>
      <c r="B32" s="444"/>
      <c r="C32" s="444"/>
      <c r="D32" s="444"/>
      <c r="F32" s="16"/>
      <c r="G32" s="205">
        <f>IFERROR(F32*'Schedule 1'!$E$104,0)</f>
        <v>0</v>
      </c>
      <c r="H32" s="205">
        <f t="shared" si="0"/>
        <v>0</v>
      </c>
      <c r="J32" s="16"/>
      <c r="K32" s="205">
        <f>IFERROR(J32*'Schedule 1'!$E$104,0)</f>
        <v>0</v>
      </c>
      <c r="L32" s="205">
        <f t="shared" si="1"/>
        <v>0</v>
      </c>
      <c r="N32" s="18"/>
      <c r="O32" s="18"/>
    </row>
    <row r="33" spans="1:15" x14ac:dyDescent="0.25">
      <c r="A33" s="204">
        <v>19</v>
      </c>
      <c r="B33" s="444"/>
      <c r="C33" s="444"/>
      <c r="D33" s="444"/>
      <c r="F33" s="16"/>
      <c r="G33" s="205">
        <f>IFERROR(F33*'Schedule 1'!$E$104,0)</f>
        <v>0</v>
      </c>
      <c r="H33" s="205">
        <f t="shared" si="0"/>
        <v>0</v>
      </c>
      <c r="J33" s="16"/>
      <c r="K33" s="205">
        <f>IFERROR(J33*'Schedule 1'!$E$104,0)</f>
        <v>0</v>
      </c>
      <c r="L33" s="205">
        <f t="shared" si="1"/>
        <v>0</v>
      </c>
      <c r="N33" s="18"/>
      <c r="O33" s="18"/>
    </row>
    <row r="34" spans="1:15" x14ac:dyDescent="0.25">
      <c r="A34" s="204">
        <v>20</v>
      </c>
      <c r="B34" s="444"/>
      <c r="C34" s="444"/>
      <c r="D34" s="444"/>
      <c r="F34" s="16"/>
      <c r="G34" s="205">
        <f>IFERROR(F34*'Schedule 1'!$E$104,0)</f>
        <v>0</v>
      </c>
      <c r="H34" s="205">
        <f t="shared" si="0"/>
        <v>0</v>
      </c>
      <c r="J34" s="16"/>
      <c r="K34" s="205">
        <f>IFERROR(J34*'Schedule 1'!$E$104,0)</f>
        <v>0</v>
      </c>
      <c r="L34" s="205">
        <f t="shared" si="1"/>
        <v>0</v>
      </c>
      <c r="N34" s="18"/>
      <c r="O34" s="18"/>
    </row>
    <row r="35" spans="1:15" x14ac:dyDescent="0.25">
      <c r="A35" s="204">
        <v>21</v>
      </c>
      <c r="B35" s="444"/>
      <c r="C35" s="444"/>
      <c r="D35" s="444"/>
      <c r="F35" s="16"/>
      <c r="G35" s="205">
        <f>IFERROR(F35*'Schedule 1'!$E$104,0)</f>
        <v>0</v>
      </c>
      <c r="H35" s="205">
        <f t="shared" si="0"/>
        <v>0</v>
      </c>
      <c r="J35" s="16"/>
      <c r="K35" s="205">
        <f>IFERROR(J35*'Schedule 1'!$E$104,0)</f>
        <v>0</v>
      </c>
      <c r="L35" s="205">
        <f t="shared" si="1"/>
        <v>0</v>
      </c>
      <c r="N35" s="18"/>
      <c r="O35" s="18"/>
    </row>
    <row r="36" spans="1:15" x14ac:dyDescent="0.25">
      <c r="A36" s="204">
        <v>22</v>
      </c>
      <c r="B36" s="444"/>
      <c r="C36" s="444"/>
      <c r="D36" s="444"/>
      <c r="F36" s="16"/>
      <c r="G36" s="205">
        <f>IFERROR(F36*'Schedule 1'!$E$104,0)</f>
        <v>0</v>
      </c>
      <c r="H36" s="205">
        <f t="shared" si="0"/>
        <v>0</v>
      </c>
      <c r="J36" s="16"/>
      <c r="K36" s="205">
        <f>IFERROR(J36*'Schedule 1'!$E$104,0)</f>
        <v>0</v>
      </c>
      <c r="L36" s="205">
        <f t="shared" si="1"/>
        <v>0</v>
      </c>
      <c r="N36" s="18"/>
      <c r="O36" s="18"/>
    </row>
    <row r="37" spans="1:15" x14ac:dyDescent="0.25">
      <c r="A37" s="204">
        <v>23</v>
      </c>
      <c r="B37" s="444"/>
      <c r="C37" s="444"/>
      <c r="D37" s="444"/>
      <c r="F37" s="16"/>
      <c r="G37" s="205">
        <f>IFERROR(F37*'Schedule 1'!$E$104,0)</f>
        <v>0</v>
      </c>
      <c r="H37" s="205">
        <f t="shared" si="0"/>
        <v>0</v>
      </c>
      <c r="J37" s="16"/>
      <c r="K37" s="205">
        <f>IFERROR(J37*'Schedule 1'!$E$104,0)</f>
        <v>0</v>
      </c>
      <c r="L37" s="205">
        <f t="shared" si="1"/>
        <v>0</v>
      </c>
      <c r="N37" s="18"/>
      <c r="O37" s="18"/>
    </row>
    <row r="38" spans="1:15" x14ac:dyDescent="0.25">
      <c r="A38" s="204">
        <v>24</v>
      </c>
      <c r="B38" s="444"/>
      <c r="C38" s="444"/>
      <c r="D38" s="444"/>
      <c r="F38" s="16"/>
      <c r="G38" s="205">
        <f>IFERROR(F38*'Schedule 1'!$E$104,0)</f>
        <v>0</v>
      </c>
      <c r="H38" s="205">
        <f t="shared" si="0"/>
        <v>0</v>
      </c>
      <c r="J38" s="16"/>
      <c r="K38" s="205">
        <f>IFERROR(J38*'Schedule 1'!$E$104,0)</f>
        <v>0</v>
      </c>
      <c r="L38" s="205">
        <f t="shared" si="1"/>
        <v>0</v>
      </c>
      <c r="N38" s="18"/>
      <c r="O38" s="18"/>
    </row>
    <row r="39" spans="1:15" x14ac:dyDescent="0.25">
      <c r="A39" s="204">
        <v>25</v>
      </c>
      <c r="B39" s="444"/>
      <c r="C39" s="444"/>
      <c r="D39" s="444"/>
      <c r="F39" s="16"/>
      <c r="G39" s="205">
        <f>IFERROR(F39*'Schedule 1'!$E$104,0)</f>
        <v>0</v>
      </c>
      <c r="H39" s="205">
        <f t="shared" si="0"/>
        <v>0</v>
      </c>
      <c r="J39" s="16"/>
      <c r="K39" s="205">
        <f>IFERROR(J39*'Schedule 1'!$E$104,0)</f>
        <v>0</v>
      </c>
      <c r="L39" s="205">
        <f t="shared" si="1"/>
        <v>0</v>
      </c>
      <c r="N39" s="18"/>
      <c r="O39" s="18"/>
    </row>
    <row r="40" spans="1:15" x14ac:dyDescent="0.25">
      <c r="A40" s="204">
        <v>26</v>
      </c>
      <c r="B40" s="444"/>
      <c r="C40" s="444"/>
      <c r="D40" s="444"/>
      <c r="F40" s="16"/>
      <c r="G40" s="205">
        <f>IFERROR(F40*'Schedule 1'!$E$104,0)</f>
        <v>0</v>
      </c>
      <c r="H40" s="205">
        <f t="shared" si="0"/>
        <v>0</v>
      </c>
      <c r="J40" s="16"/>
      <c r="K40" s="205">
        <f>IFERROR(J40*'Schedule 1'!$E$104,0)</f>
        <v>0</v>
      </c>
      <c r="L40" s="205">
        <f t="shared" si="1"/>
        <v>0</v>
      </c>
      <c r="N40" s="18"/>
      <c r="O40" s="18"/>
    </row>
    <row r="41" spans="1:15" x14ac:dyDescent="0.25">
      <c r="A41" s="204">
        <v>27</v>
      </c>
      <c r="B41" s="444"/>
      <c r="C41" s="444"/>
      <c r="D41" s="444"/>
      <c r="F41" s="16"/>
      <c r="G41" s="205">
        <f>IFERROR(F41*'Schedule 1'!$E$104,0)</f>
        <v>0</v>
      </c>
      <c r="H41" s="205">
        <f t="shared" si="0"/>
        <v>0</v>
      </c>
      <c r="J41" s="16"/>
      <c r="K41" s="205">
        <f>IFERROR(J41*'Schedule 1'!$E$104,0)</f>
        <v>0</v>
      </c>
      <c r="L41" s="205">
        <f t="shared" si="1"/>
        <v>0</v>
      </c>
      <c r="N41" s="18"/>
      <c r="O41" s="18"/>
    </row>
    <row r="42" spans="1:15" x14ac:dyDescent="0.25">
      <c r="A42" s="204">
        <v>28</v>
      </c>
      <c r="B42" s="444"/>
      <c r="C42" s="444"/>
      <c r="D42" s="444"/>
      <c r="F42" s="16"/>
      <c r="G42" s="205">
        <f>IFERROR(F42*'Schedule 1'!$E$104,0)</f>
        <v>0</v>
      </c>
      <c r="H42" s="205">
        <f t="shared" si="0"/>
        <v>0</v>
      </c>
      <c r="J42" s="16"/>
      <c r="K42" s="205">
        <f>IFERROR(J42*'Schedule 1'!$E$104,0)</f>
        <v>0</v>
      </c>
      <c r="L42" s="205">
        <f t="shared" si="1"/>
        <v>0</v>
      </c>
      <c r="N42" s="18"/>
      <c r="O42" s="18"/>
    </row>
    <row r="43" spans="1:15" x14ac:dyDescent="0.25">
      <c r="A43" s="204">
        <v>29</v>
      </c>
      <c r="B43" s="444"/>
      <c r="C43" s="444"/>
      <c r="D43" s="444"/>
      <c r="F43" s="16"/>
      <c r="G43" s="205">
        <f>IFERROR(F43*'Schedule 1'!$E$104,0)</f>
        <v>0</v>
      </c>
      <c r="H43" s="205">
        <f t="shared" si="0"/>
        <v>0</v>
      </c>
      <c r="J43" s="16"/>
      <c r="K43" s="205">
        <f>IFERROR(J43*'Schedule 1'!$E$104,0)</f>
        <v>0</v>
      </c>
      <c r="L43" s="205">
        <f t="shared" si="1"/>
        <v>0</v>
      </c>
      <c r="N43" s="18"/>
      <c r="O43" s="18"/>
    </row>
    <row r="44" spans="1:15" x14ac:dyDescent="0.25">
      <c r="A44" s="204">
        <v>30</v>
      </c>
      <c r="B44" s="444"/>
      <c r="C44" s="444"/>
      <c r="D44" s="444"/>
      <c r="F44" s="16"/>
      <c r="G44" s="205">
        <f>IFERROR(F44*'Schedule 1'!$E$104,0)</f>
        <v>0</v>
      </c>
      <c r="H44" s="205">
        <f t="shared" si="0"/>
        <v>0</v>
      </c>
      <c r="J44" s="16"/>
      <c r="K44" s="205">
        <f>IFERROR(J44*'Schedule 1'!$E$104,0)</f>
        <v>0</v>
      </c>
      <c r="L44" s="205">
        <f t="shared" si="1"/>
        <v>0</v>
      </c>
      <c r="N44" s="18"/>
      <c r="O44" s="18"/>
    </row>
    <row r="45" spans="1:15" x14ac:dyDescent="0.25">
      <c r="A45" s="204">
        <v>31</v>
      </c>
      <c r="B45" s="444"/>
      <c r="C45" s="444"/>
      <c r="D45" s="444"/>
      <c r="F45" s="16"/>
      <c r="G45" s="205">
        <f>IFERROR(F45*'Schedule 1'!$E$104,0)</f>
        <v>0</v>
      </c>
      <c r="H45" s="205">
        <f t="shared" si="0"/>
        <v>0</v>
      </c>
      <c r="J45" s="16"/>
      <c r="K45" s="205">
        <f>IFERROR(J45*'Schedule 1'!$E$104,0)</f>
        <v>0</v>
      </c>
      <c r="L45" s="205">
        <f t="shared" si="1"/>
        <v>0</v>
      </c>
      <c r="N45" s="18"/>
      <c r="O45" s="18"/>
    </row>
    <row r="46" spans="1:15" x14ac:dyDescent="0.25">
      <c r="A46" s="204">
        <v>32</v>
      </c>
      <c r="B46" s="444"/>
      <c r="C46" s="444"/>
      <c r="D46" s="444"/>
      <c r="F46" s="16"/>
      <c r="G46" s="205">
        <f>IFERROR(F46*'Schedule 1'!$E$104,0)</f>
        <v>0</v>
      </c>
      <c r="H46" s="205">
        <f t="shared" si="0"/>
        <v>0</v>
      </c>
      <c r="J46" s="16"/>
      <c r="K46" s="205">
        <f>IFERROR(J46*'Schedule 1'!$E$104,0)</f>
        <v>0</v>
      </c>
      <c r="L46" s="205">
        <f t="shared" si="1"/>
        <v>0</v>
      </c>
      <c r="N46" s="18"/>
      <c r="O46" s="18"/>
    </row>
    <row r="47" spans="1:15" x14ac:dyDescent="0.25">
      <c r="A47" s="204">
        <v>33</v>
      </c>
      <c r="B47" s="444"/>
      <c r="C47" s="444"/>
      <c r="D47" s="444"/>
      <c r="F47" s="16"/>
      <c r="G47" s="205">
        <f>IFERROR(F47*'Schedule 1'!$E$104,0)</f>
        <v>0</v>
      </c>
      <c r="H47" s="205">
        <f t="shared" si="0"/>
        <v>0</v>
      </c>
      <c r="J47" s="16"/>
      <c r="K47" s="205">
        <f>IFERROR(J47*'Schedule 1'!$E$104,0)</f>
        <v>0</v>
      </c>
      <c r="L47" s="205">
        <f t="shared" si="1"/>
        <v>0</v>
      </c>
      <c r="N47" s="18"/>
      <c r="O47" s="18"/>
    </row>
    <row r="48" spans="1:15" x14ac:dyDescent="0.25">
      <c r="A48" s="204">
        <v>34</v>
      </c>
      <c r="B48" s="444"/>
      <c r="C48" s="444"/>
      <c r="D48" s="444"/>
      <c r="F48" s="16"/>
      <c r="G48" s="205">
        <f>IFERROR(F48*'Schedule 1'!$E$104,0)</f>
        <v>0</v>
      </c>
      <c r="H48" s="205">
        <f t="shared" si="0"/>
        <v>0</v>
      </c>
      <c r="J48" s="16"/>
      <c r="K48" s="205">
        <f>IFERROR(J48*'Schedule 1'!$E$104,0)</f>
        <v>0</v>
      </c>
      <c r="L48" s="205">
        <f t="shared" si="1"/>
        <v>0</v>
      </c>
      <c r="N48" s="18"/>
      <c r="O48" s="18"/>
    </row>
    <row r="49" spans="1:15" x14ac:dyDescent="0.25">
      <c r="A49" s="204">
        <v>35</v>
      </c>
      <c r="B49" s="444"/>
      <c r="C49" s="444"/>
      <c r="D49" s="444"/>
      <c r="F49" s="16"/>
      <c r="G49" s="205">
        <f>IFERROR(F49*'Schedule 1'!$E$104,0)</f>
        <v>0</v>
      </c>
      <c r="H49" s="205">
        <f t="shared" si="0"/>
        <v>0</v>
      </c>
      <c r="J49" s="16"/>
      <c r="K49" s="205">
        <f>IFERROR(J49*'Schedule 1'!$E$104,0)</f>
        <v>0</v>
      </c>
      <c r="L49" s="205">
        <f t="shared" si="1"/>
        <v>0</v>
      </c>
      <c r="N49" s="18"/>
      <c r="O49" s="18"/>
    </row>
    <row r="50" spans="1:15" x14ac:dyDescent="0.25">
      <c r="A50" s="204">
        <v>36</v>
      </c>
      <c r="B50" s="444"/>
      <c r="C50" s="444"/>
      <c r="D50" s="444"/>
      <c r="F50" s="16"/>
      <c r="G50" s="205">
        <f>IFERROR(F50*'Schedule 1'!$E$104,0)</f>
        <v>0</v>
      </c>
      <c r="H50" s="205">
        <f t="shared" si="0"/>
        <v>0</v>
      </c>
      <c r="J50" s="16"/>
      <c r="K50" s="205">
        <f>IFERROR(J50*'Schedule 1'!$E$104,0)</f>
        <v>0</v>
      </c>
      <c r="L50" s="205">
        <f t="shared" si="1"/>
        <v>0</v>
      </c>
      <c r="N50" s="18"/>
      <c r="O50" s="18"/>
    </row>
    <row r="51" spans="1:15" x14ac:dyDescent="0.25">
      <c r="A51" s="204">
        <v>37</v>
      </c>
      <c r="B51" s="444"/>
      <c r="C51" s="444"/>
      <c r="D51" s="444"/>
      <c r="F51" s="16"/>
      <c r="G51" s="205">
        <f>IFERROR(F51*'Schedule 1'!$E$104,0)</f>
        <v>0</v>
      </c>
      <c r="H51" s="205">
        <f t="shared" si="0"/>
        <v>0</v>
      </c>
      <c r="J51" s="16"/>
      <c r="K51" s="205">
        <f>IFERROR(J51*'Schedule 1'!$E$104,0)</f>
        <v>0</v>
      </c>
      <c r="L51" s="205">
        <f t="shared" si="1"/>
        <v>0</v>
      </c>
      <c r="N51" s="18"/>
      <c r="O51" s="18"/>
    </row>
    <row r="52" spans="1:15" x14ac:dyDescent="0.25">
      <c r="A52" s="204">
        <v>38</v>
      </c>
      <c r="B52" s="444"/>
      <c r="C52" s="444"/>
      <c r="D52" s="444"/>
      <c r="F52" s="16"/>
      <c r="G52" s="205">
        <f>IFERROR(F52*'Schedule 1'!$E$104,0)</f>
        <v>0</v>
      </c>
      <c r="H52" s="205">
        <f t="shared" si="0"/>
        <v>0</v>
      </c>
      <c r="J52" s="16"/>
      <c r="K52" s="205">
        <f>IFERROR(J52*'Schedule 1'!$E$104,0)</f>
        <v>0</v>
      </c>
      <c r="L52" s="205">
        <f t="shared" si="1"/>
        <v>0</v>
      </c>
      <c r="N52" s="18"/>
      <c r="O52" s="18"/>
    </row>
    <row r="53" spans="1:15" x14ac:dyDescent="0.25">
      <c r="A53" s="204">
        <v>39</v>
      </c>
      <c r="B53" s="444"/>
      <c r="C53" s="444"/>
      <c r="D53" s="444"/>
      <c r="F53" s="16"/>
      <c r="G53" s="205">
        <f>IFERROR(F53*'Schedule 1'!$E$104,0)</f>
        <v>0</v>
      </c>
      <c r="H53" s="205">
        <f t="shared" si="0"/>
        <v>0</v>
      </c>
      <c r="J53" s="16"/>
      <c r="K53" s="205">
        <f>IFERROR(J53*'Schedule 1'!$E$104,0)</f>
        <v>0</v>
      </c>
      <c r="L53" s="205">
        <f t="shared" si="1"/>
        <v>0</v>
      </c>
      <c r="N53" s="18"/>
      <c r="O53" s="18"/>
    </row>
    <row r="54" spans="1:15" x14ac:dyDescent="0.25">
      <c r="A54" s="204">
        <v>40</v>
      </c>
      <c r="B54" s="444"/>
      <c r="C54" s="444"/>
      <c r="D54" s="444"/>
      <c r="F54" s="16"/>
      <c r="G54" s="205">
        <f>IFERROR(F54*'Schedule 1'!$E$104,0)</f>
        <v>0</v>
      </c>
      <c r="H54" s="205">
        <f t="shared" si="0"/>
        <v>0</v>
      </c>
      <c r="J54" s="16"/>
      <c r="K54" s="205">
        <f>IFERROR(J54*'Schedule 1'!$E$104,0)</f>
        <v>0</v>
      </c>
      <c r="L54" s="205">
        <f t="shared" si="1"/>
        <v>0</v>
      </c>
      <c r="N54" s="18"/>
      <c r="O54" s="18"/>
    </row>
    <row r="55" spans="1:15" x14ac:dyDescent="0.25">
      <c r="A55" s="204">
        <v>41</v>
      </c>
      <c r="B55" s="444"/>
      <c r="C55" s="444"/>
      <c r="D55" s="444"/>
      <c r="F55" s="16"/>
      <c r="G55" s="205">
        <f>IFERROR(F55*'Schedule 1'!$E$104,0)</f>
        <v>0</v>
      </c>
      <c r="H55" s="205">
        <f t="shared" si="0"/>
        <v>0</v>
      </c>
      <c r="J55" s="16"/>
      <c r="K55" s="205">
        <f>IFERROR(J55*'Schedule 1'!$E$104,0)</f>
        <v>0</v>
      </c>
      <c r="L55" s="205">
        <f t="shared" si="1"/>
        <v>0</v>
      </c>
      <c r="N55" s="18"/>
      <c r="O55" s="18"/>
    </row>
    <row r="56" spans="1:15" x14ac:dyDescent="0.25">
      <c r="A56" s="204">
        <v>42</v>
      </c>
      <c r="B56" s="444"/>
      <c r="C56" s="444"/>
      <c r="D56" s="444"/>
      <c r="F56" s="16"/>
      <c r="G56" s="205">
        <f>IFERROR(F56*'Schedule 1'!$E$104,0)</f>
        <v>0</v>
      </c>
      <c r="H56" s="205">
        <f t="shared" si="0"/>
        <v>0</v>
      </c>
      <c r="J56" s="16"/>
      <c r="K56" s="205">
        <f>IFERROR(J56*'Schedule 1'!$E$104,0)</f>
        <v>0</v>
      </c>
      <c r="L56" s="205">
        <f t="shared" si="1"/>
        <v>0</v>
      </c>
      <c r="N56" s="18"/>
      <c r="O56" s="18"/>
    </row>
    <row r="57" spans="1:15" x14ac:dyDescent="0.25">
      <c r="A57" s="204">
        <v>43</v>
      </c>
      <c r="B57" s="444"/>
      <c r="C57" s="444"/>
      <c r="D57" s="444"/>
      <c r="F57" s="16"/>
      <c r="G57" s="205">
        <f>IFERROR(F57*'Schedule 1'!$E$104,0)</f>
        <v>0</v>
      </c>
      <c r="H57" s="205">
        <f t="shared" si="0"/>
        <v>0</v>
      </c>
      <c r="J57" s="16"/>
      <c r="K57" s="205">
        <f>IFERROR(J57*'Schedule 1'!$E$104,0)</f>
        <v>0</v>
      </c>
      <c r="L57" s="205">
        <f t="shared" si="1"/>
        <v>0</v>
      </c>
      <c r="N57" s="18"/>
      <c r="O57" s="18"/>
    </row>
    <row r="58" spans="1:15" x14ac:dyDescent="0.25">
      <c r="A58" s="204">
        <v>44</v>
      </c>
      <c r="B58" s="444"/>
      <c r="C58" s="444"/>
      <c r="D58" s="444"/>
      <c r="F58" s="16"/>
      <c r="G58" s="205">
        <f>IFERROR(F58*'Schedule 1'!$E$104,0)</f>
        <v>0</v>
      </c>
      <c r="H58" s="205">
        <f t="shared" si="0"/>
        <v>0</v>
      </c>
      <c r="J58" s="16"/>
      <c r="K58" s="205">
        <f>IFERROR(J58*'Schedule 1'!$E$104,0)</f>
        <v>0</v>
      </c>
      <c r="L58" s="205">
        <f t="shared" si="1"/>
        <v>0</v>
      </c>
      <c r="N58" s="18"/>
      <c r="O58" s="18"/>
    </row>
    <row r="59" spans="1:15" x14ac:dyDescent="0.25">
      <c r="A59" s="204">
        <v>45</v>
      </c>
      <c r="B59" s="444"/>
      <c r="C59" s="444"/>
      <c r="D59" s="444"/>
      <c r="F59" s="16"/>
      <c r="G59" s="205">
        <f>IFERROR(F59*'Schedule 1'!$E$104,0)</f>
        <v>0</v>
      </c>
      <c r="H59" s="205">
        <f t="shared" si="0"/>
        <v>0</v>
      </c>
      <c r="J59" s="16"/>
      <c r="K59" s="205">
        <f>IFERROR(J59*'Schedule 1'!$E$104,0)</f>
        <v>0</v>
      </c>
      <c r="L59" s="205">
        <f t="shared" si="1"/>
        <v>0</v>
      </c>
      <c r="N59" s="18"/>
      <c r="O59" s="18"/>
    </row>
    <row r="60" spans="1:15" x14ac:dyDescent="0.25">
      <c r="A60" s="204">
        <v>46</v>
      </c>
      <c r="B60" s="444"/>
      <c r="C60" s="444"/>
      <c r="D60" s="444"/>
      <c r="F60" s="16"/>
      <c r="G60" s="205">
        <f>IFERROR(F60*'Schedule 1'!$E$104,0)</f>
        <v>0</v>
      </c>
      <c r="H60" s="205">
        <f t="shared" si="0"/>
        <v>0</v>
      </c>
      <c r="J60" s="16"/>
      <c r="K60" s="205">
        <f>IFERROR(J60*'Schedule 1'!$E$104,0)</f>
        <v>0</v>
      </c>
      <c r="L60" s="205">
        <f t="shared" si="1"/>
        <v>0</v>
      </c>
      <c r="N60" s="18"/>
      <c r="O60" s="18"/>
    </row>
    <row r="61" spans="1:15" x14ac:dyDescent="0.25">
      <c r="A61" s="204">
        <v>47</v>
      </c>
      <c r="B61" s="444"/>
      <c r="C61" s="444"/>
      <c r="D61" s="444"/>
      <c r="F61" s="16"/>
      <c r="G61" s="205">
        <f>IFERROR(F61*'Schedule 1'!$E$104,0)</f>
        <v>0</v>
      </c>
      <c r="H61" s="205">
        <f t="shared" si="0"/>
        <v>0</v>
      </c>
      <c r="J61" s="16"/>
      <c r="K61" s="205">
        <f>IFERROR(J61*'Schedule 1'!$E$104,0)</f>
        <v>0</v>
      </c>
      <c r="L61" s="205">
        <f t="shared" si="1"/>
        <v>0</v>
      </c>
      <c r="N61" s="18"/>
      <c r="O61" s="18"/>
    </row>
    <row r="62" spans="1:15" x14ac:dyDescent="0.25">
      <c r="A62" s="204">
        <v>48</v>
      </c>
      <c r="B62" s="444"/>
      <c r="C62" s="444"/>
      <c r="D62" s="444"/>
      <c r="F62" s="16"/>
      <c r="G62" s="205">
        <f>IFERROR(F62*'Schedule 1'!$E$104,0)</f>
        <v>0</v>
      </c>
      <c r="H62" s="205">
        <f t="shared" si="0"/>
        <v>0</v>
      </c>
      <c r="J62" s="16"/>
      <c r="K62" s="205">
        <f>IFERROR(J62*'Schedule 1'!$E$104,0)</f>
        <v>0</v>
      </c>
      <c r="L62" s="205">
        <f t="shared" si="1"/>
        <v>0</v>
      </c>
      <c r="N62" s="18"/>
      <c r="O62" s="18"/>
    </row>
    <row r="63" spans="1:15" x14ac:dyDescent="0.25">
      <c r="A63" s="204">
        <v>49</v>
      </c>
      <c r="B63" s="444"/>
      <c r="C63" s="444"/>
      <c r="D63" s="444"/>
      <c r="F63" s="16"/>
      <c r="G63" s="205">
        <f>IFERROR(F63*'Schedule 1'!$E$104,0)</f>
        <v>0</v>
      </c>
      <c r="H63" s="205">
        <f t="shared" si="0"/>
        <v>0</v>
      </c>
      <c r="J63" s="16"/>
      <c r="K63" s="205">
        <f>IFERROR(J63*'Schedule 1'!$E$104,0)</f>
        <v>0</v>
      </c>
      <c r="L63" s="205">
        <f t="shared" si="1"/>
        <v>0</v>
      </c>
      <c r="N63" s="18"/>
      <c r="O63" s="18"/>
    </row>
    <row r="64" spans="1:15" x14ac:dyDescent="0.25">
      <c r="A64" s="204">
        <v>50</v>
      </c>
      <c r="B64" s="444"/>
      <c r="C64" s="444"/>
      <c r="D64" s="444"/>
      <c r="F64" s="16"/>
      <c r="G64" s="205">
        <f>IFERROR(F64*'Schedule 1'!$E$104,0)</f>
        <v>0</v>
      </c>
      <c r="H64" s="205">
        <f t="shared" si="0"/>
        <v>0</v>
      </c>
      <c r="J64" s="16"/>
      <c r="K64" s="205">
        <f>IFERROR(J64*'Schedule 1'!$E$104,0)</f>
        <v>0</v>
      </c>
      <c r="L64" s="205">
        <f t="shared" si="1"/>
        <v>0</v>
      </c>
      <c r="N64" s="18"/>
      <c r="O64" s="18"/>
    </row>
    <row r="65" spans="1:15" x14ac:dyDescent="0.25">
      <c r="A65" s="204">
        <v>51</v>
      </c>
      <c r="B65" s="444"/>
      <c r="C65" s="444"/>
      <c r="D65" s="444"/>
      <c r="F65" s="16"/>
      <c r="G65" s="205">
        <f>IFERROR(F65*'Schedule 1'!$E$104,0)</f>
        <v>0</v>
      </c>
      <c r="H65" s="205">
        <f t="shared" si="0"/>
        <v>0</v>
      </c>
      <c r="J65" s="16"/>
      <c r="K65" s="205">
        <f>IFERROR(J65*'Schedule 1'!$E$104,0)</f>
        <v>0</v>
      </c>
      <c r="L65" s="205">
        <f t="shared" si="1"/>
        <v>0</v>
      </c>
      <c r="N65" s="18"/>
      <c r="O65" s="18"/>
    </row>
    <row r="66" spans="1:15" x14ac:dyDescent="0.25">
      <c r="A66" s="204">
        <v>52</v>
      </c>
      <c r="B66" s="444"/>
      <c r="C66" s="444"/>
      <c r="D66" s="444"/>
      <c r="F66" s="16"/>
      <c r="G66" s="205">
        <f>IFERROR(F66*'Schedule 1'!$E$104,0)</f>
        <v>0</v>
      </c>
      <c r="H66" s="205">
        <f t="shared" si="0"/>
        <v>0</v>
      </c>
      <c r="J66" s="16"/>
      <c r="K66" s="205">
        <f>IFERROR(J66*'Schedule 1'!$E$104,0)</f>
        <v>0</v>
      </c>
      <c r="L66" s="205">
        <f t="shared" si="1"/>
        <v>0</v>
      </c>
      <c r="N66" s="18"/>
      <c r="O66" s="18"/>
    </row>
    <row r="67" spans="1:15" x14ac:dyDescent="0.25">
      <c r="A67" s="204">
        <v>53</v>
      </c>
      <c r="B67" s="444"/>
      <c r="C67" s="444"/>
      <c r="D67" s="444"/>
      <c r="F67" s="16"/>
      <c r="G67" s="205">
        <f>IFERROR(F67*'Schedule 1'!$E$104,0)</f>
        <v>0</v>
      </c>
      <c r="H67" s="205">
        <f t="shared" si="0"/>
        <v>0</v>
      </c>
      <c r="J67" s="16"/>
      <c r="K67" s="205">
        <f>IFERROR(J67*'Schedule 1'!$E$104,0)</f>
        <v>0</v>
      </c>
      <c r="L67" s="205">
        <f t="shared" si="1"/>
        <v>0</v>
      </c>
      <c r="N67" s="18"/>
      <c r="O67" s="18"/>
    </row>
    <row r="68" spans="1:15" x14ac:dyDescent="0.25">
      <c r="A68" s="204">
        <v>54</v>
      </c>
      <c r="B68" s="444"/>
      <c r="C68" s="444"/>
      <c r="D68" s="444"/>
      <c r="F68" s="16"/>
      <c r="G68" s="205">
        <f>IFERROR(F68*'Schedule 1'!$E$104,0)</f>
        <v>0</v>
      </c>
      <c r="H68" s="205">
        <f t="shared" si="0"/>
        <v>0</v>
      </c>
      <c r="J68" s="16"/>
      <c r="K68" s="205">
        <f>IFERROR(J68*'Schedule 1'!$E$104,0)</f>
        <v>0</v>
      </c>
      <c r="L68" s="205">
        <f t="shared" si="1"/>
        <v>0</v>
      </c>
      <c r="N68" s="18"/>
      <c r="O68" s="18"/>
    </row>
    <row r="69" spans="1:15" x14ac:dyDescent="0.25">
      <c r="A69" s="204">
        <v>55</v>
      </c>
      <c r="B69" s="444"/>
      <c r="C69" s="444"/>
      <c r="D69" s="444"/>
      <c r="F69" s="16"/>
      <c r="G69" s="205">
        <f>IFERROR(F69*'Schedule 1'!$E$104,0)</f>
        <v>0</v>
      </c>
      <c r="H69" s="205">
        <f t="shared" si="0"/>
        <v>0</v>
      </c>
      <c r="J69" s="16"/>
      <c r="K69" s="205">
        <f>IFERROR(J69*'Schedule 1'!$E$104,0)</f>
        <v>0</v>
      </c>
      <c r="L69" s="205">
        <f t="shared" si="1"/>
        <v>0</v>
      </c>
      <c r="N69" s="18"/>
      <c r="O69" s="18"/>
    </row>
    <row r="70" spans="1:15" x14ac:dyDescent="0.25">
      <c r="A70" s="204">
        <v>56</v>
      </c>
      <c r="B70" s="444"/>
      <c r="C70" s="444"/>
      <c r="D70" s="444"/>
      <c r="F70" s="16"/>
      <c r="G70" s="205">
        <f>IFERROR(F70*'Schedule 1'!$E$104,0)</f>
        <v>0</v>
      </c>
      <c r="H70" s="205">
        <f t="shared" si="0"/>
        <v>0</v>
      </c>
      <c r="J70" s="16"/>
      <c r="K70" s="205">
        <f>IFERROR(J70*'Schedule 1'!$E$104,0)</f>
        <v>0</v>
      </c>
      <c r="L70" s="205">
        <f t="shared" si="1"/>
        <v>0</v>
      </c>
      <c r="N70" s="18"/>
      <c r="O70" s="18"/>
    </row>
    <row r="71" spans="1:15" x14ac:dyDescent="0.25">
      <c r="A71" s="204">
        <v>57</v>
      </c>
      <c r="B71" s="444"/>
      <c r="C71" s="444"/>
      <c r="D71" s="444"/>
      <c r="F71" s="16"/>
      <c r="G71" s="205">
        <f>IFERROR(F71*'Schedule 1'!$E$104,0)</f>
        <v>0</v>
      </c>
      <c r="H71" s="205">
        <f t="shared" si="0"/>
        <v>0</v>
      </c>
      <c r="J71" s="16"/>
      <c r="K71" s="205">
        <f>IFERROR(J71*'Schedule 1'!$E$104,0)</f>
        <v>0</v>
      </c>
      <c r="L71" s="205">
        <f t="shared" si="1"/>
        <v>0</v>
      </c>
      <c r="N71" s="18"/>
      <c r="O71" s="18"/>
    </row>
    <row r="72" spans="1:15" x14ac:dyDescent="0.25">
      <c r="A72" s="204">
        <v>58</v>
      </c>
      <c r="B72" s="444"/>
      <c r="C72" s="444"/>
      <c r="D72" s="444"/>
      <c r="F72" s="16"/>
      <c r="G72" s="205">
        <f>IFERROR(F72*'Schedule 1'!$E$104,0)</f>
        <v>0</v>
      </c>
      <c r="H72" s="205">
        <f t="shared" si="0"/>
        <v>0</v>
      </c>
      <c r="J72" s="16"/>
      <c r="K72" s="205">
        <f>IFERROR(J72*'Schedule 1'!$E$104,0)</f>
        <v>0</v>
      </c>
      <c r="L72" s="205">
        <f t="shared" si="1"/>
        <v>0</v>
      </c>
      <c r="N72" s="18"/>
      <c r="O72" s="18"/>
    </row>
    <row r="73" spans="1:15" x14ac:dyDescent="0.25">
      <c r="A73" s="204">
        <v>59</v>
      </c>
      <c r="F73" s="197">
        <f>SUM(F15:F72)</f>
        <v>0</v>
      </c>
      <c r="G73" s="197">
        <f t="shared" ref="G73:H73" si="2">SUM(G15:G72)</f>
        <v>0</v>
      </c>
      <c r="H73" s="197">
        <f t="shared" si="2"/>
        <v>0</v>
      </c>
      <c r="J73" s="197">
        <f>SUM(J15:J72)</f>
        <v>0</v>
      </c>
      <c r="K73" s="197">
        <f>SUM(K15:K72)</f>
        <v>0</v>
      </c>
      <c r="L73" s="197">
        <f>SUM(L15:L72)</f>
        <v>0</v>
      </c>
      <c r="O73" s="211"/>
    </row>
    <row r="74" spans="1:15" ht="15.75" thickBot="1" x14ac:dyDescent="0.3">
      <c r="H74" s="206" t="s">
        <v>280</v>
      </c>
      <c r="L74" s="206" t="s">
        <v>281</v>
      </c>
    </row>
    <row r="75" spans="1:15" s="208" customFormat="1" ht="16.5" thickBot="1" x14ac:dyDescent="0.3">
      <c r="A75" s="204">
        <v>60</v>
      </c>
      <c r="B75" s="212" t="s">
        <v>490</v>
      </c>
      <c r="F75" s="209">
        <f>H73+L73</f>
        <v>0</v>
      </c>
      <c r="G75" s="210"/>
      <c r="H75" s="210"/>
      <c r="I75" s="210"/>
      <c r="J75" s="210"/>
      <c r="K75" s="210"/>
    </row>
    <row r="77" spans="1:15" x14ac:dyDescent="0.25">
      <c r="A77" s="211" t="s">
        <v>683</v>
      </c>
    </row>
    <row r="78" spans="1:15" x14ac:dyDescent="0.25">
      <c r="A78" s="211" t="s">
        <v>681</v>
      </c>
    </row>
  </sheetData>
  <sheetProtection algorithmName="SHA-512" hashValue="KnRnb2vOHqCY2q1MP9Gr9tDxvmIpV1T+hC1uw9+NRaSABVb+m2wB59KfL7p1/0ZyOmEQqTsyhMSXbu9rFXCuQg==" saltValue="X5O/HW4K3u5bEZbDlY78ag==" spinCount="100000" sheet="1" objects="1" scenarios="1"/>
  <mergeCells count="64">
    <mergeCell ref="B12:D12"/>
    <mergeCell ref="B13:D14"/>
    <mergeCell ref="N13:N14"/>
    <mergeCell ref="O13:O14"/>
    <mergeCell ref="B28:D28"/>
    <mergeCell ref="J13:L13"/>
    <mergeCell ref="B15:D15"/>
    <mergeCell ref="B16:D16"/>
    <mergeCell ref="B17:D17"/>
    <mergeCell ref="F13:H13"/>
    <mergeCell ref="B42:D42"/>
    <mergeCell ref="B43:D43"/>
    <mergeCell ref="B44:D44"/>
    <mergeCell ref="B18:D18"/>
    <mergeCell ref="B19:D19"/>
    <mergeCell ref="B20:D20"/>
    <mergeCell ref="B21:D21"/>
    <mergeCell ref="B22:D22"/>
    <mergeCell ref="B23:D23"/>
    <mergeCell ref="B24:D24"/>
    <mergeCell ref="B25:D25"/>
    <mergeCell ref="B26:D26"/>
    <mergeCell ref="B27:D27"/>
    <mergeCell ref="B29:D29"/>
    <mergeCell ref="B30:D30"/>
    <mergeCell ref="B31:D31"/>
    <mergeCell ref="B32:D32"/>
    <mergeCell ref="B33:D33"/>
    <mergeCell ref="B34:D34"/>
    <mergeCell ref="B35:D35"/>
    <mergeCell ref="B36:D36"/>
    <mergeCell ref="B37:D37"/>
    <mergeCell ref="B38:D38"/>
    <mergeCell ref="B39:D39"/>
    <mergeCell ref="B40:D40"/>
    <mergeCell ref="B41:D41"/>
    <mergeCell ref="B57:D57"/>
    <mergeCell ref="B58:D58"/>
    <mergeCell ref="B55:D55"/>
    <mergeCell ref="B56:D56"/>
    <mergeCell ref="B45:D45"/>
    <mergeCell ref="B46:D46"/>
    <mergeCell ref="B47:D47"/>
    <mergeCell ref="B48:D48"/>
    <mergeCell ref="B49:D49"/>
    <mergeCell ref="B50:D50"/>
    <mergeCell ref="B51:D51"/>
    <mergeCell ref="B52:D52"/>
    <mergeCell ref="B53:D53"/>
    <mergeCell ref="B54:D54"/>
    <mergeCell ref="B59:D59"/>
    <mergeCell ref="B60:D60"/>
    <mergeCell ref="B61:D61"/>
    <mergeCell ref="B62:D62"/>
    <mergeCell ref="B63:D63"/>
    <mergeCell ref="B64:D64"/>
    <mergeCell ref="B65:D65"/>
    <mergeCell ref="B66:D66"/>
    <mergeCell ref="B72:D72"/>
    <mergeCell ref="B67:D67"/>
    <mergeCell ref="B68:D68"/>
    <mergeCell ref="B69:D69"/>
    <mergeCell ref="B70:D70"/>
    <mergeCell ref="B71:D71"/>
  </mergeCells>
  <pageMargins left="0.7" right="0.7" top="0.75" bottom="0.75" header="0.3" footer="0.3"/>
  <pageSetup scale="3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'Schedule 2A'!$AF$7:$AF$8</xm:f>
          </x14:formula1>
          <xm:sqref>D8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AC142"/>
    <pageSetUpPr fitToPage="1"/>
  </sheetPr>
  <dimension ref="A1:O78"/>
  <sheetViews>
    <sheetView showGridLines="0" zoomScaleNormal="100" workbookViewId="0"/>
  </sheetViews>
  <sheetFormatPr defaultRowHeight="15" x14ac:dyDescent="0.25"/>
  <cols>
    <col min="1" max="1" width="9.5703125" style="63" customWidth="1"/>
    <col min="2" max="2" width="16" style="63" customWidth="1"/>
    <col min="3" max="3" width="19.42578125" style="63" customWidth="1"/>
    <col min="4" max="4" width="15.42578125" style="63" customWidth="1"/>
    <col min="5" max="5" width="2.28515625" style="63" customWidth="1"/>
    <col min="6" max="8" width="18.140625" style="63" customWidth="1"/>
    <col min="9" max="9" width="2.28515625" style="63" customWidth="1"/>
    <col min="10" max="12" width="18.140625" style="63" customWidth="1"/>
    <col min="13" max="13" width="2.28515625" style="63" customWidth="1"/>
    <col min="14" max="14" width="11" style="63" customWidth="1"/>
    <col min="15" max="15" width="12" style="63" customWidth="1"/>
    <col min="16" max="16384" width="9.140625" style="63"/>
  </cols>
  <sheetData>
    <row r="1" spans="1:15" ht="26.25" x14ac:dyDescent="0.4">
      <c r="A1" s="62" t="str">
        <f>Instructions!A1</f>
        <v>Colorado Comprehensive Provider Cost Report</v>
      </c>
    </row>
    <row r="2" spans="1:15" ht="21" x14ac:dyDescent="0.35">
      <c r="A2" s="64" t="str">
        <f>Instructions!A2</f>
        <v>Comprehensive Safety Net Providers</v>
      </c>
    </row>
    <row r="3" spans="1:15" ht="24.95" customHeight="1" x14ac:dyDescent="0.35">
      <c r="A3" s="179" t="s">
        <v>284</v>
      </c>
      <c r="B3" s="179"/>
      <c r="C3" s="179"/>
      <c r="D3" s="179"/>
      <c r="E3" s="179"/>
      <c r="F3" s="179"/>
      <c r="G3" s="179"/>
      <c r="H3" s="179"/>
    </row>
    <row r="5" spans="1:15" x14ac:dyDescent="0.25">
      <c r="A5" s="81" t="s">
        <v>555</v>
      </c>
      <c r="C5" s="82">
        <f>Certification!C5</f>
        <v>0</v>
      </c>
    </row>
    <row r="6" spans="1:15" x14ac:dyDescent="0.25">
      <c r="A6" s="81" t="s">
        <v>0</v>
      </c>
      <c r="C6" s="83">
        <f>Certification!C6</f>
        <v>45838</v>
      </c>
      <c r="F6" s="83"/>
    </row>
    <row r="8" spans="1:15" x14ac:dyDescent="0.25">
      <c r="A8" s="81" t="s">
        <v>276</v>
      </c>
      <c r="B8" s="81" t="s">
        <v>229</v>
      </c>
      <c r="C8" s="81"/>
      <c r="F8" s="17"/>
      <c r="G8" s="203" t="s">
        <v>282</v>
      </c>
    </row>
    <row r="10" spans="1:15" x14ac:dyDescent="0.25">
      <c r="A10" s="81" t="s">
        <v>277</v>
      </c>
      <c r="B10" s="81" t="s">
        <v>279</v>
      </c>
      <c r="C10" s="81"/>
    </row>
    <row r="12" spans="1:15" x14ac:dyDescent="0.25">
      <c r="B12" s="428">
        <v>1</v>
      </c>
      <c r="C12" s="428"/>
      <c r="D12" s="428"/>
      <c r="F12" s="85">
        <v>2</v>
      </c>
      <c r="G12" s="85">
        <v>3</v>
      </c>
      <c r="H12" s="85">
        <v>4</v>
      </c>
      <c r="J12" s="85">
        <v>5</v>
      </c>
      <c r="K12" s="85">
        <v>6</v>
      </c>
      <c r="L12" s="85">
        <v>7</v>
      </c>
      <c r="N12" s="85">
        <v>8</v>
      </c>
      <c r="O12" s="85">
        <v>9</v>
      </c>
    </row>
    <row r="13" spans="1:15" ht="15" customHeight="1" x14ac:dyDescent="0.25">
      <c r="B13" s="445" t="s">
        <v>278</v>
      </c>
      <c r="C13" s="445"/>
      <c r="D13" s="445"/>
      <c r="F13" s="435" t="s">
        <v>285</v>
      </c>
      <c r="G13" s="436"/>
      <c r="H13" s="437"/>
      <c r="J13" s="435" t="s">
        <v>286</v>
      </c>
      <c r="K13" s="436"/>
      <c r="L13" s="437"/>
      <c r="N13" s="446" t="s">
        <v>274</v>
      </c>
      <c r="O13" s="433" t="s">
        <v>680</v>
      </c>
    </row>
    <row r="14" spans="1:15" ht="55.5" customHeight="1" x14ac:dyDescent="0.25">
      <c r="B14" s="445"/>
      <c r="C14" s="445"/>
      <c r="D14" s="445"/>
      <c r="E14" s="75"/>
      <c r="F14" s="194" t="s">
        <v>239</v>
      </c>
      <c r="G14" s="87" t="s">
        <v>682</v>
      </c>
      <c r="H14" s="87" t="s">
        <v>240</v>
      </c>
      <c r="I14" s="69"/>
      <c r="J14" s="87" t="s">
        <v>239</v>
      </c>
      <c r="K14" s="87" t="s">
        <v>682</v>
      </c>
      <c r="L14" s="194" t="s">
        <v>240</v>
      </c>
      <c r="M14" s="75"/>
      <c r="N14" s="446"/>
      <c r="O14" s="434"/>
    </row>
    <row r="15" spans="1:15" x14ac:dyDescent="0.25">
      <c r="A15" s="204">
        <v>1</v>
      </c>
      <c r="B15" s="444"/>
      <c r="C15" s="444"/>
      <c r="D15" s="444"/>
      <c r="F15" s="16"/>
      <c r="G15" s="205">
        <f>IFERROR(F15*'Schedule 1'!$E$104,0)</f>
        <v>0</v>
      </c>
      <c r="H15" s="205">
        <f>SUM(F15:G15)</f>
        <v>0</v>
      </c>
      <c r="J15" s="16"/>
      <c r="K15" s="205">
        <f>IFERROR(J15*'Schedule 1'!$E$104,0)</f>
        <v>0</v>
      </c>
      <c r="L15" s="205">
        <f>SUM(J15:K15)</f>
        <v>0</v>
      </c>
      <c r="N15" s="18"/>
      <c r="O15" s="18"/>
    </row>
    <row r="16" spans="1:15" x14ac:dyDescent="0.25">
      <c r="A16" s="204">
        <v>2</v>
      </c>
      <c r="B16" s="444"/>
      <c r="C16" s="444"/>
      <c r="D16" s="444"/>
      <c r="F16" s="16"/>
      <c r="G16" s="205">
        <f>IFERROR(F16*'Schedule 1'!$E$104,0)</f>
        <v>0</v>
      </c>
      <c r="H16" s="205">
        <f t="shared" ref="H16:H72" si="0">SUM(F16:G16)</f>
        <v>0</v>
      </c>
      <c r="J16" s="16"/>
      <c r="K16" s="205">
        <f>IFERROR(J16*'Schedule 1'!$E$104,0)</f>
        <v>0</v>
      </c>
      <c r="L16" s="205">
        <f t="shared" ref="L16:L72" si="1">SUM(J16:K16)</f>
        <v>0</v>
      </c>
      <c r="N16" s="18"/>
      <c r="O16" s="18"/>
    </row>
    <row r="17" spans="1:15" x14ac:dyDescent="0.25">
      <c r="A17" s="204">
        <v>3</v>
      </c>
      <c r="B17" s="444"/>
      <c r="C17" s="444"/>
      <c r="D17" s="444"/>
      <c r="F17" s="16"/>
      <c r="G17" s="205">
        <f>IFERROR(F17*'Schedule 1'!$E$104,0)</f>
        <v>0</v>
      </c>
      <c r="H17" s="205">
        <f t="shared" si="0"/>
        <v>0</v>
      </c>
      <c r="J17" s="16"/>
      <c r="K17" s="205">
        <f>IFERROR(J17*'Schedule 1'!$E$104,0)</f>
        <v>0</v>
      </c>
      <c r="L17" s="205">
        <f t="shared" si="1"/>
        <v>0</v>
      </c>
      <c r="N17" s="18"/>
      <c r="O17" s="18"/>
    </row>
    <row r="18" spans="1:15" x14ac:dyDescent="0.25">
      <c r="A18" s="204">
        <v>4</v>
      </c>
      <c r="B18" s="444"/>
      <c r="C18" s="444"/>
      <c r="D18" s="444"/>
      <c r="F18" s="16"/>
      <c r="G18" s="205">
        <f>IFERROR(F18*'Schedule 1'!$E$104,0)</f>
        <v>0</v>
      </c>
      <c r="H18" s="205">
        <f t="shared" si="0"/>
        <v>0</v>
      </c>
      <c r="J18" s="16"/>
      <c r="K18" s="205">
        <f>IFERROR(J18*'Schedule 1'!$E$104,0)</f>
        <v>0</v>
      </c>
      <c r="L18" s="205">
        <f t="shared" si="1"/>
        <v>0</v>
      </c>
      <c r="N18" s="18"/>
      <c r="O18" s="18"/>
    </row>
    <row r="19" spans="1:15" x14ac:dyDescent="0.25">
      <c r="A19" s="204">
        <v>5</v>
      </c>
      <c r="B19" s="444"/>
      <c r="C19" s="444"/>
      <c r="D19" s="444"/>
      <c r="F19" s="16"/>
      <c r="G19" s="205">
        <f>IFERROR(F19*'Schedule 1'!$E$104,0)</f>
        <v>0</v>
      </c>
      <c r="H19" s="205">
        <f t="shared" si="0"/>
        <v>0</v>
      </c>
      <c r="J19" s="16"/>
      <c r="K19" s="205">
        <f>IFERROR(J19*'Schedule 1'!$E$104,0)</f>
        <v>0</v>
      </c>
      <c r="L19" s="205">
        <f t="shared" si="1"/>
        <v>0</v>
      </c>
      <c r="N19" s="18"/>
      <c r="O19" s="18"/>
    </row>
    <row r="20" spans="1:15" x14ac:dyDescent="0.25">
      <c r="A20" s="204">
        <v>6</v>
      </c>
      <c r="B20" s="444"/>
      <c r="C20" s="444"/>
      <c r="D20" s="444"/>
      <c r="F20" s="16"/>
      <c r="G20" s="205">
        <f>IFERROR(F20*'Schedule 1'!$E$104,0)</f>
        <v>0</v>
      </c>
      <c r="H20" s="205">
        <f t="shared" si="0"/>
        <v>0</v>
      </c>
      <c r="J20" s="16"/>
      <c r="K20" s="205">
        <f>IFERROR(J20*'Schedule 1'!$E$104,0)</f>
        <v>0</v>
      </c>
      <c r="L20" s="205">
        <f t="shared" si="1"/>
        <v>0</v>
      </c>
      <c r="N20" s="18"/>
      <c r="O20" s="18"/>
    </row>
    <row r="21" spans="1:15" x14ac:dyDescent="0.25">
      <c r="A21" s="204">
        <v>7</v>
      </c>
      <c r="B21" s="444"/>
      <c r="C21" s="444"/>
      <c r="D21" s="444"/>
      <c r="F21" s="16"/>
      <c r="G21" s="205">
        <f>IFERROR(F21*'Schedule 1'!$E$104,0)</f>
        <v>0</v>
      </c>
      <c r="H21" s="205">
        <f t="shared" si="0"/>
        <v>0</v>
      </c>
      <c r="J21" s="16"/>
      <c r="K21" s="205">
        <f>IFERROR(J21*'Schedule 1'!$E$104,0)</f>
        <v>0</v>
      </c>
      <c r="L21" s="205">
        <f t="shared" si="1"/>
        <v>0</v>
      </c>
      <c r="N21" s="18"/>
      <c r="O21" s="18"/>
    </row>
    <row r="22" spans="1:15" x14ac:dyDescent="0.25">
      <c r="A22" s="204">
        <v>8</v>
      </c>
      <c r="B22" s="444"/>
      <c r="C22" s="444"/>
      <c r="D22" s="444"/>
      <c r="F22" s="16"/>
      <c r="G22" s="205">
        <f>IFERROR(F22*'Schedule 1'!$E$104,0)</f>
        <v>0</v>
      </c>
      <c r="H22" s="205">
        <f t="shared" si="0"/>
        <v>0</v>
      </c>
      <c r="J22" s="16"/>
      <c r="K22" s="205">
        <f>IFERROR(J22*'Schedule 1'!$E$104,0)</f>
        <v>0</v>
      </c>
      <c r="L22" s="205">
        <f t="shared" si="1"/>
        <v>0</v>
      </c>
      <c r="N22" s="18"/>
      <c r="O22" s="18"/>
    </row>
    <row r="23" spans="1:15" x14ac:dyDescent="0.25">
      <c r="A23" s="204">
        <v>9</v>
      </c>
      <c r="B23" s="444"/>
      <c r="C23" s="444"/>
      <c r="D23" s="444"/>
      <c r="F23" s="16"/>
      <c r="G23" s="205">
        <f>IFERROR(F23*'Schedule 1'!$E$104,0)</f>
        <v>0</v>
      </c>
      <c r="H23" s="205">
        <f t="shared" si="0"/>
        <v>0</v>
      </c>
      <c r="J23" s="16"/>
      <c r="K23" s="205">
        <f>IFERROR(J23*'Schedule 1'!$E$104,0)</f>
        <v>0</v>
      </c>
      <c r="L23" s="205">
        <f t="shared" si="1"/>
        <v>0</v>
      </c>
      <c r="N23" s="18"/>
      <c r="O23" s="18"/>
    </row>
    <row r="24" spans="1:15" x14ac:dyDescent="0.25">
      <c r="A24" s="204">
        <v>10</v>
      </c>
      <c r="B24" s="444"/>
      <c r="C24" s="444"/>
      <c r="D24" s="444"/>
      <c r="F24" s="16"/>
      <c r="G24" s="205">
        <f>IFERROR(F24*'Schedule 1'!$E$104,0)</f>
        <v>0</v>
      </c>
      <c r="H24" s="205">
        <f t="shared" si="0"/>
        <v>0</v>
      </c>
      <c r="J24" s="16"/>
      <c r="K24" s="205">
        <f>IFERROR(J24*'Schedule 1'!$E$104,0)</f>
        <v>0</v>
      </c>
      <c r="L24" s="205">
        <f t="shared" si="1"/>
        <v>0</v>
      </c>
      <c r="N24" s="18"/>
      <c r="O24" s="18"/>
    </row>
    <row r="25" spans="1:15" x14ac:dyDescent="0.25">
      <c r="A25" s="204">
        <v>11</v>
      </c>
      <c r="B25" s="444"/>
      <c r="C25" s="444"/>
      <c r="D25" s="444"/>
      <c r="F25" s="16"/>
      <c r="G25" s="205">
        <f>IFERROR(F25*'Schedule 1'!$E$104,0)</f>
        <v>0</v>
      </c>
      <c r="H25" s="205">
        <f t="shared" si="0"/>
        <v>0</v>
      </c>
      <c r="J25" s="16"/>
      <c r="K25" s="205">
        <f>IFERROR(J25*'Schedule 1'!$E$104,0)</f>
        <v>0</v>
      </c>
      <c r="L25" s="205">
        <f t="shared" si="1"/>
        <v>0</v>
      </c>
      <c r="N25" s="18"/>
      <c r="O25" s="18"/>
    </row>
    <row r="26" spans="1:15" x14ac:dyDescent="0.25">
      <c r="A26" s="204">
        <v>12</v>
      </c>
      <c r="B26" s="444"/>
      <c r="C26" s="444"/>
      <c r="D26" s="444"/>
      <c r="F26" s="16"/>
      <c r="G26" s="205">
        <f>IFERROR(F26*'Schedule 1'!$E$104,0)</f>
        <v>0</v>
      </c>
      <c r="H26" s="205">
        <f t="shared" si="0"/>
        <v>0</v>
      </c>
      <c r="J26" s="16"/>
      <c r="K26" s="205">
        <f>IFERROR(J26*'Schedule 1'!$E$104,0)</f>
        <v>0</v>
      </c>
      <c r="L26" s="205">
        <f t="shared" si="1"/>
        <v>0</v>
      </c>
      <c r="N26" s="18"/>
      <c r="O26" s="18"/>
    </row>
    <row r="27" spans="1:15" x14ac:dyDescent="0.25">
      <c r="A27" s="204">
        <v>13</v>
      </c>
      <c r="B27" s="444"/>
      <c r="C27" s="444"/>
      <c r="D27" s="444"/>
      <c r="F27" s="16"/>
      <c r="G27" s="205">
        <f>IFERROR(F27*'Schedule 1'!$E$104,0)</f>
        <v>0</v>
      </c>
      <c r="H27" s="205">
        <f t="shared" si="0"/>
        <v>0</v>
      </c>
      <c r="J27" s="16"/>
      <c r="K27" s="205">
        <f>IFERROR(J27*'Schedule 1'!$E$104,0)</f>
        <v>0</v>
      </c>
      <c r="L27" s="205">
        <f t="shared" si="1"/>
        <v>0</v>
      </c>
      <c r="N27" s="18"/>
      <c r="O27" s="18"/>
    </row>
    <row r="28" spans="1:15" x14ac:dyDescent="0.25">
      <c r="A28" s="204">
        <v>14</v>
      </c>
      <c r="B28" s="444"/>
      <c r="C28" s="444"/>
      <c r="D28" s="444"/>
      <c r="F28" s="16"/>
      <c r="G28" s="205">
        <f>IFERROR(F28*'Schedule 1'!$E$104,0)</f>
        <v>0</v>
      </c>
      <c r="H28" s="205">
        <f t="shared" si="0"/>
        <v>0</v>
      </c>
      <c r="J28" s="16"/>
      <c r="K28" s="205">
        <f>IFERROR(J28*'Schedule 1'!$E$104,0)</f>
        <v>0</v>
      </c>
      <c r="L28" s="205">
        <f t="shared" si="1"/>
        <v>0</v>
      </c>
      <c r="N28" s="18"/>
      <c r="O28" s="18"/>
    </row>
    <row r="29" spans="1:15" x14ac:dyDescent="0.25">
      <c r="A29" s="204">
        <v>15</v>
      </c>
      <c r="B29" s="444"/>
      <c r="C29" s="444"/>
      <c r="D29" s="444"/>
      <c r="F29" s="16"/>
      <c r="G29" s="205">
        <f>IFERROR(F29*'Schedule 1'!$E$104,0)</f>
        <v>0</v>
      </c>
      <c r="H29" s="205">
        <f t="shared" si="0"/>
        <v>0</v>
      </c>
      <c r="J29" s="16"/>
      <c r="K29" s="205">
        <f>IFERROR(J29*'Schedule 1'!$E$104,0)</f>
        <v>0</v>
      </c>
      <c r="L29" s="205">
        <f t="shared" si="1"/>
        <v>0</v>
      </c>
      <c r="N29" s="18"/>
      <c r="O29" s="18"/>
    </row>
    <row r="30" spans="1:15" x14ac:dyDescent="0.25">
      <c r="A30" s="204">
        <v>16</v>
      </c>
      <c r="B30" s="444"/>
      <c r="C30" s="444"/>
      <c r="D30" s="444"/>
      <c r="F30" s="16"/>
      <c r="G30" s="205">
        <f>IFERROR(F30*'Schedule 1'!$E$104,0)</f>
        <v>0</v>
      </c>
      <c r="H30" s="205">
        <f t="shared" si="0"/>
        <v>0</v>
      </c>
      <c r="J30" s="16"/>
      <c r="K30" s="205">
        <f>IFERROR(J30*'Schedule 1'!$E$104,0)</f>
        <v>0</v>
      </c>
      <c r="L30" s="205">
        <f t="shared" si="1"/>
        <v>0</v>
      </c>
      <c r="N30" s="18"/>
      <c r="O30" s="18"/>
    </row>
    <row r="31" spans="1:15" x14ac:dyDescent="0.25">
      <c r="A31" s="204">
        <v>17</v>
      </c>
      <c r="B31" s="444"/>
      <c r="C31" s="444"/>
      <c r="D31" s="444"/>
      <c r="F31" s="16"/>
      <c r="G31" s="205">
        <f>IFERROR(F31*'Schedule 1'!$E$104,0)</f>
        <v>0</v>
      </c>
      <c r="H31" s="205">
        <f t="shared" si="0"/>
        <v>0</v>
      </c>
      <c r="J31" s="16"/>
      <c r="K31" s="205">
        <f>IFERROR(J31*'Schedule 1'!$E$104,0)</f>
        <v>0</v>
      </c>
      <c r="L31" s="205">
        <f t="shared" si="1"/>
        <v>0</v>
      </c>
      <c r="N31" s="18"/>
      <c r="O31" s="18"/>
    </row>
    <row r="32" spans="1:15" x14ac:dyDescent="0.25">
      <c r="A32" s="204">
        <v>18</v>
      </c>
      <c r="B32" s="444"/>
      <c r="C32" s="444"/>
      <c r="D32" s="444"/>
      <c r="F32" s="16"/>
      <c r="G32" s="205">
        <f>IFERROR(F32*'Schedule 1'!$E$104,0)</f>
        <v>0</v>
      </c>
      <c r="H32" s="205">
        <f t="shared" si="0"/>
        <v>0</v>
      </c>
      <c r="J32" s="16"/>
      <c r="K32" s="205">
        <f>IFERROR(J32*'Schedule 1'!$E$104,0)</f>
        <v>0</v>
      </c>
      <c r="L32" s="205">
        <f t="shared" si="1"/>
        <v>0</v>
      </c>
      <c r="N32" s="18"/>
      <c r="O32" s="18"/>
    </row>
    <row r="33" spans="1:15" x14ac:dyDescent="0.25">
      <c r="A33" s="204">
        <v>19</v>
      </c>
      <c r="B33" s="444"/>
      <c r="C33" s="444"/>
      <c r="D33" s="444"/>
      <c r="F33" s="16"/>
      <c r="G33" s="205">
        <f>IFERROR(F33*'Schedule 1'!$E$104,0)</f>
        <v>0</v>
      </c>
      <c r="H33" s="205">
        <f t="shared" si="0"/>
        <v>0</v>
      </c>
      <c r="J33" s="16"/>
      <c r="K33" s="205">
        <f>IFERROR(J33*'Schedule 1'!$E$104,0)</f>
        <v>0</v>
      </c>
      <c r="L33" s="205">
        <f t="shared" si="1"/>
        <v>0</v>
      </c>
      <c r="N33" s="18"/>
      <c r="O33" s="18"/>
    </row>
    <row r="34" spans="1:15" x14ac:dyDescent="0.25">
      <c r="A34" s="204">
        <v>20</v>
      </c>
      <c r="B34" s="444"/>
      <c r="C34" s="444"/>
      <c r="D34" s="444"/>
      <c r="F34" s="16"/>
      <c r="G34" s="205">
        <f>IFERROR(F34*'Schedule 1'!$E$104,0)</f>
        <v>0</v>
      </c>
      <c r="H34" s="205">
        <f t="shared" si="0"/>
        <v>0</v>
      </c>
      <c r="J34" s="16"/>
      <c r="K34" s="205">
        <f>IFERROR(J34*'Schedule 1'!$E$104,0)</f>
        <v>0</v>
      </c>
      <c r="L34" s="205">
        <f t="shared" si="1"/>
        <v>0</v>
      </c>
      <c r="N34" s="18"/>
      <c r="O34" s="18"/>
    </row>
    <row r="35" spans="1:15" x14ac:dyDescent="0.25">
      <c r="A35" s="204">
        <v>21</v>
      </c>
      <c r="B35" s="444"/>
      <c r="C35" s="444"/>
      <c r="D35" s="444"/>
      <c r="F35" s="16"/>
      <c r="G35" s="205">
        <f>IFERROR(F35*'Schedule 1'!$E$104,0)</f>
        <v>0</v>
      </c>
      <c r="H35" s="205">
        <f t="shared" si="0"/>
        <v>0</v>
      </c>
      <c r="J35" s="16"/>
      <c r="K35" s="205">
        <f>IFERROR(J35*'Schedule 1'!$E$104,0)</f>
        <v>0</v>
      </c>
      <c r="L35" s="205">
        <f t="shared" si="1"/>
        <v>0</v>
      </c>
      <c r="N35" s="18"/>
      <c r="O35" s="18"/>
    </row>
    <row r="36" spans="1:15" x14ac:dyDescent="0.25">
      <c r="A36" s="204">
        <v>22</v>
      </c>
      <c r="B36" s="444"/>
      <c r="C36" s="444"/>
      <c r="D36" s="444"/>
      <c r="F36" s="16"/>
      <c r="G36" s="205">
        <f>IFERROR(F36*'Schedule 1'!$E$104,0)</f>
        <v>0</v>
      </c>
      <c r="H36" s="205">
        <f t="shared" si="0"/>
        <v>0</v>
      </c>
      <c r="J36" s="16"/>
      <c r="K36" s="205">
        <f>IFERROR(J36*'Schedule 1'!$E$104,0)</f>
        <v>0</v>
      </c>
      <c r="L36" s="205">
        <f t="shared" si="1"/>
        <v>0</v>
      </c>
      <c r="N36" s="18"/>
      <c r="O36" s="18"/>
    </row>
    <row r="37" spans="1:15" x14ac:dyDescent="0.25">
      <c r="A37" s="204">
        <v>23</v>
      </c>
      <c r="B37" s="444"/>
      <c r="C37" s="444"/>
      <c r="D37" s="444"/>
      <c r="F37" s="16"/>
      <c r="G37" s="205">
        <f>IFERROR(F37*'Schedule 1'!$E$104,0)</f>
        <v>0</v>
      </c>
      <c r="H37" s="205">
        <f t="shared" si="0"/>
        <v>0</v>
      </c>
      <c r="J37" s="16"/>
      <c r="K37" s="205">
        <f>IFERROR(J37*'Schedule 1'!$E$104,0)</f>
        <v>0</v>
      </c>
      <c r="L37" s="205">
        <f t="shared" si="1"/>
        <v>0</v>
      </c>
      <c r="N37" s="18"/>
      <c r="O37" s="18"/>
    </row>
    <row r="38" spans="1:15" x14ac:dyDescent="0.25">
      <c r="A38" s="204">
        <v>24</v>
      </c>
      <c r="B38" s="444"/>
      <c r="C38" s="444"/>
      <c r="D38" s="444"/>
      <c r="F38" s="16"/>
      <c r="G38" s="205">
        <f>IFERROR(F38*'Schedule 1'!$E$104,0)</f>
        <v>0</v>
      </c>
      <c r="H38" s="205">
        <f t="shared" si="0"/>
        <v>0</v>
      </c>
      <c r="J38" s="16"/>
      <c r="K38" s="205">
        <f>IFERROR(J38*'Schedule 1'!$E$104,0)</f>
        <v>0</v>
      </c>
      <c r="L38" s="205">
        <f t="shared" si="1"/>
        <v>0</v>
      </c>
      <c r="N38" s="18"/>
      <c r="O38" s="18"/>
    </row>
    <row r="39" spans="1:15" x14ac:dyDescent="0.25">
      <c r="A39" s="204">
        <v>25</v>
      </c>
      <c r="B39" s="444"/>
      <c r="C39" s="444"/>
      <c r="D39" s="444"/>
      <c r="F39" s="16"/>
      <c r="G39" s="205">
        <f>IFERROR(F39*'Schedule 1'!$E$104,0)</f>
        <v>0</v>
      </c>
      <c r="H39" s="205">
        <f t="shared" si="0"/>
        <v>0</v>
      </c>
      <c r="J39" s="16"/>
      <c r="K39" s="205">
        <f>IFERROR(J39*'Schedule 1'!$E$104,0)</f>
        <v>0</v>
      </c>
      <c r="L39" s="205">
        <f t="shared" si="1"/>
        <v>0</v>
      </c>
      <c r="N39" s="18"/>
      <c r="O39" s="18"/>
    </row>
    <row r="40" spans="1:15" x14ac:dyDescent="0.25">
      <c r="A40" s="204">
        <v>26</v>
      </c>
      <c r="B40" s="444"/>
      <c r="C40" s="444"/>
      <c r="D40" s="444"/>
      <c r="F40" s="16"/>
      <c r="G40" s="205">
        <f>IFERROR(F40*'Schedule 1'!$E$104,0)</f>
        <v>0</v>
      </c>
      <c r="H40" s="205">
        <f t="shared" si="0"/>
        <v>0</v>
      </c>
      <c r="J40" s="16"/>
      <c r="K40" s="205">
        <f>IFERROR(J40*'Schedule 1'!$E$104,0)</f>
        <v>0</v>
      </c>
      <c r="L40" s="205">
        <f t="shared" si="1"/>
        <v>0</v>
      </c>
      <c r="N40" s="18"/>
      <c r="O40" s="18"/>
    </row>
    <row r="41" spans="1:15" x14ac:dyDescent="0.25">
      <c r="A41" s="204">
        <v>27</v>
      </c>
      <c r="B41" s="444"/>
      <c r="C41" s="444"/>
      <c r="D41" s="444"/>
      <c r="F41" s="16"/>
      <c r="G41" s="205">
        <f>IFERROR(F41*'Schedule 1'!$E$104,0)</f>
        <v>0</v>
      </c>
      <c r="H41" s="205">
        <f t="shared" si="0"/>
        <v>0</v>
      </c>
      <c r="J41" s="16"/>
      <c r="K41" s="205">
        <f>IFERROR(J41*'Schedule 1'!$E$104,0)</f>
        <v>0</v>
      </c>
      <c r="L41" s="205">
        <f t="shared" si="1"/>
        <v>0</v>
      </c>
      <c r="N41" s="18"/>
      <c r="O41" s="18"/>
    </row>
    <row r="42" spans="1:15" x14ac:dyDescent="0.25">
      <c r="A42" s="204">
        <v>28</v>
      </c>
      <c r="B42" s="444"/>
      <c r="C42" s="444"/>
      <c r="D42" s="444"/>
      <c r="F42" s="16"/>
      <c r="G42" s="205">
        <f>IFERROR(F42*'Schedule 1'!$E$104,0)</f>
        <v>0</v>
      </c>
      <c r="H42" s="205">
        <f t="shared" si="0"/>
        <v>0</v>
      </c>
      <c r="J42" s="16"/>
      <c r="K42" s="205">
        <f>IFERROR(J42*'Schedule 1'!$E$104,0)</f>
        <v>0</v>
      </c>
      <c r="L42" s="205">
        <f t="shared" si="1"/>
        <v>0</v>
      </c>
      <c r="N42" s="18"/>
      <c r="O42" s="18"/>
    </row>
    <row r="43" spans="1:15" x14ac:dyDescent="0.25">
      <c r="A43" s="204">
        <v>29</v>
      </c>
      <c r="B43" s="444"/>
      <c r="C43" s="444"/>
      <c r="D43" s="444"/>
      <c r="F43" s="16"/>
      <c r="G43" s="205">
        <f>IFERROR(F43*'Schedule 1'!$E$104,0)</f>
        <v>0</v>
      </c>
      <c r="H43" s="205">
        <f t="shared" si="0"/>
        <v>0</v>
      </c>
      <c r="J43" s="16"/>
      <c r="K43" s="205">
        <f>IFERROR(J43*'Schedule 1'!$E$104,0)</f>
        <v>0</v>
      </c>
      <c r="L43" s="205">
        <f t="shared" si="1"/>
        <v>0</v>
      </c>
      <c r="N43" s="18"/>
      <c r="O43" s="18"/>
    </row>
    <row r="44" spans="1:15" x14ac:dyDescent="0.25">
      <c r="A44" s="204">
        <v>30</v>
      </c>
      <c r="B44" s="444"/>
      <c r="C44" s="444"/>
      <c r="D44" s="444"/>
      <c r="F44" s="16"/>
      <c r="G44" s="205">
        <f>IFERROR(F44*'Schedule 1'!$E$104,0)</f>
        <v>0</v>
      </c>
      <c r="H44" s="205">
        <f t="shared" si="0"/>
        <v>0</v>
      </c>
      <c r="J44" s="16"/>
      <c r="K44" s="205">
        <f>IFERROR(J44*'Schedule 1'!$E$104,0)</f>
        <v>0</v>
      </c>
      <c r="L44" s="205">
        <f t="shared" si="1"/>
        <v>0</v>
      </c>
      <c r="N44" s="18"/>
      <c r="O44" s="18"/>
    </row>
    <row r="45" spans="1:15" x14ac:dyDescent="0.25">
      <c r="A45" s="204">
        <v>31</v>
      </c>
      <c r="B45" s="444"/>
      <c r="C45" s="444"/>
      <c r="D45" s="444"/>
      <c r="F45" s="16"/>
      <c r="G45" s="205">
        <f>IFERROR(F45*'Schedule 1'!$E$104,0)</f>
        <v>0</v>
      </c>
      <c r="H45" s="205">
        <f t="shared" si="0"/>
        <v>0</v>
      </c>
      <c r="J45" s="16"/>
      <c r="K45" s="205">
        <f>IFERROR(J45*'Schedule 1'!$E$104,0)</f>
        <v>0</v>
      </c>
      <c r="L45" s="205">
        <f t="shared" si="1"/>
        <v>0</v>
      </c>
      <c r="N45" s="18"/>
      <c r="O45" s="18"/>
    </row>
    <row r="46" spans="1:15" x14ac:dyDescent="0.25">
      <c r="A46" s="204">
        <v>32</v>
      </c>
      <c r="B46" s="444"/>
      <c r="C46" s="444"/>
      <c r="D46" s="444"/>
      <c r="F46" s="16"/>
      <c r="G46" s="205">
        <f>IFERROR(F46*'Schedule 1'!$E$104,0)</f>
        <v>0</v>
      </c>
      <c r="H46" s="205">
        <f t="shared" si="0"/>
        <v>0</v>
      </c>
      <c r="J46" s="16"/>
      <c r="K46" s="205">
        <f>IFERROR(J46*'Schedule 1'!$E$104,0)</f>
        <v>0</v>
      </c>
      <c r="L46" s="205">
        <f t="shared" si="1"/>
        <v>0</v>
      </c>
      <c r="N46" s="18"/>
      <c r="O46" s="18"/>
    </row>
    <row r="47" spans="1:15" x14ac:dyDescent="0.25">
      <c r="A47" s="204">
        <v>33</v>
      </c>
      <c r="B47" s="444"/>
      <c r="C47" s="444"/>
      <c r="D47" s="444"/>
      <c r="F47" s="16"/>
      <c r="G47" s="205">
        <f>IFERROR(F47*'Schedule 1'!$E$104,0)</f>
        <v>0</v>
      </c>
      <c r="H47" s="205">
        <f t="shared" si="0"/>
        <v>0</v>
      </c>
      <c r="J47" s="16"/>
      <c r="K47" s="205">
        <f>IFERROR(J47*'Schedule 1'!$E$104,0)</f>
        <v>0</v>
      </c>
      <c r="L47" s="205">
        <f t="shared" si="1"/>
        <v>0</v>
      </c>
      <c r="N47" s="18"/>
      <c r="O47" s="18"/>
    </row>
    <row r="48" spans="1:15" x14ac:dyDescent="0.25">
      <c r="A48" s="204">
        <v>34</v>
      </c>
      <c r="B48" s="444"/>
      <c r="C48" s="444"/>
      <c r="D48" s="444"/>
      <c r="F48" s="16"/>
      <c r="G48" s="205">
        <f>IFERROR(F48*'Schedule 1'!$E$104,0)</f>
        <v>0</v>
      </c>
      <c r="H48" s="205">
        <f t="shared" si="0"/>
        <v>0</v>
      </c>
      <c r="J48" s="16"/>
      <c r="K48" s="205">
        <f>IFERROR(J48*'Schedule 1'!$E$104,0)</f>
        <v>0</v>
      </c>
      <c r="L48" s="205">
        <f t="shared" si="1"/>
        <v>0</v>
      </c>
      <c r="N48" s="18"/>
      <c r="O48" s="18"/>
    </row>
    <row r="49" spans="1:15" x14ac:dyDescent="0.25">
      <c r="A49" s="204">
        <v>35</v>
      </c>
      <c r="B49" s="444"/>
      <c r="C49" s="444"/>
      <c r="D49" s="444"/>
      <c r="F49" s="16"/>
      <c r="G49" s="205">
        <f>IFERROR(F49*'Schedule 1'!$E$104,0)</f>
        <v>0</v>
      </c>
      <c r="H49" s="205">
        <f t="shared" si="0"/>
        <v>0</v>
      </c>
      <c r="J49" s="16"/>
      <c r="K49" s="205">
        <f>IFERROR(J49*'Schedule 1'!$E$104,0)</f>
        <v>0</v>
      </c>
      <c r="L49" s="205">
        <f t="shared" si="1"/>
        <v>0</v>
      </c>
      <c r="N49" s="18"/>
      <c r="O49" s="18"/>
    </row>
    <row r="50" spans="1:15" x14ac:dyDescent="0.25">
      <c r="A50" s="204">
        <v>36</v>
      </c>
      <c r="B50" s="444"/>
      <c r="C50" s="444"/>
      <c r="D50" s="444"/>
      <c r="F50" s="16"/>
      <c r="G50" s="205">
        <f>IFERROR(F50*'Schedule 1'!$E$104,0)</f>
        <v>0</v>
      </c>
      <c r="H50" s="205">
        <f t="shared" si="0"/>
        <v>0</v>
      </c>
      <c r="J50" s="16"/>
      <c r="K50" s="205">
        <f>IFERROR(J50*'Schedule 1'!$E$104,0)</f>
        <v>0</v>
      </c>
      <c r="L50" s="205">
        <f t="shared" si="1"/>
        <v>0</v>
      </c>
      <c r="N50" s="18"/>
      <c r="O50" s="18"/>
    </row>
    <row r="51" spans="1:15" x14ac:dyDescent="0.25">
      <c r="A51" s="204">
        <v>37</v>
      </c>
      <c r="B51" s="444"/>
      <c r="C51" s="444"/>
      <c r="D51" s="444"/>
      <c r="F51" s="16"/>
      <c r="G51" s="205">
        <f>IFERROR(F51*'Schedule 1'!$E$104,0)</f>
        <v>0</v>
      </c>
      <c r="H51" s="205">
        <f t="shared" si="0"/>
        <v>0</v>
      </c>
      <c r="J51" s="16"/>
      <c r="K51" s="205">
        <f>IFERROR(J51*'Schedule 1'!$E$104,0)</f>
        <v>0</v>
      </c>
      <c r="L51" s="205">
        <f t="shared" si="1"/>
        <v>0</v>
      </c>
      <c r="N51" s="18"/>
      <c r="O51" s="18"/>
    </row>
    <row r="52" spans="1:15" x14ac:dyDescent="0.25">
      <c r="A52" s="204">
        <v>38</v>
      </c>
      <c r="B52" s="444"/>
      <c r="C52" s="444"/>
      <c r="D52" s="444"/>
      <c r="F52" s="16"/>
      <c r="G52" s="205">
        <f>IFERROR(F52*'Schedule 1'!$E$104,0)</f>
        <v>0</v>
      </c>
      <c r="H52" s="205">
        <f t="shared" si="0"/>
        <v>0</v>
      </c>
      <c r="J52" s="16"/>
      <c r="K52" s="205">
        <f>IFERROR(J52*'Schedule 1'!$E$104,0)</f>
        <v>0</v>
      </c>
      <c r="L52" s="205">
        <f t="shared" si="1"/>
        <v>0</v>
      </c>
      <c r="N52" s="18"/>
      <c r="O52" s="18"/>
    </row>
    <row r="53" spans="1:15" x14ac:dyDescent="0.25">
      <c r="A53" s="204">
        <v>39</v>
      </c>
      <c r="B53" s="444"/>
      <c r="C53" s="444"/>
      <c r="D53" s="444"/>
      <c r="F53" s="16"/>
      <c r="G53" s="205">
        <f>IFERROR(F53*'Schedule 1'!$E$104,0)</f>
        <v>0</v>
      </c>
      <c r="H53" s="205">
        <f t="shared" si="0"/>
        <v>0</v>
      </c>
      <c r="J53" s="16"/>
      <c r="K53" s="205">
        <f>IFERROR(J53*'Schedule 1'!$E$104,0)</f>
        <v>0</v>
      </c>
      <c r="L53" s="205">
        <f t="shared" si="1"/>
        <v>0</v>
      </c>
      <c r="N53" s="18"/>
      <c r="O53" s="18"/>
    </row>
    <row r="54" spans="1:15" x14ac:dyDescent="0.25">
      <c r="A54" s="204">
        <v>40</v>
      </c>
      <c r="B54" s="444"/>
      <c r="C54" s="444"/>
      <c r="D54" s="444"/>
      <c r="F54" s="16"/>
      <c r="G54" s="205">
        <f>IFERROR(F54*'Schedule 1'!$E$104,0)</f>
        <v>0</v>
      </c>
      <c r="H54" s="205">
        <f t="shared" si="0"/>
        <v>0</v>
      </c>
      <c r="J54" s="16"/>
      <c r="K54" s="205">
        <f>IFERROR(J54*'Schedule 1'!$E$104,0)</f>
        <v>0</v>
      </c>
      <c r="L54" s="205">
        <f t="shared" si="1"/>
        <v>0</v>
      </c>
      <c r="N54" s="18"/>
      <c r="O54" s="18"/>
    </row>
    <row r="55" spans="1:15" x14ac:dyDescent="0.25">
      <c r="A55" s="204">
        <v>41</v>
      </c>
      <c r="B55" s="444"/>
      <c r="C55" s="444"/>
      <c r="D55" s="444"/>
      <c r="F55" s="16"/>
      <c r="G55" s="205">
        <f>IFERROR(F55*'Schedule 1'!$E$104,0)</f>
        <v>0</v>
      </c>
      <c r="H55" s="205">
        <f t="shared" si="0"/>
        <v>0</v>
      </c>
      <c r="J55" s="16"/>
      <c r="K55" s="205">
        <f>IFERROR(J55*'Schedule 1'!$E$104,0)</f>
        <v>0</v>
      </c>
      <c r="L55" s="205">
        <f t="shared" si="1"/>
        <v>0</v>
      </c>
      <c r="N55" s="18"/>
      <c r="O55" s="18"/>
    </row>
    <row r="56" spans="1:15" x14ac:dyDescent="0.25">
      <c r="A56" s="204">
        <v>42</v>
      </c>
      <c r="B56" s="444"/>
      <c r="C56" s="444"/>
      <c r="D56" s="444"/>
      <c r="F56" s="16"/>
      <c r="G56" s="205">
        <f>IFERROR(F56*'Schedule 1'!$E$104,0)</f>
        <v>0</v>
      </c>
      <c r="H56" s="205">
        <f t="shared" si="0"/>
        <v>0</v>
      </c>
      <c r="J56" s="16"/>
      <c r="K56" s="205">
        <f>IFERROR(J56*'Schedule 1'!$E$104,0)</f>
        <v>0</v>
      </c>
      <c r="L56" s="205">
        <f t="shared" si="1"/>
        <v>0</v>
      </c>
      <c r="N56" s="18"/>
      <c r="O56" s="18"/>
    </row>
    <row r="57" spans="1:15" x14ac:dyDescent="0.25">
      <c r="A57" s="204">
        <v>43</v>
      </c>
      <c r="B57" s="444"/>
      <c r="C57" s="444"/>
      <c r="D57" s="444"/>
      <c r="F57" s="16"/>
      <c r="G57" s="205">
        <f>IFERROR(F57*'Schedule 1'!$E$104,0)</f>
        <v>0</v>
      </c>
      <c r="H57" s="205">
        <f t="shared" si="0"/>
        <v>0</v>
      </c>
      <c r="J57" s="16"/>
      <c r="K57" s="205">
        <f>IFERROR(J57*'Schedule 1'!$E$104,0)</f>
        <v>0</v>
      </c>
      <c r="L57" s="205">
        <f t="shared" si="1"/>
        <v>0</v>
      </c>
      <c r="N57" s="18"/>
      <c r="O57" s="18"/>
    </row>
    <row r="58" spans="1:15" x14ac:dyDescent="0.25">
      <c r="A58" s="204">
        <v>44</v>
      </c>
      <c r="B58" s="444"/>
      <c r="C58" s="444"/>
      <c r="D58" s="444"/>
      <c r="F58" s="16"/>
      <c r="G58" s="205">
        <f>IFERROR(F58*'Schedule 1'!$E$104,0)</f>
        <v>0</v>
      </c>
      <c r="H58" s="205">
        <f t="shared" si="0"/>
        <v>0</v>
      </c>
      <c r="J58" s="16"/>
      <c r="K58" s="205">
        <f>IFERROR(J58*'Schedule 1'!$E$104,0)</f>
        <v>0</v>
      </c>
      <c r="L58" s="205">
        <f t="shared" si="1"/>
        <v>0</v>
      </c>
      <c r="N58" s="18"/>
      <c r="O58" s="18"/>
    </row>
    <row r="59" spans="1:15" x14ac:dyDescent="0.25">
      <c r="A59" s="204">
        <v>45</v>
      </c>
      <c r="B59" s="444"/>
      <c r="C59" s="444"/>
      <c r="D59" s="444"/>
      <c r="F59" s="16"/>
      <c r="G59" s="205">
        <f>IFERROR(F59*'Schedule 1'!$E$104,0)</f>
        <v>0</v>
      </c>
      <c r="H59" s="205">
        <f t="shared" si="0"/>
        <v>0</v>
      </c>
      <c r="J59" s="16"/>
      <c r="K59" s="205">
        <f>IFERROR(J59*'Schedule 1'!$E$104,0)</f>
        <v>0</v>
      </c>
      <c r="L59" s="205">
        <f t="shared" si="1"/>
        <v>0</v>
      </c>
      <c r="N59" s="18"/>
      <c r="O59" s="18"/>
    </row>
    <row r="60" spans="1:15" x14ac:dyDescent="0.25">
      <c r="A60" s="204">
        <v>46</v>
      </c>
      <c r="B60" s="444"/>
      <c r="C60" s="444"/>
      <c r="D60" s="444"/>
      <c r="F60" s="16"/>
      <c r="G60" s="205">
        <f>IFERROR(F60*'Schedule 1'!$E$104,0)</f>
        <v>0</v>
      </c>
      <c r="H60" s="205">
        <f t="shared" si="0"/>
        <v>0</v>
      </c>
      <c r="J60" s="16"/>
      <c r="K60" s="205">
        <f>IFERROR(J60*'Schedule 1'!$E$104,0)</f>
        <v>0</v>
      </c>
      <c r="L60" s="205">
        <f t="shared" si="1"/>
        <v>0</v>
      </c>
      <c r="N60" s="18"/>
      <c r="O60" s="18"/>
    </row>
    <row r="61" spans="1:15" x14ac:dyDescent="0.25">
      <c r="A61" s="204">
        <v>47</v>
      </c>
      <c r="B61" s="444"/>
      <c r="C61" s="444"/>
      <c r="D61" s="444"/>
      <c r="F61" s="16"/>
      <c r="G61" s="205">
        <f>IFERROR(F61*'Schedule 1'!$E$104,0)</f>
        <v>0</v>
      </c>
      <c r="H61" s="205">
        <f t="shared" si="0"/>
        <v>0</v>
      </c>
      <c r="J61" s="16"/>
      <c r="K61" s="205">
        <f>IFERROR(J61*'Schedule 1'!$E$104,0)</f>
        <v>0</v>
      </c>
      <c r="L61" s="205">
        <f t="shared" si="1"/>
        <v>0</v>
      </c>
      <c r="N61" s="18"/>
      <c r="O61" s="18"/>
    </row>
    <row r="62" spans="1:15" x14ac:dyDescent="0.25">
      <c r="A62" s="204">
        <v>48</v>
      </c>
      <c r="B62" s="444"/>
      <c r="C62" s="444"/>
      <c r="D62" s="444"/>
      <c r="F62" s="16"/>
      <c r="G62" s="205">
        <f>IFERROR(F62*'Schedule 1'!$E$104,0)</f>
        <v>0</v>
      </c>
      <c r="H62" s="205">
        <f t="shared" si="0"/>
        <v>0</v>
      </c>
      <c r="J62" s="16"/>
      <c r="K62" s="205">
        <f>IFERROR(J62*'Schedule 1'!$E$104,0)</f>
        <v>0</v>
      </c>
      <c r="L62" s="205">
        <f t="shared" si="1"/>
        <v>0</v>
      </c>
      <c r="N62" s="18"/>
      <c r="O62" s="18"/>
    </row>
    <row r="63" spans="1:15" x14ac:dyDescent="0.25">
      <c r="A63" s="204">
        <v>49</v>
      </c>
      <c r="B63" s="444"/>
      <c r="C63" s="444"/>
      <c r="D63" s="444"/>
      <c r="F63" s="16"/>
      <c r="G63" s="205">
        <f>IFERROR(F63*'Schedule 1'!$E$104,0)</f>
        <v>0</v>
      </c>
      <c r="H63" s="205">
        <f t="shared" si="0"/>
        <v>0</v>
      </c>
      <c r="J63" s="16"/>
      <c r="K63" s="205">
        <f>IFERROR(J63*'Schedule 1'!$E$104,0)</f>
        <v>0</v>
      </c>
      <c r="L63" s="205">
        <f t="shared" si="1"/>
        <v>0</v>
      </c>
      <c r="N63" s="18"/>
      <c r="O63" s="18"/>
    </row>
    <row r="64" spans="1:15" x14ac:dyDescent="0.25">
      <c r="A64" s="204">
        <v>50</v>
      </c>
      <c r="B64" s="444"/>
      <c r="C64" s="444"/>
      <c r="D64" s="444"/>
      <c r="F64" s="16"/>
      <c r="G64" s="205">
        <f>IFERROR(F64*'Schedule 1'!$E$104,0)</f>
        <v>0</v>
      </c>
      <c r="H64" s="205">
        <f t="shared" si="0"/>
        <v>0</v>
      </c>
      <c r="J64" s="16"/>
      <c r="K64" s="205">
        <f>IFERROR(J64*'Schedule 1'!$E$104,0)</f>
        <v>0</v>
      </c>
      <c r="L64" s="205">
        <f t="shared" si="1"/>
        <v>0</v>
      </c>
      <c r="N64" s="18"/>
      <c r="O64" s="18"/>
    </row>
    <row r="65" spans="1:15" x14ac:dyDescent="0.25">
      <c r="A65" s="204">
        <v>51</v>
      </c>
      <c r="B65" s="444"/>
      <c r="C65" s="444"/>
      <c r="D65" s="444"/>
      <c r="F65" s="16"/>
      <c r="G65" s="205">
        <f>IFERROR(F65*'Schedule 1'!$E$104,0)</f>
        <v>0</v>
      </c>
      <c r="H65" s="205">
        <f t="shared" si="0"/>
        <v>0</v>
      </c>
      <c r="J65" s="16"/>
      <c r="K65" s="205">
        <f>IFERROR(J65*'Schedule 1'!$E$104,0)</f>
        <v>0</v>
      </c>
      <c r="L65" s="205">
        <f t="shared" si="1"/>
        <v>0</v>
      </c>
      <c r="N65" s="18"/>
      <c r="O65" s="18"/>
    </row>
    <row r="66" spans="1:15" x14ac:dyDescent="0.25">
      <c r="A66" s="204">
        <v>52</v>
      </c>
      <c r="B66" s="444"/>
      <c r="C66" s="444"/>
      <c r="D66" s="444"/>
      <c r="F66" s="16"/>
      <c r="G66" s="205">
        <f>IFERROR(F66*'Schedule 1'!$E$104,0)</f>
        <v>0</v>
      </c>
      <c r="H66" s="205">
        <f t="shared" si="0"/>
        <v>0</v>
      </c>
      <c r="J66" s="16"/>
      <c r="K66" s="205">
        <f>IFERROR(J66*'Schedule 1'!$E$104,0)</f>
        <v>0</v>
      </c>
      <c r="L66" s="205">
        <f t="shared" si="1"/>
        <v>0</v>
      </c>
      <c r="N66" s="18"/>
      <c r="O66" s="18"/>
    </row>
    <row r="67" spans="1:15" x14ac:dyDescent="0.25">
      <c r="A67" s="204">
        <v>53</v>
      </c>
      <c r="B67" s="444"/>
      <c r="C67" s="444"/>
      <c r="D67" s="444"/>
      <c r="F67" s="16"/>
      <c r="G67" s="205">
        <f>IFERROR(F67*'Schedule 1'!$E$104,0)</f>
        <v>0</v>
      </c>
      <c r="H67" s="205">
        <f t="shared" si="0"/>
        <v>0</v>
      </c>
      <c r="J67" s="16"/>
      <c r="K67" s="205">
        <f>IFERROR(J67*'Schedule 1'!$E$104,0)</f>
        <v>0</v>
      </c>
      <c r="L67" s="205">
        <f t="shared" si="1"/>
        <v>0</v>
      </c>
      <c r="N67" s="18"/>
      <c r="O67" s="18"/>
    </row>
    <row r="68" spans="1:15" x14ac:dyDescent="0.25">
      <c r="A68" s="204">
        <v>54</v>
      </c>
      <c r="B68" s="444"/>
      <c r="C68" s="444"/>
      <c r="D68" s="444"/>
      <c r="F68" s="16"/>
      <c r="G68" s="205">
        <f>IFERROR(F68*'Schedule 1'!$E$104,0)</f>
        <v>0</v>
      </c>
      <c r="H68" s="205">
        <f t="shared" si="0"/>
        <v>0</v>
      </c>
      <c r="J68" s="16"/>
      <c r="K68" s="205">
        <f>IFERROR(J68*'Schedule 1'!$E$104,0)</f>
        <v>0</v>
      </c>
      <c r="L68" s="205">
        <f t="shared" si="1"/>
        <v>0</v>
      </c>
      <c r="N68" s="18"/>
      <c r="O68" s="18"/>
    </row>
    <row r="69" spans="1:15" x14ac:dyDescent="0.25">
      <c r="A69" s="204">
        <v>55</v>
      </c>
      <c r="B69" s="444"/>
      <c r="C69" s="444"/>
      <c r="D69" s="444"/>
      <c r="F69" s="16"/>
      <c r="G69" s="205">
        <f>IFERROR(F69*'Schedule 1'!$E$104,0)</f>
        <v>0</v>
      </c>
      <c r="H69" s="205">
        <f t="shared" si="0"/>
        <v>0</v>
      </c>
      <c r="J69" s="16"/>
      <c r="K69" s="205">
        <f>IFERROR(J69*'Schedule 1'!$E$104,0)</f>
        <v>0</v>
      </c>
      <c r="L69" s="205">
        <f t="shared" si="1"/>
        <v>0</v>
      </c>
      <c r="N69" s="18"/>
      <c r="O69" s="18"/>
    </row>
    <row r="70" spans="1:15" x14ac:dyDescent="0.25">
      <c r="A70" s="204">
        <v>56</v>
      </c>
      <c r="B70" s="444"/>
      <c r="C70" s="444"/>
      <c r="D70" s="444"/>
      <c r="F70" s="16"/>
      <c r="G70" s="205">
        <f>IFERROR(F70*'Schedule 1'!$E$104,0)</f>
        <v>0</v>
      </c>
      <c r="H70" s="205">
        <f t="shared" si="0"/>
        <v>0</v>
      </c>
      <c r="J70" s="16"/>
      <c r="K70" s="205">
        <f>IFERROR(J70*'Schedule 1'!$E$104,0)</f>
        <v>0</v>
      </c>
      <c r="L70" s="205">
        <f t="shared" si="1"/>
        <v>0</v>
      </c>
      <c r="N70" s="18"/>
      <c r="O70" s="18"/>
    </row>
    <row r="71" spans="1:15" x14ac:dyDescent="0.25">
      <c r="A71" s="204">
        <v>57</v>
      </c>
      <c r="B71" s="444"/>
      <c r="C71" s="444"/>
      <c r="D71" s="444"/>
      <c r="F71" s="16"/>
      <c r="G71" s="205">
        <f>IFERROR(F71*'Schedule 1'!$E$104,0)</f>
        <v>0</v>
      </c>
      <c r="H71" s="205">
        <f t="shared" si="0"/>
        <v>0</v>
      </c>
      <c r="J71" s="16"/>
      <c r="K71" s="205">
        <f>IFERROR(J71*'Schedule 1'!$E$104,0)</f>
        <v>0</v>
      </c>
      <c r="L71" s="205">
        <f t="shared" si="1"/>
        <v>0</v>
      </c>
      <c r="N71" s="18"/>
      <c r="O71" s="18"/>
    </row>
    <row r="72" spans="1:15" x14ac:dyDescent="0.25">
      <c r="A72" s="204">
        <v>58</v>
      </c>
      <c r="B72" s="444"/>
      <c r="C72" s="444"/>
      <c r="D72" s="444"/>
      <c r="F72" s="16"/>
      <c r="G72" s="205">
        <f>IFERROR(F72*'Schedule 1'!$E$104,0)</f>
        <v>0</v>
      </c>
      <c r="H72" s="205">
        <f t="shared" si="0"/>
        <v>0</v>
      </c>
      <c r="J72" s="16"/>
      <c r="K72" s="205">
        <f>IFERROR(J72*'Schedule 1'!$E$104,0)</f>
        <v>0</v>
      </c>
      <c r="L72" s="205">
        <f t="shared" si="1"/>
        <v>0</v>
      </c>
      <c r="N72" s="18"/>
      <c r="O72" s="18"/>
    </row>
    <row r="73" spans="1:15" x14ac:dyDescent="0.25">
      <c r="A73" s="204">
        <v>59</v>
      </c>
      <c r="F73" s="197">
        <f>SUM(F15:F72)</f>
        <v>0</v>
      </c>
      <c r="G73" s="197">
        <f t="shared" ref="G73:H73" si="2">SUM(G15:G72)</f>
        <v>0</v>
      </c>
      <c r="H73" s="197">
        <f t="shared" si="2"/>
        <v>0</v>
      </c>
      <c r="J73" s="197">
        <f>SUM(J15:J72)</f>
        <v>0</v>
      </c>
      <c r="K73" s="197">
        <f t="shared" ref="K73:L73" si="3">SUM(K15:K72)</f>
        <v>0</v>
      </c>
      <c r="L73" s="197">
        <f t="shared" si="3"/>
        <v>0</v>
      </c>
      <c r="O73" s="211"/>
    </row>
    <row r="74" spans="1:15" ht="15.75" thickBot="1" x14ac:dyDescent="0.3">
      <c r="H74" s="206" t="s">
        <v>280</v>
      </c>
      <c r="L74" s="206" t="s">
        <v>281</v>
      </c>
    </row>
    <row r="75" spans="1:15" s="208" customFormat="1" ht="16.5" thickBot="1" x14ac:dyDescent="0.3">
      <c r="A75" s="204">
        <v>60</v>
      </c>
      <c r="B75" s="212" t="s">
        <v>587</v>
      </c>
      <c r="F75" s="209">
        <f>H73+L73</f>
        <v>0</v>
      </c>
      <c r="G75" s="210"/>
      <c r="H75" s="210"/>
      <c r="I75" s="210"/>
      <c r="J75" s="210"/>
      <c r="K75" s="210"/>
    </row>
    <row r="77" spans="1:15" x14ac:dyDescent="0.25">
      <c r="A77" s="211" t="s">
        <v>683</v>
      </c>
    </row>
    <row r="78" spans="1:15" x14ac:dyDescent="0.25">
      <c r="A78" s="211" t="s">
        <v>681</v>
      </c>
    </row>
  </sheetData>
  <sheetProtection algorithmName="SHA-512" hashValue="xnzE/eXuLsOeGjZ+d7FX9aA6H9rM0mAeJJhJHkISzoSH918fJJQkwLS5n6ujszSKY2l/mLzKRmJA5ShFE2xM+Q==" saltValue="o1lzv5WSx+vSELi8ZJ3JrA==" spinCount="100000" sheet="1" objects="1" scenarios="1"/>
  <mergeCells count="64">
    <mergeCell ref="B12:D12"/>
    <mergeCell ref="B13:D14"/>
    <mergeCell ref="O13:O14"/>
    <mergeCell ref="N13:N14"/>
    <mergeCell ref="B56:D56"/>
    <mergeCell ref="B21:D21"/>
    <mergeCell ref="B42:D42"/>
    <mergeCell ref="B43:D43"/>
    <mergeCell ref="B44:D44"/>
    <mergeCell ref="B45:D45"/>
    <mergeCell ref="B22:D22"/>
    <mergeCell ref="B23:D23"/>
    <mergeCell ref="B24:D24"/>
    <mergeCell ref="B25:D25"/>
    <mergeCell ref="B26:D26"/>
    <mergeCell ref="B27:D27"/>
    <mergeCell ref="J13:L13"/>
    <mergeCell ref="B15:D15"/>
    <mergeCell ref="B16:D16"/>
    <mergeCell ref="B17:D17"/>
    <mergeCell ref="B32:D32"/>
    <mergeCell ref="B30:D30"/>
    <mergeCell ref="B31:D31"/>
    <mergeCell ref="F13:H13"/>
    <mergeCell ref="B18:D18"/>
    <mergeCell ref="B19:D19"/>
    <mergeCell ref="B20:D20"/>
    <mergeCell ref="B28:D28"/>
    <mergeCell ref="B29:D29"/>
    <mergeCell ref="B33:D33"/>
    <mergeCell ref="B34:D34"/>
    <mergeCell ref="B35:D35"/>
    <mergeCell ref="B36:D36"/>
    <mergeCell ref="B37:D37"/>
    <mergeCell ref="B38:D38"/>
    <mergeCell ref="B39:D39"/>
    <mergeCell ref="B40:D40"/>
    <mergeCell ref="B41:D41"/>
    <mergeCell ref="B46:D46"/>
    <mergeCell ref="B47:D47"/>
    <mergeCell ref="B48:D48"/>
    <mergeCell ref="B49:D49"/>
    <mergeCell ref="B50:D50"/>
    <mergeCell ref="B51:D51"/>
    <mergeCell ref="B52:D52"/>
    <mergeCell ref="B53:D53"/>
    <mergeCell ref="B54:D54"/>
    <mergeCell ref="B55:D55"/>
    <mergeCell ref="B57:D57"/>
    <mergeCell ref="B58:D58"/>
    <mergeCell ref="B59:D59"/>
    <mergeCell ref="B60:D60"/>
    <mergeCell ref="B61:D61"/>
    <mergeCell ref="B62:D62"/>
    <mergeCell ref="B63:D63"/>
    <mergeCell ref="B64:D64"/>
    <mergeCell ref="B65:D65"/>
    <mergeCell ref="B66:D66"/>
    <mergeCell ref="B72:D72"/>
    <mergeCell ref="B67:D67"/>
    <mergeCell ref="B68:D68"/>
    <mergeCell ref="B69:D69"/>
    <mergeCell ref="B70:D70"/>
    <mergeCell ref="B71:D71"/>
  </mergeCells>
  <pageMargins left="0.7" right="0.7" top="0.75" bottom="0.75" header="0.3" footer="0.3"/>
  <pageSetup scale="36"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'Schedule 2A'!$AF$7:$AF$8</xm:f>
          </x14:formula1>
          <xm:sqref>F8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AC142"/>
    <pageSetUpPr fitToPage="1"/>
  </sheetPr>
  <dimension ref="A1:O78"/>
  <sheetViews>
    <sheetView showGridLines="0" zoomScaleNormal="100" workbookViewId="0"/>
  </sheetViews>
  <sheetFormatPr defaultColWidth="9.140625" defaultRowHeight="15" x14ac:dyDescent="0.25"/>
  <cols>
    <col min="1" max="1" width="9.5703125" style="63" customWidth="1"/>
    <col min="2" max="2" width="20.85546875" style="63" customWidth="1"/>
    <col min="3" max="3" width="22.85546875" style="63" customWidth="1"/>
    <col min="4" max="4" width="22.42578125" style="63" customWidth="1"/>
    <col min="5" max="5" width="2.28515625" style="63" customWidth="1"/>
    <col min="6" max="8" width="18.140625" style="63" customWidth="1"/>
    <col min="9" max="9" width="2.28515625" style="63" customWidth="1"/>
    <col min="10" max="12" width="18.140625" style="63" customWidth="1"/>
    <col min="13" max="13" width="2.28515625" style="63" customWidth="1"/>
    <col min="14" max="14" width="11" style="63" customWidth="1"/>
    <col min="15" max="15" width="12" style="63" customWidth="1"/>
    <col min="16" max="16384" width="9.140625" style="63"/>
  </cols>
  <sheetData>
    <row r="1" spans="1:15" ht="26.25" x14ac:dyDescent="0.4">
      <c r="A1" s="62" t="str">
        <f>Instructions!A1</f>
        <v>Colorado Comprehensive Provider Cost Report</v>
      </c>
    </row>
    <row r="2" spans="1:15" ht="21" x14ac:dyDescent="0.35">
      <c r="A2" s="64" t="str">
        <f>Instructions!A2</f>
        <v>Comprehensive Safety Net Providers</v>
      </c>
    </row>
    <row r="3" spans="1:15" ht="24.95" customHeight="1" x14ac:dyDescent="0.35">
      <c r="A3" s="179" t="s">
        <v>597</v>
      </c>
      <c r="B3" s="179"/>
      <c r="C3" s="179"/>
      <c r="D3" s="179"/>
      <c r="E3" s="179"/>
      <c r="F3" s="179"/>
      <c r="G3" s="179"/>
      <c r="H3" s="179"/>
    </row>
    <row r="5" spans="1:15" x14ac:dyDescent="0.25">
      <c r="A5" s="81" t="s">
        <v>555</v>
      </c>
      <c r="C5" s="82">
        <f>Certification!C5</f>
        <v>0</v>
      </c>
    </row>
    <row r="6" spans="1:15" x14ac:dyDescent="0.25">
      <c r="A6" s="81" t="s">
        <v>0</v>
      </c>
      <c r="C6" s="83">
        <f>Certification!C6</f>
        <v>45838</v>
      </c>
      <c r="F6" s="83"/>
    </row>
    <row r="8" spans="1:15" x14ac:dyDescent="0.25">
      <c r="A8" s="81" t="s">
        <v>276</v>
      </c>
      <c r="B8" s="151" t="s">
        <v>593</v>
      </c>
      <c r="C8" s="81"/>
      <c r="F8" s="17"/>
      <c r="G8" s="203" t="s">
        <v>282</v>
      </c>
    </row>
    <row r="10" spans="1:15" x14ac:dyDescent="0.25">
      <c r="A10" s="81" t="s">
        <v>277</v>
      </c>
      <c r="B10" s="81" t="s">
        <v>279</v>
      </c>
      <c r="C10" s="81"/>
    </row>
    <row r="12" spans="1:15" x14ac:dyDescent="0.25">
      <c r="B12" s="428">
        <v>1</v>
      </c>
      <c r="C12" s="428"/>
      <c r="D12" s="428"/>
      <c r="F12" s="85">
        <v>2</v>
      </c>
      <c r="G12" s="85">
        <v>3</v>
      </c>
      <c r="H12" s="85">
        <v>4</v>
      </c>
      <c r="J12" s="85">
        <v>5</v>
      </c>
      <c r="K12" s="85">
        <v>6</v>
      </c>
      <c r="L12" s="85">
        <v>7</v>
      </c>
      <c r="N12" s="85">
        <v>8</v>
      </c>
      <c r="O12" s="85">
        <v>9</v>
      </c>
    </row>
    <row r="13" spans="1:15" ht="15" customHeight="1" x14ac:dyDescent="0.25">
      <c r="B13" s="445" t="s">
        <v>278</v>
      </c>
      <c r="C13" s="445"/>
      <c r="D13" s="445"/>
      <c r="F13" s="435" t="s">
        <v>285</v>
      </c>
      <c r="G13" s="436"/>
      <c r="H13" s="437"/>
      <c r="J13" s="435" t="s">
        <v>286</v>
      </c>
      <c r="K13" s="436"/>
      <c r="L13" s="437"/>
      <c r="N13" s="446" t="s">
        <v>274</v>
      </c>
      <c r="O13" s="433" t="s">
        <v>680</v>
      </c>
    </row>
    <row r="14" spans="1:15" ht="55.5" customHeight="1" x14ac:dyDescent="0.25">
      <c r="B14" s="445"/>
      <c r="C14" s="445"/>
      <c r="D14" s="445"/>
      <c r="E14" s="75"/>
      <c r="F14" s="194" t="s">
        <v>239</v>
      </c>
      <c r="G14" s="87" t="s">
        <v>682</v>
      </c>
      <c r="H14" s="87" t="s">
        <v>240</v>
      </c>
      <c r="I14" s="69"/>
      <c r="J14" s="87" t="s">
        <v>239</v>
      </c>
      <c r="K14" s="87" t="s">
        <v>682</v>
      </c>
      <c r="L14" s="194" t="s">
        <v>240</v>
      </c>
      <c r="M14" s="75"/>
      <c r="N14" s="446"/>
      <c r="O14" s="434"/>
    </row>
    <row r="15" spans="1:15" x14ac:dyDescent="0.25">
      <c r="A15" s="204">
        <v>1</v>
      </c>
      <c r="B15" s="444"/>
      <c r="C15" s="444"/>
      <c r="D15" s="444"/>
      <c r="F15" s="16"/>
      <c r="G15" s="205">
        <f>IFERROR(F15*'Schedule 1'!$E$104,0)</f>
        <v>0</v>
      </c>
      <c r="H15" s="205">
        <f>SUM(F15:G15)</f>
        <v>0</v>
      </c>
      <c r="J15" s="16"/>
      <c r="K15" s="205">
        <f>IFERROR(J15*'Schedule 1'!$E$104,0)</f>
        <v>0</v>
      </c>
      <c r="L15" s="205">
        <f>SUM(J15:K15)</f>
        <v>0</v>
      </c>
      <c r="N15" s="18"/>
      <c r="O15" s="18"/>
    </row>
    <row r="16" spans="1:15" x14ac:dyDescent="0.25">
      <c r="A16" s="204">
        <v>2</v>
      </c>
      <c r="B16" s="444"/>
      <c r="C16" s="444"/>
      <c r="D16" s="444"/>
      <c r="F16" s="16"/>
      <c r="G16" s="205">
        <f>IFERROR(F16*'Schedule 1'!$E$104,0)</f>
        <v>0</v>
      </c>
      <c r="H16" s="205">
        <f t="shared" ref="H16:H72" si="0">SUM(F16:G16)</f>
        <v>0</v>
      </c>
      <c r="J16" s="16"/>
      <c r="K16" s="205">
        <f>IFERROR(J16*'Schedule 1'!$E$104,0)</f>
        <v>0</v>
      </c>
      <c r="L16" s="205">
        <f t="shared" ref="L16:L72" si="1">SUM(J16:K16)</f>
        <v>0</v>
      </c>
      <c r="N16" s="18"/>
      <c r="O16" s="18"/>
    </row>
    <row r="17" spans="1:15" x14ac:dyDescent="0.25">
      <c r="A17" s="204">
        <v>3</v>
      </c>
      <c r="B17" s="444"/>
      <c r="C17" s="444"/>
      <c r="D17" s="444"/>
      <c r="F17" s="16"/>
      <c r="G17" s="205">
        <f>IFERROR(F17*'Schedule 1'!$E$104,0)</f>
        <v>0</v>
      </c>
      <c r="H17" s="205">
        <f t="shared" si="0"/>
        <v>0</v>
      </c>
      <c r="J17" s="16"/>
      <c r="K17" s="205">
        <f>IFERROR(J17*'Schedule 1'!$E$104,0)</f>
        <v>0</v>
      </c>
      <c r="L17" s="205">
        <f t="shared" si="1"/>
        <v>0</v>
      </c>
      <c r="N17" s="18"/>
      <c r="O17" s="18"/>
    </row>
    <row r="18" spans="1:15" x14ac:dyDescent="0.25">
      <c r="A18" s="204">
        <v>4</v>
      </c>
      <c r="B18" s="444"/>
      <c r="C18" s="444"/>
      <c r="D18" s="444"/>
      <c r="F18" s="16"/>
      <c r="G18" s="205">
        <f>IFERROR(F18*'Schedule 1'!$E$104,0)</f>
        <v>0</v>
      </c>
      <c r="H18" s="205">
        <f t="shared" si="0"/>
        <v>0</v>
      </c>
      <c r="J18" s="16"/>
      <c r="K18" s="205">
        <f>IFERROR(J18*'Schedule 1'!$E$104,0)</f>
        <v>0</v>
      </c>
      <c r="L18" s="205">
        <f t="shared" si="1"/>
        <v>0</v>
      </c>
      <c r="N18" s="18"/>
      <c r="O18" s="18"/>
    </row>
    <row r="19" spans="1:15" x14ac:dyDescent="0.25">
      <c r="A19" s="204">
        <v>5</v>
      </c>
      <c r="B19" s="444"/>
      <c r="C19" s="444"/>
      <c r="D19" s="444"/>
      <c r="F19" s="16"/>
      <c r="G19" s="205">
        <f>IFERROR(F19*'Schedule 1'!$E$104,0)</f>
        <v>0</v>
      </c>
      <c r="H19" s="205">
        <f t="shared" si="0"/>
        <v>0</v>
      </c>
      <c r="J19" s="16"/>
      <c r="K19" s="205">
        <f>IFERROR(J19*'Schedule 1'!$E$104,0)</f>
        <v>0</v>
      </c>
      <c r="L19" s="205">
        <f t="shared" si="1"/>
        <v>0</v>
      </c>
      <c r="N19" s="18"/>
      <c r="O19" s="18"/>
    </row>
    <row r="20" spans="1:15" x14ac:dyDescent="0.25">
      <c r="A20" s="204">
        <v>6</v>
      </c>
      <c r="B20" s="444"/>
      <c r="C20" s="444"/>
      <c r="D20" s="444"/>
      <c r="F20" s="16"/>
      <c r="G20" s="205">
        <f>IFERROR(F20*'Schedule 1'!$E$104,0)</f>
        <v>0</v>
      </c>
      <c r="H20" s="205">
        <f t="shared" si="0"/>
        <v>0</v>
      </c>
      <c r="J20" s="16"/>
      <c r="K20" s="205">
        <f>IFERROR(J20*'Schedule 1'!$E$104,0)</f>
        <v>0</v>
      </c>
      <c r="L20" s="205">
        <f t="shared" si="1"/>
        <v>0</v>
      </c>
      <c r="N20" s="18"/>
      <c r="O20" s="18"/>
    </row>
    <row r="21" spans="1:15" x14ac:dyDescent="0.25">
      <c r="A21" s="204">
        <v>7</v>
      </c>
      <c r="B21" s="444"/>
      <c r="C21" s="444"/>
      <c r="D21" s="444"/>
      <c r="F21" s="16"/>
      <c r="G21" s="205">
        <f>IFERROR(F21*'Schedule 1'!$E$104,0)</f>
        <v>0</v>
      </c>
      <c r="H21" s="205">
        <f t="shared" si="0"/>
        <v>0</v>
      </c>
      <c r="J21" s="16"/>
      <c r="K21" s="205">
        <f>IFERROR(J21*'Schedule 1'!$E$104,0)</f>
        <v>0</v>
      </c>
      <c r="L21" s="205">
        <f t="shared" si="1"/>
        <v>0</v>
      </c>
      <c r="N21" s="18"/>
      <c r="O21" s="18"/>
    </row>
    <row r="22" spans="1:15" x14ac:dyDescent="0.25">
      <c r="A22" s="204">
        <v>8</v>
      </c>
      <c r="B22" s="444"/>
      <c r="C22" s="444"/>
      <c r="D22" s="444"/>
      <c r="F22" s="16"/>
      <c r="G22" s="205">
        <f>IFERROR(F22*'Schedule 1'!$E$104,0)</f>
        <v>0</v>
      </c>
      <c r="H22" s="205">
        <f t="shared" si="0"/>
        <v>0</v>
      </c>
      <c r="J22" s="16"/>
      <c r="K22" s="205">
        <f>IFERROR(J22*'Schedule 1'!$E$104,0)</f>
        <v>0</v>
      </c>
      <c r="L22" s="205">
        <f t="shared" si="1"/>
        <v>0</v>
      </c>
      <c r="N22" s="18"/>
      <c r="O22" s="18"/>
    </row>
    <row r="23" spans="1:15" x14ac:dyDescent="0.25">
      <c r="A23" s="204">
        <v>9</v>
      </c>
      <c r="B23" s="444"/>
      <c r="C23" s="444"/>
      <c r="D23" s="444"/>
      <c r="F23" s="16"/>
      <c r="G23" s="205">
        <f>IFERROR(F23*'Schedule 1'!$E$104,0)</f>
        <v>0</v>
      </c>
      <c r="H23" s="205">
        <f t="shared" si="0"/>
        <v>0</v>
      </c>
      <c r="J23" s="16"/>
      <c r="K23" s="205">
        <f>IFERROR(J23*'Schedule 1'!$E$104,0)</f>
        <v>0</v>
      </c>
      <c r="L23" s="205">
        <f t="shared" si="1"/>
        <v>0</v>
      </c>
      <c r="N23" s="18"/>
      <c r="O23" s="18"/>
    </row>
    <row r="24" spans="1:15" x14ac:dyDescent="0.25">
      <c r="A24" s="204">
        <v>10</v>
      </c>
      <c r="B24" s="444"/>
      <c r="C24" s="444"/>
      <c r="D24" s="444"/>
      <c r="F24" s="16"/>
      <c r="G24" s="205">
        <f>IFERROR(F24*'Schedule 1'!$E$104,0)</f>
        <v>0</v>
      </c>
      <c r="H24" s="205">
        <f t="shared" si="0"/>
        <v>0</v>
      </c>
      <c r="J24" s="16"/>
      <c r="K24" s="205">
        <f>IFERROR(J24*'Schedule 1'!$E$104,0)</f>
        <v>0</v>
      </c>
      <c r="L24" s="205">
        <f t="shared" si="1"/>
        <v>0</v>
      </c>
      <c r="N24" s="18"/>
      <c r="O24" s="18"/>
    </row>
    <row r="25" spans="1:15" x14ac:dyDescent="0.25">
      <c r="A25" s="204">
        <v>11</v>
      </c>
      <c r="B25" s="444"/>
      <c r="C25" s="444"/>
      <c r="D25" s="444"/>
      <c r="F25" s="16"/>
      <c r="G25" s="205">
        <f>IFERROR(F25*'Schedule 1'!$E$104,0)</f>
        <v>0</v>
      </c>
      <c r="H25" s="205">
        <f t="shared" si="0"/>
        <v>0</v>
      </c>
      <c r="J25" s="16"/>
      <c r="K25" s="205">
        <f>IFERROR(J25*'Schedule 1'!$E$104,0)</f>
        <v>0</v>
      </c>
      <c r="L25" s="205">
        <f t="shared" si="1"/>
        <v>0</v>
      </c>
      <c r="N25" s="18"/>
      <c r="O25" s="18"/>
    </row>
    <row r="26" spans="1:15" x14ac:dyDescent="0.25">
      <c r="A26" s="204">
        <v>12</v>
      </c>
      <c r="B26" s="444"/>
      <c r="C26" s="444"/>
      <c r="D26" s="444"/>
      <c r="F26" s="16"/>
      <c r="G26" s="205">
        <f>IFERROR(F26*'Schedule 1'!$E$104,0)</f>
        <v>0</v>
      </c>
      <c r="H26" s="205">
        <f t="shared" si="0"/>
        <v>0</v>
      </c>
      <c r="J26" s="16"/>
      <c r="K26" s="205">
        <f>IFERROR(J26*'Schedule 1'!$E$104,0)</f>
        <v>0</v>
      </c>
      <c r="L26" s="205">
        <f t="shared" si="1"/>
        <v>0</v>
      </c>
      <c r="N26" s="18"/>
      <c r="O26" s="18"/>
    </row>
    <row r="27" spans="1:15" x14ac:dyDescent="0.25">
      <c r="A27" s="204">
        <v>13</v>
      </c>
      <c r="B27" s="444"/>
      <c r="C27" s="444"/>
      <c r="D27" s="444"/>
      <c r="F27" s="16"/>
      <c r="G27" s="205">
        <f>IFERROR(F27*'Schedule 1'!$E$104,0)</f>
        <v>0</v>
      </c>
      <c r="H27" s="205">
        <f t="shared" si="0"/>
        <v>0</v>
      </c>
      <c r="J27" s="16"/>
      <c r="K27" s="205">
        <f>IFERROR(J27*'Schedule 1'!$E$104,0)</f>
        <v>0</v>
      </c>
      <c r="L27" s="205">
        <f t="shared" si="1"/>
        <v>0</v>
      </c>
      <c r="N27" s="18"/>
      <c r="O27" s="18"/>
    </row>
    <row r="28" spans="1:15" x14ac:dyDescent="0.25">
      <c r="A28" s="204">
        <v>14</v>
      </c>
      <c r="B28" s="444"/>
      <c r="C28" s="444"/>
      <c r="D28" s="444"/>
      <c r="F28" s="16"/>
      <c r="G28" s="205">
        <f>IFERROR(F28*'Schedule 1'!$E$104,0)</f>
        <v>0</v>
      </c>
      <c r="H28" s="205">
        <f t="shared" si="0"/>
        <v>0</v>
      </c>
      <c r="J28" s="16"/>
      <c r="K28" s="205">
        <f>IFERROR(J28*'Schedule 1'!$E$104,0)</f>
        <v>0</v>
      </c>
      <c r="L28" s="205">
        <f t="shared" si="1"/>
        <v>0</v>
      </c>
      <c r="N28" s="18"/>
      <c r="O28" s="18"/>
    </row>
    <row r="29" spans="1:15" x14ac:dyDescent="0.25">
      <c r="A29" s="204">
        <v>15</v>
      </c>
      <c r="B29" s="444"/>
      <c r="C29" s="444"/>
      <c r="D29" s="444"/>
      <c r="F29" s="16"/>
      <c r="G29" s="205">
        <f>IFERROR(F29*'Schedule 1'!$E$104,0)</f>
        <v>0</v>
      </c>
      <c r="H29" s="205">
        <f t="shared" si="0"/>
        <v>0</v>
      </c>
      <c r="J29" s="16"/>
      <c r="K29" s="205">
        <f>IFERROR(J29*'Schedule 1'!$E$104,0)</f>
        <v>0</v>
      </c>
      <c r="L29" s="205">
        <f t="shared" si="1"/>
        <v>0</v>
      </c>
      <c r="N29" s="18"/>
      <c r="O29" s="18"/>
    </row>
    <row r="30" spans="1:15" x14ac:dyDescent="0.25">
      <c r="A30" s="204">
        <v>16</v>
      </c>
      <c r="B30" s="444"/>
      <c r="C30" s="444"/>
      <c r="D30" s="444"/>
      <c r="F30" s="16"/>
      <c r="G30" s="205">
        <f>IFERROR(F30*'Schedule 1'!$E$104,0)</f>
        <v>0</v>
      </c>
      <c r="H30" s="205">
        <f t="shared" si="0"/>
        <v>0</v>
      </c>
      <c r="J30" s="16"/>
      <c r="K30" s="205">
        <f>IFERROR(J30*'Schedule 1'!$E$104,0)</f>
        <v>0</v>
      </c>
      <c r="L30" s="205">
        <f t="shared" si="1"/>
        <v>0</v>
      </c>
      <c r="N30" s="18"/>
      <c r="O30" s="18"/>
    </row>
    <row r="31" spans="1:15" x14ac:dyDescent="0.25">
      <c r="A31" s="204">
        <v>17</v>
      </c>
      <c r="B31" s="444"/>
      <c r="C31" s="444"/>
      <c r="D31" s="444"/>
      <c r="F31" s="16"/>
      <c r="G31" s="205">
        <f>IFERROR(F31*'Schedule 1'!$E$104,0)</f>
        <v>0</v>
      </c>
      <c r="H31" s="205">
        <f t="shared" si="0"/>
        <v>0</v>
      </c>
      <c r="J31" s="16"/>
      <c r="K31" s="205">
        <f>IFERROR(J31*'Schedule 1'!$E$104,0)</f>
        <v>0</v>
      </c>
      <c r="L31" s="205">
        <f t="shared" si="1"/>
        <v>0</v>
      </c>
      <c r="N31" s="18"/>
      <c r="O31" s="18"/>
    </row>
    <row r="32" spans="1:15" x14ac:dyDescent="0.25">
      <c r="A32" s="204">
        <v>18</v>
      </c>
      <c r="B32" s="444"/>
      <c r="C32" s="444"/>
      <c r="D32" s="444"/>
      <c r="F32" s="16"/>
      <c r="G32" s="205">
        <f>IFERROR(F32*'Schedule 1'!$E$104,0)</f>
        <v>0</v>
      </c>
      <c r="H32" s="205">
        <f t="shared" si="0"/>
        <v>0</v>
      </c>
      <c r="J32" s="16"/>
      <c r="K32" s="205">
        <f>IFERROR(J32*'Schedule 1'!$E$104,0)</f>
        <v>0</v>
      </c>
      <c r="L32" s="205">
        <f t="shared" si="1"/>
        <v>0</v>
      </c>
      <c r="N32" s="18"/>
      <c r="O32" s="18"/>
    </row>
    <row r="33" spans="1:15" x14ac:dyDescent="0.25">
      <c r="A33" s="204">
        <v>19</v>
      </c>
      <c r="B33" s="444"/>
      <c r="C33" s="444"/>
      <c r="D33" s="444"/>
      <c r="F33" s="16"/>
      <c r="G33" s="205">
        <f>IFERROR(F33*'Schedule 1'!$E$104,0)</f>
        <v>0</v>
      </c>
      <c r="H33" s="205">
        <f t="shared" si="0"/>
        <v>0</v>
      </c>
      <c r="J33" s="16"/>
      <c r="K33" s="205">
        <f>IFERROR(J33*'Schedule 1'!$E$104,0)</f>
        <v>0</v>
      </c>
      <c r="L33" s="205">
        <f t="shared" si="1"/>
        <v>0</v>
      </c>
      <c r="N33" s="18"/>
      <c r="O33" s="18"/>
    </row>
    <row r="34" spans="1:15" x14ac:dyDescent="0.25">
      <c r="A34" s="204">
        <v>20</v>
      </c>
      <c r="B34" s="444"/>
      <c r="C34" s="444"/>
      <c r="D34" s="444"/>
      <c r="F34" s="16"/>
      <c r="G34" s="205">
        <f>IFERROR(F34*'Schedule 1'!$E$104,0)</f>
        <v>0</v>
      </c>
      <c r="H34" s="205">
        <f t="shared" si="0"/>
        <v>0</v>
      </c>
      <c r="J34" s="16"/>
      <c r="K34" s="205">
        <f>IFERROR(J34*'Schedule 1'!$E$104,0)</f>
        <v>0</v>
      </c>
      <c r="L34" s="205">
        <f t="shared" si="1"/>
        <v>0</v>
      </c>
      <c r="N34" s="18"/>
      <c r="O34" s="18"/>
    </row>
    <row r="35" spans="1:15" x14ac:dyDescent="0.25">
      <c r="A35" s="204">
        <v>21</v>
      </c>
      <c r="B35" s="444"/>
      <c r="C35" s="444"/>
      <c r="D35" s="444"/>
      <c r="F35" s="16"/>
      <c r="G35" s="205">
        <f>IFERROR(F35*'Schedule 1'!$E$104,0)</f>
        <v>0</v>
      </c>
      <c r="H35" s="205">
        <f t="shared" si="0"/>
        <v>0</v>
      </c>
      <c r="J35" s="16"/>
      <c r="K35" s="205">
        <f>IFERROR(J35*'Schedule 1'!$E$104,0)</f>
        <v>0</v>
      </c>
      <c r="L35" s="205">
        <f t="shared" si="1"/>
        <v>0</v>
      </c>
      <c r="N35" s="18"/>
      <c r="O35" s="18"/>
    </row>
    <row r="36" spans="1:15" x14ac:dyDescent="0.25">
      <c r="A36" s="204">
        <v>22</v>
      </c>
      <c r="B36" s="444"/>
      <c r="C36" s="444"/>
      <c r="D36" s="444"/>
      <c r="F36" s="16"/>
      <c r="G36" s="205">
        <f>IFERROR(F36*'Schedule 1'!$E$104,0)</f>
        <v>0</v>
      </c>
      <c r="H36" s="205">
        <f t="shared" si="0"/>
        <v>0</v>
      </c>
      <c r="J36" s="16"/>
      <c r="K36" s="205">
        <f>IFERROR(J36*'Schedule 1'!$E$104,0)</f>
        <v>0</v>
      </c>
      <c r="L36" s="205">
        <f t="shared" si="1"/>
        <v>0</v>
      </c>
      <c r="N36" s="18"/>
      <c r="O36" s="18"/>
    </row>
    <row r="37" spans="1:15" x14ac:dyDescent="0.25">
      <c r="A37" s="204">
        <v>23</v>
      </c>
      <c r="B37" s="444"/>
      <c r="C37" s="444"/>
      <c r="D37" s="444"/>
      <c r="F37" s="16"/>
      <c r="G37" s="205">
        <f>IFERROR(F37*'Schedule 1'!$E$104,0)</f>
        <v>0</v>
      </c>
      <c r="H37" s="205">
        <f t="shared" si="0"/>
        <v>0</v>
      </c>
      <c r="J37" s="16"/>
      <c r="K37" s="205">
        <f>IFERROR(J37*'Schedule 1'!$E$104,0)</f>
        <v>0</v>
      </c>
      <c r="L37" s="205">
        <f t="shared" si="1"/>
        <v>0</v>
      </c>
      <c r="N37" s="18"/>
      <c r="O37" s="18"/>
    </row>
    <row r="38" spans="1:15" x14ac:dyDescent="0.25">
      <c r="A38" s="204">
        <v>24</v>
      </c>
      <c r="B38" s="444"/>
      <c r="C38" s="444"/>
      <c r="D38" s="444"/>
      <c r="F38" s="16"/>
      <c r="G38" s="205">
        <f>IFERROR(F38*'Schedule 1'!$E$104,0)</f>
        <v>0</v>
      </c>
      <c r="H38" s="205">
        <f t="shared" si="0"/>
        <v>0</v>
      </c>
      <c r="J38" s="16"/>
      <c r="K38" s="205">
        <f>IFERROR(J38*'Schedule 1'!$E$104,0)</f>
        <v>0</v>
      </c>
      <c r="L38" s="205">
        <f t="shared" si="1"/>
        <v>0</v>
      </c>
      <c r="N38" s="18"/>
      <c r="O38" s="18"/>
    </row>
    <row r="39" spans="1:15" x14ac:dyDescent="0.25">
      <c r="A39" s="204">
        <v>25</v>
      </c>
      <c r="B39" s="444"/>
      <c r="C39" s="444"/>
      <c r="D39" s="444"/>
      <c r="F39" s="16"/>
      <c r="G39" s="205">
        <f>IFERROR(F39*'Schedule 1'!$E$104,0)</f>
        <v>0</v>
      </c>
      <c r="H39" s="205">
        <f t="shared" si="0"/>
        <v>0</v>
      </c>
      <c r="J39" s="16"/>
      <c r="K39" s="205">
        <f>IFERROR(J39*'Schedule 1'!$E$104,0)</f>
        <v>0</v>
      </c>
      <c r="L39" s="205">
        <f t="shared" si="1"/>
        <v>0</v>
      </c>
      <c r="N39" s="18"/>
      <c r="O39" s="18"/>
    </row>
    <row r="40" spans="1:15" x14ac:dyDescent="0.25">
      <c r="A40" s="204">
        <v>26</v>
      </c>
      <c r="B40" s="444"/>
      <c r="C40" s="444"/>
      <c r="D40" s="444"/>
      <c r="F40" s="16"/>
      <c r="G40" s="205">
        <f>IFERROR(F40*'Schedule 1'!$E$104,0)</f>
        <v>0</v>
      </c>
      <c r="H40" s="205">
        <f t="shared" si="0"/>
        <v>0</v>
      </c>
      <c r="J40" s="16"/>
      <c r="K40" s="205">
        <f>IFERROR(J40*'Schedule 1'!$E$104,0)</f>
        <v>0</v>
      </c>
      <c r="L40" s="205">
        <f t="shared" si="1"/>
        <v>0</v>
      </c>
      <c r="N40" s="18"/>
      <c r="O40" s="18"/>
    </row>
    <row r="41" spans="1:15" x14ac:dyDescent="0.25">
      <c r="A41" s="204">
        <v>27</v>
      </c>
      <c r="B41" s="444"/>
      <c r="C41" s="444"/>
      <c r="D41" s="444"/>
      <c r="F41" s="16"/>
      <c r="G41" s="205">
        <f>IFERROR(F41*'Schedule 1'!$E$104,0)</f>
        <v>0</v>
      </c>
      <c r="H41" s="205">
        <f t="shared" si="0"/>
        <v>0</v>
      </c>
      <c r="J41" s="16"/>
      <c r="K41" s="205">
        <f>IFERROR(J41*'Schedule 1'!$E$104,0)</f>
        <v>0</v>
      </c>
      <c r="L41" s="205">
        <f t="shared" si="1"/>
        <v>0</v>
      </c>
      <c r="N41" s="18"/>
      <c r="O41" s="18"/>
    </row>
    <row r="42" spans="1:15" x14ac:dyDescent="0.25">
      <c r="A42" s="204">
        <v>28</v>
      </c>
      <c r="B42" s="444"/>
      <c r="C42" s="444"/>
      <c r="D42" s="444"/>
      <c r="F42" s="16"/>
      <c r="G42" s="205">
        <f>IFERROR(F42*'Schedule 1'!$E$104,0)</f>
        <v>0</v>
      </c>
      <c r="H42" s="205">
        <f t="shared" si="0"/>
        <v>0</v>
      </c>
      <c r="J42" s="16"/>
      <c r="K42" s="205">
        <f>IFERROR(J42*'Schedule 1'!$E$104,0)</f>
        <v>0</v>
      </c>
      <c r="L42" s="205">
        <f t="shared" si="1"/>
        <v>0</v>
      </c>
      <c r="N42" s="18"/>
      <c r="O42" s="18"/>
    </row>
    <row r="43" spans="1:15" x14ac:dyDescent="0.25">
      <c r="A43" s="204">
        <v>29</v>
      </c>
      <c r="B43" s="444"/>
      <c r="C43" s="444"/>
      <c r="D43" s="444"/>
      <c r="F43" s="16"/>
      <c r="G43" s="205">
        <f>IFERROR(F43*'Schedule 1'!$E$104,0)</f>
        <v>0</v>
      </c>
      <c r="H43" s="205">
        <f t="shared" si="0"/>
        <v>0</v>
      </c>
      <c r="J43" s="16"/>
      <c r="K43" s="205">
        <f>IFERROR(J43*'Schedule 1'!$E$104,0)</f>
        <v>0</v>
      </c>
      <c r="L43" s="205">
        <f t="shared" si="1"/>
        <v>0</v>
      </c>
      <c r="N43" s="18"/>
      <c r="O43" s="18"/>
    </row>
    <row r="44" spans="1:15" x14ac:dyDescent="0.25">
      <c r="A44" s="204">
        <v>30</v>
      </c>
      <c r="B44" s="444"/>
      <c r="C44" s="444"/>
      <c r="D44" s="444"/>
      <c r="F44" s="16"/>
      <c r="G44" s="205">
        <f>IFERROR(F44*'Schedule 1'!$E$104,0)</f>
        <v>0</v>
      </c>
      <c r="H44" s="205">
        <f t="shared" si="0"/>
        <v>0</v>
      </c>
      <c r="J44" s="16"/>
      <c r="K44" s="205">
        <f>IFERROR(J44*'Schedule 1'!$E$104,0)</f>
        <v>0</v>
      </c>
      <c r="L44" s="205">
        <f t="shared" si="1"/>
        <v>0</v>
      </c>
      <c r="N44" s="18"/>
      <c r="O44" s="18"/>
    </row>
    <row r="45" spans="1:15" x14ac:dyDescent="0.25">
      <c r="A45" s="204">
        <v>31</v>
      </c>
      <c r="B45" s="444"/>
      <c r="C45" s="444"/>
      <c r="D45" s="444"/>
      <c r="F45" s="16"/>
      <c r="G45" s="205">
        <f>IFERROR(F45*'Schedule 1'!$E$104,0)</f>
        <v>0</v>
      </c>
      <c r="H45" s="205">
        <f t="shared" si="0"/>
        <v>0</v>
      </c>
      <c r="J45" s="16"/>
      <c r="K45" s="205">
        <f>IFERROR(J45*'Schedule 1'!$E$104,0)</f>
        <v>0</v>
      </c>
      <c r="L45" s="205">
        <f t="shared" si="1"/>
        <v>0</v>
      </c>
      <c r="N45" s="18"/>
      <c r="O45" s="18"/>
    </row>
    <row r="46" spans="1:15" x14ac:dyDescent="0.25">
      <c r="A46" s="204">
        <v>32</v>
      </c>
      <c r="B46" s="444"/>
      <c r="C46" s="444"/>
      <c r="D46" s="444"/>
      <c r="F46" s="16"/>
      <c r="G46" s="205">
        <f>IFERROR(F46*'Schedule 1'!$E$104,0)</f>
        <v>0</v>
      </c>
      <c r="H46" s="205">
        <f t="shared" si="0"/>
        <v>0</v>
      </c>
      <c r="J46" s="16"/>
      <c r="K46" s="205">
        <f>IFERROR(J46*'Schedule 1'!$E$104,0)</f>
        <v>0</v>
      </c>
      <c r="L46" s="205">
        <f t="shared" si="1"/>
        <v>0</v>
      </c>
      <c r="N46" s="18"/>
      <c r="O46" s="18"/>
    </row>
    <row r="47" spans="1:15" x14ac:dyDescent="0.25">
      <c r="A47" s="204">
        <v>33</v>
      </c>
      <c r="B47" s="444"/>
      <c r="C47" s="444"/>
      <c r="D47" s="444"/>
      <c r="F47" s="16"/>
      <c r="G47" s="205">
        <f>IFERROR(F47*'Schedule 1'!$E$104,0)</f>
        <v>0</v>
      </c>
      <c r="H47" s="205">
        <f t="shared" si="0"/>
        <v>0</v>
      </c>
      <c r="J47" s="16"/>
      <c r="K47" s="205">
        <f>IFERROR(J47*'Schedule 1'!$E$104,0)</f>
        <v>0</v>
      </c>
      <c r="L47" s="205">
        <f t="shared" si="1"/>
        <v>0</v>
      </c>
      <c r="N47" s="18"/>
      <c r="O47" s="18"/>
    </row>
    <row r="48" spans="1:15" x14ac:dyDescent="0.25">
      <c r="A48" s="204">
        <v>34</v>
      </c>
      <c r="B48" s="444"/>
      <c r="C48" s="444"/>
      <c r="D48" s="444"/>
      <c r="F48" s="16"/>
      <c r="G48" s="205">
        <f>IFERROR(F48*'Schedule 1'!$E$104,0)</f>
        <v>0</v>
      </c>
      <c r="H48" s="205">
        <f t="shared" si="0"/>
        <v>0</v>
      </c>
      <c r="J48" s="16"/>
      <c r="K48" s="205">
        <f>IFERROR(J48*'Schedule 1'!$E$104,0)</f>
        <v>0</v>
      </c>
      <c r="L48" s="205">
        <f t="shared" si="1"/>
        <v>0</v>
      </c>
      <c r="N48" s="18"/>
      <c r="O48" s="18"/>
    </row>
    <row r="49" spans="1:15" x14ac:dyDescent="0.25">
      <c r="A49" s="204">
        <v>35</v>
      </c>
      <c r="B49" s="444"/>
      <c r="C49" s="444"/>
      <c r="D49" s="444"/>
      <c r="F49" s="16"/>
      <c r="G49" s="205">
        <f>IFERROR(F49*'Schedule 1'!$E$104,0)</f>
        <v>0</v>
      </c>
      <c r="H49" s="205">
        <f t="shared" si="0"/>
        <v>0</v>
      </c>
      <c r="J49" s="16"/>
      <c r="K49" s="205">
        <f>IFERROR(J49*'Schedule 1'!$E$104,0)</f>
        <v>0</v>
      </c>
      <c r="L49" s="205">
        <f t="shared" si="1"/>
        <v>0</v>
      </c>
      <c r="N49" s="18"/>
      <c r="O49" s="18"/>
    </row>
    <row r="50" spans="1:15" x14ac:dyDescent="0.25">
      <c r="A50" s="204">
        <v>36</v>
      </c>
      <c r="B50" s="444"/>
      <c r="C50" s="444"/>
      <c r="D50" s="444"/>
      <c r="F50" s="16"/>
      <c r="G50" s="205">
        <f>IFERROR(F50*'Schedule 1'!$E$104,0)</f>
        <v>0</v>
      </c>
      <c r="H50" s="205">
        <f t="shared" si="0"/>
        <v>0</v>
      </c>
      <c r="J50" s="16"/>
      <c r="K50" s="205">
        <f>IFERROR(J50*'Schedule 1'!$E$104,0)</f>
        <v>0</v>
      </c>
      <c r="L50" s="205">
        <f t="shared" si="1"/>
        <v>0</v>
      </c>
      <c r="N50" s="18"/>
      <c r="O50" s="18"/>
    </row>
    <row r="51" spans="1:15" x14ac:dyDescent="0.25">
      <c r="A51" s="204">
        <v>37</v>
      </c>
      <c r="B51" s="444"/>
      <c r="C51" s="444"/>
      <c r="D51" s="444"/>
      <c r="F51" s="16"/>
      <c r="G51" s="205">
        <f>IFERROR(F51*'Schedule 1'!$E$104,0)</f>
        <v>0</v>
      </c>
      <c r="H51" s="205">
        <f t="shared" si="0"/>
        <v>0</v>
      </c>
      <c r="J51" s="16"/>
      <c r="K51" s="205">
        <f>IFERROR(J51*'Schedule 1'!$E$104,0)</f>
        <v>0</v>
      </c>
      <c r="L51" s="205">
        <f t="shared" si="1"/>
        <v>0</v>
      </c>
      <c r="N51" s="18"/>
      <c r="O51" s="18"/>
    </row>
    <row r="52" spans="1:15" x14ac:dyDescent="0.25">
      <c r="A52" s="204">
        <v>38</v>
      </c>
      <c r="B52" s="444"/>
      <c r="C52" s="444"/>
      <c r="D52" s="444"/>
      <c r="F52" s="16"/>
      <c r="G52" s="205">
        <f>IFERROR(F52*'Schedule 1'!$E$104,0)</f>
        <v>0</v>
      </c>
      <c r="H52" s="205">
        <f t="shared" si="0"/>
        <v>0</v>
      </c>
      <c r="J52" s="16"/>
      <c r="K52" s="205">
        <f>IFERROR(J52*'Schedule 1'!$E$104,0)</f>
        <v>0</v>
      </c>
      <c r="L52" s="205">
        <f t="shared" si="1"/>
        <v>0</v>
      </c>
      <c r="N52" s="18"/>
      <c r="O52" s="18"/>
    </row>
    <row r="53" spans="1:15" x14ac:dyDescent="0.25">
      <c r="A53" s="204">
        <v>39</v>
      </c>
      <c r="B53" s="444"/>
      <c r="C53" s="444"/>
      <c r="D53" s="444"/>
      <c r="F53" s="16"/>
      <c r="G53" s="205">
        <f>IFERROR(F53*'Schedule 1'!$E$104,0)</f>
        <v>0</v>
      </c>
      <c r="H53" s="205">
        <f t="shared" si="0"/>
        <v>0</v>
      </c>
      <c r="J53" s="16"/>
      <c r="K53" s="205">
        <f>IFERROR(J53*'Schedule 1'!$E$104,0)</f>
        <v>0</v>
      </c>
      <c r="L53" s="205">
        <f t="shared" si="1"/>
        <v>0</v>
      </c>
      <c r="N53" s="18"/>
      <c r="O53" s="18"/>
    </row>
    <row r="54" spans="1:15" x14ac:dyDescent="0.25">
      <c r="A54" s="204">
        <v>40</v>
      </c>
      <c r="B54" s="444"/>
      <c r="C54" s="444"/>
      <c r="D54" s="444"/>
      <c r="F54" s="16"/>
      <c r="G54" s="205">
        <f>IFERROR(F54*'Schedule 1'!$E$104,0)</f>
        <v>0</v>
      </c>
      <c r="H54" s="205">
        <f t="shared" si="0"/>
        <v>0</v>
      </c>
      <c r="J54" s="16"/>
      <c r="K54" s="205">
        <f>IFERROR(J54*'Schedule 1'!$E$104,0)</f>
        <v>0</v>
      </c>
      <c r="L54" s="205">
        <f t="shared" si="1"/>
        <v>0</v>
      </c>
      <c r="N54" s="18"/>
      <c r="O54" s="18"/>
    </row>
    <row r="55" spans="1:15" x14ac:dyDescent="0.25">
      <c r="A55" s="204">
        <v>41</v>
      </c>
      <c r="B55" s="444"/>
      <c r="C55" s="444"/>
      <c r="D55" s="444"/>
      <c r="F55" s="16"/>
      <c r="G55" s="205">
        <f>IFERROR(F55*'Schedule 1'!$E$104,0)</f>
        <v>0</v>
      </c>
      <c r="H55" s="205">
        <f t="shared" si="0"/>
        <v>0</v>
      </c>
      <c r="J55" s="16"/>
      <c r="K55" s="205">
        <f>IFERROR(J55*'Schedule 1'!$E$104,0)</f>
        <v>0</v>
      </c>
      <c r="L55" s="205">
        <f t="shared" si="1"/>
        <v>0</v>
      </c>
      <c r="N55" s="18"/>
      <c r="O55" s="18"/>
    </row>
    <row r="56" spans="1:15" x14ac:dyDescent="0.25">
      <c r="A56" s="204">
        <v>42</v>
      </c>
      <c r="B56" s="444"/>
      <c r="C56" s="444"/>
      <c r="D56" s="444"/>
      <c r="F56" s="16"/>
      <c r="G56" s="205">
        <f>IFERROR(F56*'Schedule 1'!$E$104,0)</f>
        <v>0</v>
      </c>
      <c r="H56" s="205">
        <f t="shared" si="0"/>
        <v>0</v>
      </c>
      <c r="J56" s="16"/>
      <c r="K56" s="205">
        <f>IFERROR(J56*'Schedule 1'!$E$104,0)</f>
        <v>0</v>
      </c>
      <c r="L56" s="205">
        <f t="shared" si="1"/>
        <v>0</v>
      </c>
      <c r="N56" s="18"/>
      <c r="O56" s="18"/>
    </row>
    <row r="57" spans="1:15" x14ac:dyDescent="0.25">
      <c r="A57" s="204">
        <v>43</v>
      </c>
      <c r="B57" s="444"/>
      <c r="C57" s="444"/>
      <c r="D57" s="444"/>
      <c r="F57" s="16"/>
      <c r="G57" s="205">
        <f>IFERROR(F57*'Schedule 1'!$E$104,0)</f>
        <v>0</v>
      </c>
      <c r="H57" s="205">
        <f t="shared" si="0"/>
        <v>0</v>
      </c>
      <c r="J57" s="16"/>
      <c r="K57" s="205">
        <f>IFERROR(J57*'Schedule 1'!$E$104,0)</f>
        <v>0</v>
      </c>
      <c r="L57" s="205">
        <f t="shared" si="1"/>
        <v>0</v>
      </c>
      <c r="N57" s="18"/>
      <c r="O57" s="18"/>
    </row>
    <row r="58" spans="1:15" x14ac:dyDescent="0.25">
      <c r="A58" s="204">
        <v>44</v>
      </c>
      <c r="B58" s="444"/>
      <c r="C58" s="444"/>
      <c r="D58" s="444"/>
      <c r="F58" s="16"/>
      <c r="G58" s="205">
        <f>IFERROR(F58*'Schedule 1'!$E$104,0)</f>
        <v>0</v>
      </c>
      <c r="H58" s="205">
        <f t="shared" si="0"/>
        <v>0</v>
      </c>
      <c r="J58" s="16"/>
      <c r="K58" s="205">
        <f>IFERROR(J58*'Schedule 1'!$E$104,0)</f>
        <v>0</v>
      </c>
      <c r="L58" s="205">
        <f t="shared" si="1"/>
        <v>0</v>
      </c>
      <c r="N58" s="18"/>
      <c r="O58" s="18"/>
    </row>
    <row r="59" spans="1:15" x14ac:dyDescent="0.25">
      <c r="A59" s="204">
        <v>45</v>
      </c>
      <c r="B59" s="444"/>
      <c r="C59" s="444"/>
      <c r="D59" s="444"/>
      <c r="F59" s="16"/>
      <c r="G59" s="205">
        <f>IFERROR(F59*'Schedule 1'!$E$104,0)</f>
        <v>0</v>
      </c>
      <c r="H59" s="205">
        <f t="shared" si="0"/>
        <v>0</v>
      </c>
      <c r="J59" s="16"/>
      <c r="K59" s="205">
        <f>IFERROR(J59*'Schedule 1'!$E$104,0)</f>
        <v>0</v>
      </c>
      <c r="L59" s="205">
        <f t="shared" si="1"/>
        <v>0</v>
      </c>
      <c r="N59" s="18"/>
      <c r="O59" s="18"/>
    </row>
    <row r="60" spans="1:15" x14ac:dyDescent="0.25">
      <c r="A60" s="204">
        <v>46</v>
      </c>
      <c r="B60" s="444"/>
      <c r="C60" s="444"/>
      <c r="D60" s="444"/>
      <c r="F60" s="16"/>
      <c r="G60" s="205">
        <f>IFERROR(F60*'Schedule 1'!$E$104,0)</f>
        <v>0</v>
      </c>
      <c r="H60" s="205">
        <f t="shared" si="0"/>
        <v>0</v>
      </c>
      <c r="J60" s="16"/>
      <c r="K60" s="205">
        <f>IFERROR(J60*'Schedule 1'!$E$104,0)</f>
        <v>0</v>
      </c>
      <c r="L60" s="205">
        <f t="shared" si="1"/>
        <v>0</v>
      </c>
      <c r="N60" s="18"/>
      <c r="O60" s="18"/>
    </row>
    <row r="61" spans="1:15" x14ac:dyDescent="0.25">
      <c r="A61" s="204">
        <v>47</v>
      </c>
      <c r="B61" s="444"/>
      <c r="C61" s="444"/>
      <c r="D61" s="444"/>
      <c r="F61" s="16"/>
      <c r="G61" s="205">
        <f>IFERROR(F61*'Schedule 1'!$E$104,0)</f>
        <v>0</v>
      </c>
      <c r="H61" s="205">
        <f t="shared" si="0"/>
        <v>0</v>
      </c>
      <c r="J61" s="16"/>
      <c r="K61" s="205">
        <f>IFERROR(J61*'Schedule 1'!$E$104,0)</f>
        <v>0</v>
      </c>
      <c r="L61" s="205">
        <f t="shared" si="1"/>
        <v>0</v>
      </c>
      <c r="N61" s="18"/>
      <c r="O61" s="18"/>
    </row>
    <row r="62" spans="1:15" x14ac:dyDescent="0.25">
      <c r="A62" s="204">
        <v>48</v>
      </c>
      <c r="B62" s="444"/>
      <c r="C62" s="444"/>
      <c r="D62" s="444"/>
      <c r="F62" s="16"/>
      <c r="G62" s="205">
        <f>IFERROR(F62*'Schedule 1'!$E$104,0)</f>
        <v>0</v>
      </c>
      <c r="H62" s="205">
        <f t="shared" si="0"/>
        <v>0</v>
      </c>
      <c r="J62" s="16"/>
      <c r="K62" s="205">
        <f>IFERROR(J62*'Schedule 1'!$E$104,0)</f>
        <v>0</v>
      </c>
      <c r="L62" s="205">
        <f t="shared" si="1"/>
        <v>0</v>
      </c>
      <c r="N62" s="18"/>
      <c r="O62" s="18"/>
    </row>
    <row r="63" spans="1:15" x14ac:dyDescent="0.25">
      <c r="A63" s="204">
        <v>49</v>
      </c>
      <c r="B63" s="444"/>
      <c r="C63" s="444"/>
      <c r="D63" s="444"/>
      <c r="F63" s="16"/>
      <c r="G63" s="205">
        <f>IFERROR(F63*'Schedule 1'!$E$104,0)</f>
        <v>0</v>
      </c>
      <c r="H63" s="205">
        <f t="shared" si="0"/>
        <v>0</v>
      </c>
      <c r="J63" s="16"/>
      <c r="K63" s="205">
        <f>IFERROR(J63*'Schedule 1'!$E$104,0)</f>
        <v>0</v>
      </c>
      <c r="L63" s="205">
        <f t="shared" si="1"/>
        <v>0</v>
      </c>
      <c r="N63" s="18"/>
      <c r="O63" s="18"/>
    </row>
    <row r="64" spans="1:15" x14ac:dyDescent="0.25">
      <c r="A64" s="204">
        <v>50</v>
      </c>
      <c r="B64" s="444"/>
      <c r="C64" s="444"/>
      <c r="D64" s="444"/>
      <c r="F64" s="16"/>
      <c r="G64" s="205">
        <f>IFERROR(F64*'Schedule 1'!$E$104,0)</f>
        <v>0</v>
      </c>
      <c r="H64" s="205">
        <f t="shared" si="0"/>
        <v>0</v>
      </c>
      <c r="J64" s="16"/>
      <c r="K64" s="205">
        <f>IFERROR(J64*'Schedule 1'!$E$104,0)</f>
        <v>0</v>
      </c>
      <c r="L64" s="205">
        <f t="shared" si="1"/>
        <v>0</v>
      </c>
      <c r="N64" s="18"/>
      <c r="O64" s="18"/>
    </row>
    <row r="65" spans="1:15" x14ac:dyDescent="0.25">
      <c r="A65" s="204">
        <v>51</v>
      </c>
      <c r="B65" s="444"/>
      <c r="C65" s="444"/>
      <c r="D65" s="444"/>
      <c r="F65" s="16"/>
      <c r="G65" s="205">
        <f>IFERROR(F65*'Schedule 1'!$E$104,0)</f>
        <v>0</v>
      </c>
      <c r="H65" s="205">
        <f t="shared" si="0"/>
        <v>0</v>
      </c>
      <c r="J65" s="16"/>
      <c r="K65" s="205">
        <f>IFERROR(J65*'Schedule 1'!$E$104,0)</f>
        <v>0</v>
      </c>
      <c r="L65" s="205">
        <f t="shared" si="1"/>
        <v>0</v>
      </c>
      <c r="N65" s="18"/>
      <c r="O65" s="18"/>
    </row>
    <row r="66" spans="1:15" x14ac:dyDescent="0.25">
      <c r="A66" s="204">
        <v>52</v>
      </c>
      <c r="B66" s="444"/>
      <c r="C66" s="444"/>
      <c r="D66" s="444"/>
      <c r="F66" s="16"/>
      <c r="G66" s="205">
        <f>IFERROR(F66*'Schedule 1'!$E$104,0)</f>
        <v>0</v>
      </c>
      <c r="H66" s="205">
        <f t="shared" si="0"/>
        <v>0</v>
      </c>
      <c r="J66" s="16"/>
      <c r="K66" s="205">
        <f>IFERROR(J66*'Schedule 1'!$E$104,0)</f>
        <v>0</v>
      </c>
      <c r="L66" s="205">
        <f t="shared" si="1"/>
        <v>0</v>
      </c>
      <c r="N66" s="18"/>
      <c r="O66" s="18"/>
    </row>
    <row r="67" spans="1:15" x14ac:dyDescent="0.25">
      <c r="A67" s="204">
        <v>53</v>
      </c>
      <c r="B67" s="444"/>
      <c r="C67" s="444"/>
      <c r="D67" s="444"/>
      <c r="F67" s="16"/>
      <c r="G67" s="205">
        <f>IFERROR(F67*'Schedule 1'!$E$104,0)</f>
        <v>0</v>
      </c>
      <c r="H67" s="205">
        <f t="shared" si="0"/>
        <v>0</v>
      </c>
      <c r="J67" s="16"/>
      <c r="K67" s="205">
        <f>IFERROR(J67*'Schedule 1'!$E$104,0)</f>
        <v>0</v>
      </c>
      <c r="L67" s="205">
        <f t="shared" si="1"/>
        <v>0</v>
      </c>
      <c r="N67" s="18"/>
      <c r="O67" s="18"/>
    </row>
    <row r="68" spans="1:15" x14ac:dyDescent="0.25">
      <c r="A68" s="204">
        <v>54</v>
      </c>
      <c r="B68" s="444"/>
      <c r="C68" s="444"/>
      <c r="D68" s="444"/>
      <c r="F68" s="16"/>
      <c r="G68" s="205">
        <f>IFERROR(F68*'Schedule 1'!$E$104,0)</f>
        <v>0</v>
      </c>
      <c r="H68" s="205">
        <f t="shared" si="0"/>
        <v>0</v>
      </c>
      <c r="J68" s="16"/>
      <c r="K68" s="205">
        <f>IFERROR(J68*'Schedule 1'!$E$104,0)</f>
        <v>0</v>
      </c>
      <c r="L68" s="205">
        <f t="shared" si="1"/>
        <v>0</v>
      </c>
      <c r="N68" s="18"/>
      <c r="O68" s="18"/>
    </row>
    <row r="69" spans="1:15" x14ac:dyDescent="0.25">
      <c r="A69" s="204">
        <v>55</v>
      </c>
      <c r="B69" s="444"/>
      <c r="C69" s="444"/>
      <c r="D69" s="444"/>
      <c r="F69" s="16"/>
      <c r="G69" s="205">
        <f>IFERROR(F69*'Schedule 1'!$E$104,0)</f>
        <v>0</v>
      </c>
      <c r="H69" s="205">
        <f t="shared" si="0"/>
        <v>0</v>
      </c>
      <c r="J69" s="16"/>
      <c r="K69" s="205">
        <f>IFERROR(J69*'Schedule 1'!$E$104,0)</f>
        <v>0</v>
      </c>
      <c r="L69" s="205">
        <f t="shared" si="1"/>
        <v>0</v>
      </c>
      <c r="N69" s="18"/>
      <c r="O69" s="18"/>
    </row>
    <row r="70" spans="1:15" x14ac:dyDescent="0.25">
      <c r="A70" s="204">
        <v>56</v>
      </c>
      <c r="B70" s="444"/>
      <c r="C70" s="444"/>
      <c r="D70" s="444"/>
      <c r="F70" s="16"/>
      <c r="G70" s="205">
        <f>IFERROR(F70*'Schedule 1'!$E$104,0)</f>
        <v>0</v>
      </c>
      <c r="H70" s="205">
        <f t="shared" si="0"/>
        <v>0</v>
      </c>
      <c r="J70" s="16"/>
      <c r="K70" s="205">
        <f>IFERROR(J70*'Schedule 1'!$E$104,0)</f>
        <v>0</v>
      </c>
      <c r="L70" s="205">
        <f t="shared" si="1"/>
        <v>0</v>
      </c>
      <c r="N70" s="18"/>
      <c r="O70" s="18"/>
    </row>
    <row r="71" spans="1:15" x14ac:dyDescent="0.25">
      <c r="A71" s="204">
        <v>57</v>
      </c>
      <c r="B71" s="444"/>
      <c r="C71" s="444"/>
      <c r="D71" s="444"/>
      <c r="F71" s="16"/>
      <c r="G71" s="205">
        <f>IFERROR(F71*'Schedule 1'!$E$104,0)</f>
        <v>0</v>
      </c>
      <c r="H71" s="205">
        <f t="shared" si="0"/>
        <v>0</v>
      </c>
      <c r="J71" s="16"/>
      <c r="K71" s="205">
        <f>IFERROR(J71*'Schedule 1'!$E$104,0)</f>
        <v>0</v>
      </c>
      <c r="L71" s="205">
        <f t="shared" si="1"/>
        <v>0</v>
      </c>
      <c r="N71" s="18"/>
      <c r="O71" s="18"/>
    </row>
    <row r="72" spans="1:15" x14ac:dyDescent="0.25">
      <c r="A72" s="204">
        <v>58</v>
      </c>
      <c r="B72" s="444"/>
      <c r="C72" s="444"/>
      <c r="D72" s="444"/>
      <c r="F72" s="16"/>
      <c r="G72" s="205">
        <f>IFERROR(F72*'Schedule 1'!$E$104,0)</f>
        <v>0</v>
      </c>
      <c r="H72" s="205">
        <f t="shared" si="0"/>
        <v>0</v>
      </c>
      <c r="J72" s="16"/>
      <c r="K72" s="205">
        <f>IFERROR(J72*'Schedule 1'!$E$104,0)</f>
        <v>0</v>
      </c>
      <c r="L72" s="205">
        <f t="shared" si="1"/>
        <v>0</v>
      </c>
      <c r="N72" s="18"/>
      <c r="O72" s="18"/>
    </row>
    <row r="73" spans="1:15" x14ac:dyDescent="0.25">
      <c r="A73" s="204">
        <v>59</v>
      </c>
      <c r="F73" s="197">
        <f>SUM(F15:F72)</f>
        <v>0</v>
      </c>
      <c r="G73" s="197">
        <f t="shared" ref="G73:H73" si="2">SUM(G15:G72)</f>
        <v>0</v>
      </c>
      <c r="H73" s="197">
        <f t="shared" si="2"/>
        <v>0</v>
      </c>
      <c r="J73" s="197">
        <f>SUM(J15:J72)</f>
        <v>0</v>
      </c>
      <c r="K73" s="197">
        <f t="shared" ref="K73:L73" si="3">SUM(K15:K72)</f>
        <v>0</v>
      </c>
      <c r="L73" s="197">
        <f t="shared" si="3"/>
        <v>0</v>
      </c>
      <c r="O73" s="211"/>
    </row>
    <row r="74" spans="1:15" ht="15.75" thickBot="1" x14ac:dyDescent="0.3">
      <c r="H74" s="206" t="s">
        <v>280</v>
      </c>
      <c r="L74" s="206" t="s">
        <v>281</v>
      </c>
    </row>
    <row r="75" spans="1:15" s="208" customFormat="1" ht="16.5" thickBot="1" x14ac:dyDescent="0.3">
      <c r="A75" s="204">
        <v>60</v>
      </c>
      <c r="B75" s="213" t="s">
        <v>592</v>
      </c>
      <c r="F75" s="209">
        <f>H73+L73</f>
        <v>0</v>
      </c>
      <c r="G75" s="210"/>
      <c r="H75" s="210"/>
      <c r="I75" s="210"/>
      <c r="J75" s="210"/>
      <c r="K75" s="210"/>
    </row>
    <row r="77" spans="1:15" x14ac:dyDescent="0.25">
      <c r="A77" s="211" t="s">
        <v>683</v>
      </c>
    </row>
    <row r="78" spans="1:15" x14ac:dyDescent="0.25">
      <c r="A78" s="211" t="s">
        <v>681</v>
      </c>
    </row>
  </sheetData>
  <sheetProtection algorithmName="SHA-512" hashValue="1s5my8u5P/3mjC9Lsn16mcpyf34ME/c7mK4rDjZqZ8+41MYJemtt3Ap3TpLIPAxq9G0Ysa+2nzf5hW0+JwQW0w==" saltValue="oCjQxrWMBMppce3P3HpEOA==" spinCount="100000" sheet="1" objects="1" scenarios="1"/>
  <mergeCells count="64">
    <mergeCell ref="B19:D19"/>
    <mergeCell ref="B12:D12"/>
    <mergeCell ref="B13:D14"/>
    <mergeCell ref="F13:H13"/>
    <mergeCell ref="J13:L13"/>
    <mergeCell ref="O13:O14"/>
    <mergeCell ref="B15:D15"/>
    <mergeCell ref="B16:D16"/>
    <mergeCell ref="B17:D17"/>
    <mergeCell ref="B18:D18"/>
    <mergeCell ref="N13:N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scale="34"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'Schedule 2A'!$AF$7:$AF$8</xm:f>
          </x14:formula1>
          <xm:sqref>F8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AC142"/>
    <pageSetUpPr fitToPage="1"/>
  </sheetPr>
  <dimension ref="A1:O78"/>
  <sheetViews>
    <sheetView showGridLines="0" zoomScaleNormal="100" workbookViewId="0"/>
  </sheetViews>
  <sheetFormatPr defaultColWidth="9.140625" defaultRowHeight="15" x14ac:dyDescent="0.25"/>
  <cols>
    <col min="1" max="1" width="9.5703125" style="63" customWidth="1"/>
    <col min="2" max="2" width="16" style="63" customWidth="1"/>
    <col min="3" max="3" width="27.140625" style="63" customWidth="1"/>
    <col min="4" max="4" width="29.7109375" style="63" customWidth="1"/>
    <col min="5" max="5" width="2.28515625" style="63" customWidth="1"/>
    <col min="6" max="8" width="18.140625" style="63" customWidth="1"/>
    <col min="9" max="9" width="2.28515625" style="63" customWidth="1"/>
    <col min="10" max="12" width="18.140625" style="63" customWidth="1"/>
    <col min="13" max="13" width="2.28515625" style="63" customWidth="1"/>
    <col min="14" max="14" width="11" style="63" customWidth="1"/>
    <col min="15" max="15" width="12" style="63" customWidth="1"/>
    <col min="16" max="16384" width="9.140625" style="63"/>
  </cols>
  <sheetData>
    <row r="1" spans="1:15" ht="26.25" x14ac:dyDescent="0.4">
      <c r="A1" s="62" t="str">
        <f>Instructions!A1</f>
        <v>Colorado Comprehensive Provider Cost Report</v>
      </c>
    </row>
    <row r="2" spans="1:15" ht="21" x14ac:dyDescent="0.35">
      <c r="A2" s="64" t="str">
        <f>Instructions!A2</f>
        <v>Comprehensive Safety Net Providers</v>
      </c>
    </row>
    <row r="3" spans="1:15" ht="24.95" customHeight="1" x14ac:dyDescent="0.35">
      <c r="A3" s="179" t="s">
        <v>598</v>
      </c>
      <c r="B3" s="179"/>
      <c r="C3" s="179"/>
      <c r="D3" s="179"/>
      <c r="E3" s="179"/>
      <c r="F3" s="179"/>
      <c r="G3" s="179"/>
      <c r="H3" s="179"/>
    </row>
    <row r="5" spans="1:15" x14ac:dyDescent="0.25">
      <c r="A5" s="81" t="s">
        <v>555</v>
      </c>
      <c r="C5" s="82">
        <f>Certification!C5</f>
        <v>0</v>
      </c>
    </row>
    <row r="6" spans="1:15" x14ac:dyDescent="0.25">
      <c r="A6" s="81" t="s">
        <v>0</v>
      </c>
      <c r="C6" s="83">
        <f>Certification!C6</f>
        <v>45838</v>
      </c>
      <c r="F6" s="83"/>
    </row>
    <row r="8" spans="1:15" x14ac:dyDescent="0.25">
      <c r="A8" s="81" t="s">
        <v>276</v>
      </c>
      <c r="B8" s="151" t="s">
        <v>575</v>
      </c>
      <c r="C8" s="151"/>
      <c r="F8" s="17"/>
      <c r="G8" s="203" t="s">
        <v>282</v>
      </c>
    </row>
    <row r="10" spans="1:15" x14ac:dyDescent="0.25">
      <c r="A10" s="81" t="s">
        <v>277</v>
      </c>
      <c r="B10" s="81" t="s">
        <v>279</v>
      </c>
      <c r="C10" s="81"/>
    </row>
    <row r="12" spans="1:15" x14ac:dyDescent="0.25">
      <c r="B12" s="428">
        <v>1</v>
      </c>
      <c r="C12" s="428"/>
      <c r="D12" s="428"/>
      <c r="F12" s="85">
        <v>2</v>
      </c>
      <c r="G12" s="85">
        <v>3</v>
      </c>
      <c r="H12" s="85">
        <v>4</v>
      </c>
      <c r="J12" s="85">
        <v>5</v>
      </c>
      <c r="K12" s="85">
        <v>6</v>
      </c>
      <c r="L12" s="85">
        <v>7</v>
      </c>
      <c r="N12" s="85">
        <v>8</v>
      </c>
      <c r="O12" s="85">
        <v>9</v>
      </c>
    </row>
    <row r="13" spans="1:15" ht="15" customHeight="1" x14ac:dyDescent="0.25">
      <c r="B13" s="445" t="s">
        <v>278</v>
      </c>
      <c r="C13" s="445"/>
      <c r="D13" s="445"/>
      <c r="F13" s="435" t="s">
        <v>285</v>
      </c>
      <c r="G13" s="436"/>
      <c r="H13" s="437"/>
      <c r="J13" s="435" t="s">
        <v>286</v>
      </c>
      <c r="K13" s="436"/>
      <c r="L13" s="437"/>
      <c r="N13" s="446" t="s">
        <v>274</v>
      </c>
      <c r="O13" s="433" t="s">
        <v>680</v>
      </c>
    </row>
    <row r="14" spans="1:15" ht="55.5" customHeight="1" x14ac:dyDescent="0.25">
      <c r="B14" s="445"/>
      <c r="C14" s="445"/>
      <c r="D14" s="445"/>
      <c r="E14" s="75"/>
      <c r="F14" s="194" t="s">
        <v>239</v>
      </c>
      <c r="G14" s="87" t="s">
        <v>682</v>
      </c>
      <c r="H14" s="87" t="s">
        <v>240</v>
      </c>
      <c r="I14" s="69"/>
      <c r="J14" s="87" t="s">
        <v>239</v>
      </c>
      <c r="K14" s="87" t="s">
        <v>682</v>
      </c>
      <c r="L14" s="194" t="s">
        <v>240</v>
      </c>
      <c r="M14" s="75"/>
      <c r="N14" s="446"/>
      <c r="O14" s="434"/>
    </row>
    <row r="15" spans="1:15" x14ac:dyDescent="0.25">
      <c r="A15" s="204">
        <v>1</v>
      </c>
      <c r="B15" s="444"/>
      <c r="C15" s="444"/>
      <c r="D15" s="444"/>
      <c r="F15" s="16"/>
      <c r="G15" s="205">
        <f>IFERROR(F15*'Schedule 1'!$E$104,0)</f>
        <v>0</v>
      </c>
      <c r="H15" s="205">
        <f>SUM(F15:G15)</f>
        <v>0</v>
      </c>
      <c r="J15" s="16"/>
      <c r="K15" s="205">
        <f>IFERROR(J15*'Schedule 1'!$E$104,0)</f>
        <v>0</v>
      </c>
      <c r="L15" s="205">
        <f>SUM(J15:K15)</f>
        <v>0</v>
      </c>
      <c r="N15" s="18"/>
      <c r="O15" s="18"/>
    </row>
    <row r="16" spans="1:15" x14ac:dyDescent="0.25">
      <c r="A16" s="204">
        <v>2</v>
      </c>
      <c r="B16" s="444"/>
      <c r="C16" s="444"/>
      <c r="D16" s="444"/>
      <c r="F16" s="16"/>
      <c r="G16" s="205">
        <f>IFERROR(F16*'Schedule 1'!$E$104,0)</f>
        <v>0</v>
      </c>
      <c r="H16" s="205">
        <f t="shared" ref="H16:H72" si="0">SUM(F16:G16)</f>
        <v>0</v>
      </c>
      <c r="J16" s="16"/>
      <c r="K16" s="205">
        <f>IFERROR(J16*'Schedule 1'!$E$104,0)</f>
        <v>0</v>
      </c>
      <c r="L16" s="205">
        <f t="shared" ref="L16:L72" si="1">SUM(J16:K16)</f>
        <v>0</v>
      </c>
      <c r="N16" s="18"/>
      <c r="O16" s="18"/>
    </row>
    <row r="17" spans="1:15" x14ac:dyDescent="0.25">
      <c r="A17" s="204">
        <v>3</v>
      </c>
      <c r="B17" s="444"/>
      <c r="C17" s="444"/>
      <c r="D17" s="444"/>
      <c r="F17" s="16"/>
      <c r="G17" s="205">
        <f>IFERROR(F17*'Schedule 1'!$E$104,0)</f>
        <v>0</v>
      </c>
      <c r="H17" s="205">
        <f t="shared" si="0"/>
        <v>0</v>
      </c>
      <c r="J17" s="16"/>
      <c r="K17" s="205">
        <f>IFERROR(J17*'Schedule 1'!$E$104,0)</f>
        <v>0</v>
      </c>
      <c r="L17" s="205">
        <f t="shared" si="1"/>
        <v>0</v>
      </c>
      <c r="N17" s="18"/>
      <c r="O17" s="18"/>
    </row>
    <row r="18" spans="1:15" x14ac:dyDescent="0.25">
      <c r="A18" s="204">
        <v>4</v>
      </c>
      <c r="B18" s="444"/>
      <c r="C18" s="444"/>
      <c r="D18" s="444"/>
      <c r="F18" s="16"/>
      <c r="G18" s="205">
        <f>IFERROR(F18*'Schedule 1'!$E$104,0)</f>
        <v>0</v>
      </c>
      <c r="H18" s="205">
        <f t="shared" si="0"/>
        <v>0</v>
      </c>
      <c r="J18" s="16"/>
      <c r="K18" s="205">
        <f>IFERROR(J18*'Schedule 1'!$E$104,0)</f>
        <v>0</v>
      </c>
      <c r="L18" s="205">
        <f t="shared" si="1"/>
        <v>0</v>
      </c>
      <c r="N18" s="18"/>
      <c r="O18" s="18"/>
    </row>
    <row r="19" spans="1:15" x14ac:dyDescent="0.25">
      <c r="A19" s="204">
        <v>5</v>
      </c>
      <c r="B19" s="444"/>
      <c r="C19" s="444"/>
      <c r="D19" s="444"/>
      <c r="F19" s="16"/>
      <c r="G19" s="205">
        <f>IFERROR(F19*'Schedule 1'!$E$104,0)</f>
        <v>0</v>
      </c>
      <c r="H19" s="205">
        <f t="shared" si="0"/>
        <v>0</v>
      </c>
      <c r="J19" s="16"/>
      <c r="K19" s="205">
        <f>IFERROR(J19*'Schedule 1'!$E$104,0)</f>
        <v>0</v>
      </c>
      <c r="L19" s="205">
        <f t="shared" si="1"/>
        <v>0</v>
      </c>
      <c r="N19" s="18"/>
      <c r="O19" s="18"/>
    </row>
    <row r="20" spans="1:15" x14ac:dyDescent="0.25">
      <c r="A20" s="204">
        <v>6</v>
      </c>
      <c r="B20" s="444"/>
      <c r="C20" s="444"/>
      <c r="D20" s="444"/>
      <c r="F20" s="16"/>
      <c r="G20" s="205">
        <f>IFERROR(F20*'Schedule 1'!$E$104,0)</f>
        <v>0</v>
      </c>
      <c r="H20" s="205">
        <f t="shared" si="0"/>
        <v>0</v>
      </c>
      <c r="J20" s="16"/>
      <c r="K20" s="205">
        <f>IFERROR(J20*'Schedule 1'!$E$104,0)</f>
        <v>0</v>
      </c>
      <c r="L20" s="205">
        <f t="shared" si="1"/>
        <v>0</v>
      </c>
      <c r="N20" s="18"/>
      <c r="O20" s="18"/>
    </row>
    <row r="21" spans="1:15" x14ac:dyDescent="0.25">
      <c r="A21" s="204">
        <v>7</v>
      </c>
      <c r="B21" s="444"/>
      <c r="C21" s="444"/>
      <c r="D21" s="444"/>
      <c r="F21" s="16"/>
      <c r="G21" s="205">
        <f>IFERROR(F21*'Schedule 1'!$E$104,0)</f>
        <v>0</v>
      </c>
      <c r="H21" s="205">
        <f t="shared" si="0"/>
        <v>0</v>
      </c>
      <c r="J21" s="16"/>
      <c r="K21" s="205">
        <f>IFERROR(J21*'Schedule 1'!$E$104,0)</f>
        <v>0</v>
      </c>
      <c r="L21" s="205">
        <f t="shared" si="1"/>
        <v>0</v>
      </c>
      <c r="N21" s="18"/>
      <c r="O21" s="18"/>
    </row>
    <row r="22" spans="1:15" x14ac:dyDescent="0.25">
      <c r="A22" s="204">
        <v>8</v>
      </c>
      <c r="B22" s="444"/>
      <c r="C22" s="444"/>
      <c r="D22" s="444"/>
      <c r="F22" s="16"/>
      <c r="G22" s="205">
        <f>IFERROR(F22*'Schedule 1'!$E$104,0)</f>
        <v>0</v>
      </c>
      <c r="H22" s="205">
        <f t="shared" si="0"/>
        <v>0</v>
      </c>
      <c r="J22" s="16"/>
      <c r="K22" s="205">
        <f>IFERROR(J22*'Schedule 1'!$E$104,0)</f>
        <v>0</v>
      </c>
      <c r="L22" s="205">
        <f t="shared" si="1"/>
        <v>0</v>
      </c>
      <c r="N22" s="18"/>
      <c r="O22" s="18"/>
    </row>
    <row r="23" spans="1:15" x14ac:dyDescent="0.25">
      <c r="A23" s="204">
        <v>9</v>
      </c>
      <c r="B23" s="444"/>
      <c r="C23" s="444"/>
      <c r="D23" s="444"/>
      <c r="F23" s="16"/>
      <c r="G23" s="205">
        <f>IFERROR(F23*'Schedule 1'!$E$104,0)</f>
        <v>0</v>
      </c>
      <c r="H23" s="205">
        <f t="shared" si="0"/>
        <v>0</v>
      </c>
      <c r="J23" s="16"/>
      <c r="K23" s="205">
        <f>IFERROR(J23*'Schedule 1'!$E$104,0)</f>
        <v>0</v>
      </c>
      <c r="L23" s="205">
        <f t="shared" si="1"/>
        <v>0</v>
      </c>
      <c r="N23" s="18"/>
      <c r="O23" s="18"/>
    </row>
    <row r="24" spans="1:15" x14ac:dyDescent="0.25">
      <c r="A24" s="204">
        <v>10</v>
      </c>
      <c r="B24" s="444"/>
      <c r="C24" s="444"/>
      <c r="D24" s="444"/>
      <c r="F24" s="16"/>
      <c r="G24" s="205">
        <f>IFERROR(F24*'Schedule 1'!$E$104,0)</f>
        <v>0</v>
      </c>
      <c r="H24" s="205">
        <f t="shared" si="0"/>
        <v>0</v>
      </c>
      <c r="J24" s="16"/>
      <c r="K24" s="205">
        <f>IFERROR(J24*'Schedule 1'!$E$104,0)</f>
        <v>0</v>
      </c>
      <c r="L24" s="205">
        <f t="shared" si="1"/>
        <v>0</v>
      </c>
      <c r="N24" s="18"/>
      <c r="O24" s="18"/>
    </row>
    <row r="25" spans="1:15" x14ac:dyDescent="0.25">
      <c r="A25" s="204">
        <v>11</v>
      </c>
      <c r="B25" s="444"/>
      <c r="C25" s="444"/>
      <c r="D25" s="444"/>
      <c r="F25" s="16"/>
      <c r="G25" s="205">
        <f>IFERROR(F25*'Schedule 1'!$E$104,0)</f>
        <v>0</v>
      </c>
      <c r="H25" s="205">
        <f t="shared" si="0"/>
        <v>0</v>
      </c>
      <c r="J25" s="16"/>
      <c r="K25" s="205">
        <f>IFERROR(J25*'Schedule 1'!$E$104,0)</f>
        <v>0</v>
      </c>
      <c r="L25" s="205">
        <f t="shared" si="1"/>
        <v>0</v>
      </c>
      <c r="N25" s="18"/>
      <c r="O25" s="18"/>
    </row>
    <row r="26" spans="1:15" x14ac:dyDescent="0.25">
      <c r="A26" s="204">
        <v>12</v>
      </c>
      <c r="B26" s="444"/>
      <c r="C26" s="444"/>
      <c r="D26" s="444"/>
      <c r="F26" s="16"/>
      <c r="G26" s="205">
        <f>IFERROR(F26*'Schedule 1'!$E$104,0)</f>
        <v>0</v>
      </c>
      <c r="H26" s="205">
        <f t="shared" si="0"/>
        <v>0</v>
      </c>
      <c r="J26" s="16"/>
      <c r="K26" s="205">
        <f>IFERROR(J26*'Schedule 1'!$E$104,0)</f>
        <v>0</v>
      </c>
      <c r="L26" s="205">
        <f t="shared" si="1"/>
        <v>0</v>
      </c>
      <c r="N26" s="18"/>
      <c r="O26" s="18"/>
    </row>
    <row r="27" spans="1:15" x14ac:dyDescent="0.25">
      <c r="A27" s="204">
        <v>13</v>
      </c>
      <c r="B27" s="444"/>
      <c r="C27" s="444"/>
      <c r="D27" s="444"/>
      <c r="F27" s="16"/>
      <c r="G27" s="205">
        <f>IFERROR(F27*'Schedule 1'!$E$104,0)</f>
        <v>0</v>
      </c>
      <c r="H27" s="205">
        <f t="shared" si="0"/>
        <v>0</v>
      </c>
      <c r="J27" s="16"/>
      <c r="K27" s="205">
        <f>IFERROR(J27*'Schedule 1'!$E$104,0)</f>
        <v>0</v>
      </c>
      <c r="L27" s="205">
        <f t="shared" si="1"/>
        <v>0</v>
      </c>
      <c r="N27" s="18"/>
      <c r="O27" s="18"/>
    </row>
    <row r="28" spans="1:15" x14ac:dyDescent="0.25">
      <c r="A28" s="204">
        <v>14</v>
      </c>
      <c r="B28" s="444"/>
      <c r="C28" s="444"/>
      <c r="D28" s="444"/>
      <c r="F28" s="16"/>
      <c r="G28" s="205">
        <f>IFERROR(F28*'Schedule 1'!$E$104,0)</f>
        <v>0</v>
      </c>
      <c r="H28" s="205">
        <f t="shared" si="0"/>
        <v>0</v>
      </c>
      <c r="J28" s="16"/>
      <c r="K28" s="205">
        <f>IFERROR(J28*'Schedule 1'!$E$104,0)</f>
        <v>0</v>
      </c>
      <c r="L28" s="205">
        <f t="shared" si="1"/>
        <v>0</v>
      </c>
      <c r="N28" s="18"/>
      <c r="O28" s="18"/>
    </row>
    <row r="29" spans="1:15" x14ac:dyDescent="0.25">
      <c r="A29" s="204">
        <v>15</v>
      </c>
      <c r="B29" s="444"/>
      <c r="C29" s="444"/>
      <c r="D29" s="444"/>
      <c r="F29" s="16"/>
      <c r="G29" s="205">
        <f>IFERROR(F29*'Schedule 1'!$E$104,0)</f>
        <v>0</v>
      </c>
      <c r="H29" s="205">
        <f t="shared" si="0"/>
        <v>0</v>
      </c>
      <c r="J29" s="16"/>
      <c r="K29" s="205">
        <f>IFERROR(J29*'Schedule 1'!$E$104,0)</f>
        <v>0</v>
      </c>
      <c r="L29" s="205">
        <f t="shared" si="1"/>
        <v>0</v>
      </c>
      <c r="N29" s="18"/>
      <c r="O29" s="18"/>
    </row>
    <row r="30" spans="1:15" x14ac:dyDescent="0.25">
      <c r="A30" s="204">
        <v>16</v>
      </c>
      <c r="B30" s="444"/>
      <c r="C30" s="444"/>
      <c r="D30" s="444"/>
      <c r="F30" s="16"/>
      <c r="G30" s="205">
        <f>IFERROR(F30*'Schedule 1'!$E$104,0)</f>
        <v>0</v>
      </c>
      <c r="H30" s="205">
        <f t="shared" si="0"/>
        <v>0</v>
      </c>
      <c r="J30" s="16"/>
      <c r="K30" s="205">
        <f>IFERROR(J30*'Schedule 1'!$E$104,0)</f>
        <v>0</v>
      </c>
      <c r="L30" s="205">
        <f t="shared" si="1"/>
        <v>0</v>
      </c>
      <c r="N30" s="18"/>
      <c r="O30" s="18"/>
    </row>
    <row r="31" spans="1:15" x14ac:dyDescent="0.25">
      <c r="A31" s="204">
        <v>17</v>
      </c>
      <c r="B31" s="444"/>
      <c r="C31" s="444"/>
      <c r="D31" s="444"/>
      <c r="F31" s="16"/>
      <c r="G31" s="205">
        <f>IFERROR(F31*'Schedule 1'!$E$104,0)</f>
        <v>0</v>
      </c>
      <c r="H31" s="205">
        <f t="shared" si="0"/>
        <v>0</v>
      </c>
      <c r="J31" s="16"/>
      <c r="K31" s="205">
        <f>IFERROR(J31*'Schedule 1'!$E$104,0)</f>
        <v>0</v>
      </c>
      <c r="L31" s="205">
        <f t="shared" si="1"/>
        <v>0</v>
      </c>
      <c r="N31" s="18"/>
      <c r="O31" s="18"/>
    </row>
    <row r="32" spans="1:15" x14ac:dyDescent="0.25">
      <c r="A32" s="204">
        <v>18</v>
      </c>
      <c r="B32" s="444"/>
      <c r="C32" s="444"/>
      <c r="D32" s="444"/>
      <c r="F32" s="16"/>
      <c r="G32" s="205">
        <f>IFERROR(F32*'Schedule 1'!$E$104,0)</f>
        <v>0</v>
      </c>
      <c r="H32" s="205">
        <f t="shared" si="0"/>
        <v>0</v>
      </c>
      <c r="J32" s="16"/>
      <c r="K32" s="205">
        <f>IFERROR(J32*'Schedule 1'!$E$104,0)</f>
        <v>0</v>
      </c>
      <c r="L32" s="205">
        <f t="shared" si="1"/>
        <v>0</v>
      </c>
      <c r="N32" s="18"/>
      <c r="O32" s="18"/>
    </row>
    <row r="33" spans="1:15" x14ac:dyDescent="0.25">
      <c r="A33" s="204">
        <v>19</v>
      </c>
      <c r="B33" s="444"/>
      <c r="C33" s="444"/>
      <c r="D33" s="444"/>
      <c r="F33" s="16"/>
      <c r="G33" s="205">
        <f>IFERROR(F33*'Schedule 1'!$E$104,0)</f>
        <v>0</v>
      </c>
      <c r="H33" s="205">
        <f t="shared" si="0"/>
        <v>0</v>
      </c>
      <c r="J33" s="16"/>
      <c r="K33" s="205">
        <f>IFERROR(J33*'Schedule 1'!$E$104,0)</f>
        <v>0</v>
      </c>
      <c r="L33" s="205">
        <f t="shared" si="1"/>
        <v>0</v>
      </c>
      <c r="N33" s="18"/>
      <c r="O33" s="18"/>
    </row>
    <row r="34" spans="1:15" x14ac:dyDescent="0.25">
      <c r="A34" s="204">
        <v>20</v>
      </c>
      <c r="B34" s="444"/>
      <c r="C34" s="444"/>
      <c r="D34" s="444"/>
      <c r="F34" s="16"/>
      <c r="G34" s="205">
        <f>IFERROR(F34*'Schedule 1'!$E$104,0)</f>
        <v>0</v>
      </c>
      <c r="H34" s="205">
        <f t="shared" si="0"/>
        <v>0</v>
      </c>
      <c r="J34" s="16"/>
      <c r="K34" s="205">
        <f>IFERROR(J34*'Schedule 1'!$E$104,0)</f>
        <v>0</v>
      </c>
      <c r="L34" s="205">
        <f t="shared" si="1"/>
        <v>0</v>
      </c>
      <c r="N34" s="18"/>
      <c r="O34" s="18"/>
    </row>
    <row r="35" spans="1:15" x14ac:dyDescent="0.25">
      <c r="A35" s="204">
        <v>21</v>
      </c>
      <c r="B35" s="444"/>
      <c r="C35" s="444"/>
      <c r="D35" s="444"/>
      <c r="F35" s="16"/>
      <c r="G35" s="205">
        <f>IFERROR(F35*'Schedule 1'!$E$104,0)</f>
        <v>0</v>
      </c>
      <c r="H35" s="205">
        <f t="shared" si="0"/>
        <v>0</v>
      </c>
      <c r="J35" s="16"/>
      <c r="K35" s="205">
        <f>IFERROR(J35*'Schedule 1'!$E$104,0)</f>
        <v>0</v>
      </c>
      <c r="L35" s="205">
        <f t="shared" si="1"/>
        <v>0</v>
      </c>
      <c r="N35" s="18"/>
      <c r="O35" s="18"/>
    </row>
    <row r="36" spans="1:15" x14ac:dyDescent="0.25">
      <c r="A36" s="204">
        <v>22</v>
      </c>
      <c r="B36" s="444"/>
      <c r="C36" s="444"/>
      <c r="D36" s="444"/>
      <c r="F36" s="16"/>
      <c r="G36" s="205">
        <f>IFERROR(F36*'Schedule 1'!$E$104,0)</f>
        <v>0</v>
      </c>
      <c r="H36" s="205">
        <f t="shared" si="0"/>
        <v>0</v>
      </c>
      <c r="J36" s="16"/>
      <c r="K36" s="205">
        <f>IFERROR(J36*'Schedule 1'!$E$104,0)</f>
        <v>0</v>
      </c>
      <c r="L36" s="205">
        <f t="shared" si="1"/>
        <v>0</v>
      </c>
      <c r="N36" s="18"/>
      <c r="O36" s="18"/>
    </row>
    <row r="37" spans="1:15" x14ac:dyDescent="0.25">
      <c r="A37" s="204">
        <v>23</v>
      </c>
      <c r="B37" s="444"/>
      <c r="C37" s="444"/>
      <c r="D37" s="444"/>
      <c r="F37" s="16"/>
      <c r="G37" s="205">
        <f>IFERROR(F37*'Schedule 1'!$E$104,0)</f>
        <v>0</v>
      </c>
      <c r="H37" s="205">
        <f t="shared" si="0"/>
        <v>0</v>
      </c>
      <c r="J37" s="16"/>
      <c r="K37" s="205">
        <f>IFERROR(J37*'Schedule 1'!$E$104,0)</f>
        <v>0</v>
      </c>
      <c r="L37" s="205">
        <f t="shared" si="1"/>
        <v>0</v>
      </c>
      <c r="N37" s="18"/>
      <c r="O37" s="18"/>
    </row>
    <row r="38" spans="1:15" x14ac:dyDescent="0.25">
      <c r="A38" s="204">
        <v>24</v>
      </c>
      <c r="B38" s="444"/>
      <c r="C38" s="444"/>
      <c r="D38" s="444"/>
      <c r="F38" s="16"/>
      <c r="G38" s="205">
        <f>IFERROR(F38*'Schedule 1'!$E$104,0)</f>
        <v>0</v>
      </c>
      <c r="H38" s="205">
        <f t="shared" si="0"/>
        <v>0</v>
      </c>
      <c r="J38" s="16"/>
      <c r="K38" s="205">
        <f>IFERROR(J38*'Schedule 1'!$E$104,0)</f>
        <v>0</v>
      </c>
      <c r="L38" s="205">
        <f t="shared" si="1"/>
        <v>0</v>
      </c>
      <c r="N38" s="18"/>
      <c r="O38" s="18"/>
    </row>
    <row r="39" spans="1:15" x14ac:dyDescent="0.25">
      <c r="A39" s="204">
        <v>25</v>
      </c>
      <c r="B39" s="444"/>
      <c r="C39" s="444"/>
      <c r="D39" s="444"/>
      <c r="F39" s="16"/>
      <c r="G39" s="205">
        <f>IFERROR(F39*'Schedule 1'!$E$104,0)</f>
        <v>0</v>
      </c>
      <c r="H39" s="205">
        <f t="shared" si="0"/>
        <v>0</v>
      </c>
      <c r="J39" s="16"/>
      <c r="K39" s="205">
        <f>IFERROR(J39*'Schedule 1'!$E$104,0)</f>
        <v>0</v>
      </c>
      <c r="L39" s="205">
        <f t="shared" si="1"/>
        <v>0</v>
      </c>
      <c r="N39" s="18"/>
      <c r="O39" s="18"/>
    </row>
    <row r="40" spans="1:15" x14ac:dyDescent="0.25">
      <c r="A40" s="204">
        <v>26</v>
      </c>
      <c r="B40" s="444"/>
      <c r="C40" s="444"/>
      <c r="D40" s="444"/>
      <c r="F40" s="16"/>
      <c r="G40" s="205">
        <f>IFERROR(F40*'Schedule 1'!$E$104,0)</f>
        <v>0</v>
      </c>
      <c r="H40" s="205">
        <f t="shared" si="0"/>
        <v>0</v>
      </c>
      <c r="J40" s="16"/>
      <c r="K40" s="205">
        <f>IFERROR(J40*'Schedule 1'!$E$104,0)</f>
        <v>0</v>
      </c>
      <c r="L40" s="205">
        <f t="shared" si="1"/>
        <v>0</v>
      </c>
      <c r="N40" s="18"/>
      <c r="O40" s="18"/>
    </row>
    <row r="41" spans="1:15" x14ac:dyDescent="0.25">
      <c r="A41" s="204">
        <v>27</v>
      </c>
      <c r="B41" s="444"/>
      <c r="C41" s="444"/>
      <c r="D41" s="444"/>
      <c r="F41" s="16"/>
      <c r="G41" s="205">
        <f>IFERROR(F41*'Schedule 1'!$E$104,0)</f>
        <v>0</v>
      </c>
      <c r="H41" s="205">
        <f t="shared" si="0"/>
        <v>0</v>
      </c>
      <c r="J41" s="16"/>
      <c r="K41" s="205">
        <f>IFERROR(J41*'Schedule 1'!$E$104,0)</f>
        <v>0</v>
      </c>
      <c r="L41" s="205">
        <f t="shared" si="1"/>
        <v>0</v>
      </c>
      <c r="N41" s="18"/>
      <c r="O41" s="18"/>
    </row>
    <row r="42" spans="1:15" x14ac:dyDescent="0.25">
      <c r="A42" s="204">
        <v>28</v>
      </c>
      <c r="B42" s="444"/>
      <c r="C42" s="444"/>
      <c r="D42" s="444"/>
      <c r="F42" s="16"/>
      <c r="G42" s="205">
        <f>IFERROR(F42*'Schedule 1'!$E$104,0)</f>
        <v>0</v>
      </c>
      <c r="H42" s="205">
        <f t="shared" si="0"/>
        <v>0</v>
      </c>
      <c r="J42" s="16"/>
      <c r="K42" s="205">
        <f>IFERROR(J42*'Schedule 1'!$E$104,0)</f>
        <v>0</v>
      </c>
      <c r="L42" s="205">
        <f t="shared" si="1"/>
        <v>0</v>
      </c>
      <c r="N42" s="18"/>
      <c r="O42" s="18"/>
    </row>
    <row r="43" spans="1:15" x14ac:dyDescent="0.25">
      <c r="A43" s="204">
        <v>29</v>
      </c>
      <c r="B43" s="444"/>
      <c r="C43" s="444"/>
      <c r="D43" s="444"/>
      <c r="F43" s="16"/>
      <c r="G43" s="205">
        <f>IFERROR(F43*'Schedule 1'!$E$104,0)</f>
        <v>0</v>
      </c>
      <c r="H43" s="205">
        <f t="shared" si="0"/>
        <v>0</v>
      </c>
      <c r="J43" s="16"/>
      <c r="K43" s="205">
        <f>IFERROR(J43*'Schedule 1'!$E$104,0)</f>
        <v>0</v>
      </c>
      <c r="L43" s="205">
        <f t="shared" si="1"/>
        <v>0</v>
      </c>
      <c r="N43" s="18"/>
      <c r="O43" s="18"/>
    </row>
    <row r="44" spans="1:15" x14ac:dyDescent="0.25">
      <c r="A44" s="204">
        <v>30</v>
      </c>
      <c r="B44" s="444"/>
      <c r="C44" s="444"/>
      <c r="D44" s="444"/>
      <c r="F44" s="16"/>
      <c r="G44" s="205">
        <f>IFERROR(F44*'Schedule 1'!$E$104,0)</f>
        <v>0</v>
      </c>
      <c r="H44" s="205">
        <f t="shared" si="0"/>
        <v>0</v>
      </c>
      <c r="J44" s="16"/>
      <c r="K44" s="205">
        <f>IFERROR(J44*'Schedule 1'!$E$104,0)</f>
        <v>0</v>
      </c>
      <c r="L44" s="205">
        <f t="shared" si="1"/>
        <v>0</v>
      </c>
      <c r="N44" s="18"/>
      <c r="O44" s="18"/>
    </row>
    <row r="45" spans="1:15" x14ac:dyDescent="0.25">
      <c r="A45" s="204">
        <v>31</v>
      </c>
      <c r="B45" s="444"/>
      <c r="C45" s="444"/>
      <c r="D45" s="444"/>
      <c r="F45" s="16"/>
      <c r="G45" s="205">
        <f>IFERROR(F45*'Schedule 1'!$E$104,0)</f>
        <v>0</v>
      </c>
      <c r="H45" s="205">
        <f t="shared" si="0"/>
        <v>0</v>
      </c>
      <c r="J45" s="16"/>
      <c r="K45" s="205">
        <f>IFERROR(J45*'Schedule 1'!$E$104,0)</f>
        <v>0</v>
      </c>
      <c r="L45" s="205">
        <f t="shared" si="1"/>
        <v>0</v>
      </c>
      <c r="N45" s="18"/>
      <c r="O45" s="18"/>
    </row>
    <row r="46" spans="1:15" x14ac:dyDescent="0.25">
      <c r="A46" s="204">
        <v>32</v>
      </c>
      <c r="B46" s="444"/>
      <c r="C46" s="444"/>
      <c r="D46" s="444"/>
      <c r="F46" s="16"/>
      <c r="G46" s="205">
        <f>IFERROR(F46*'Schedule 1'!$E$104,0)</f>
        <v>0</v>
      </c>
      <c r="H46" s="205">
        <f t="shared" si="0"/>
        <v>0</v>
      </c>
      <c r="J46" s="16"/>
      <c r="K46" s="205">
        <f>IFERROR(J46*'Schedule 1'!$E$104,0)</f>
        <v>0</v>
      </c>
      <c r="L46" s="205">
        <f t="shared" si="1"/>
        <v>0</v>
      </c>
      <c r="N46" s="18"/>
      <c r="O46" s="18"/>
    </row>
    <row r="47" spans="1:15" x14ac:dyDescent="0.25">
      <c r="A47" s="204">
        <v>33</v>
      </c>
      <c r="B47" s="444"/>
      <c r="C47" s="444"/>
      <c r="D47" s="444"/>
      <c r="F47" s="16"/>
      <c r="G47" s="205">
        <f>IFERROR(F47*'Schedule 1'!$E$104,0)</f>
        <v>0</v>
      </c>
      <c r="H47" s="205">
        <f t="shared" si="0"/>
        <v>0</v>
      </c>
      <c r="J47" s="16"/>
      <c r="K47" s="205">
        <f>IFERROR(J47*'Schedule 1'!$E$104,0)</f>
        <v>0</v>
      </c>
      <c r="L47" s="205">
        <f t="shared" si="1"/>
        <v>0</v>
      </c>
      <c r="N47" s="18"/>
      <c r="O47" s="18"/>
    </row>
    <row r="48" spans="1:15" x14ac:dyDescent="0.25">
      <c r="A48" s="204">
        <v>34</v>
      </c>
      <c r="B48" s="444"/>
      <c r="C48" s="444"/>
      <c r="D48" s="444"/>
      <c r="F48" s="16"/>
      <c r="G48" s="205">
        <f>IFERROR(F48*'Schedule 1'!$E$104,0)</f>
        <v>0</v>
      </c>
      <c r="H48" s="205">
        <f t="shared" si="0"/>
        <v>0</v>
      </c>
      <c r="J48" s="16"/>
      <c r="K48" s="205">
        <f>IFERROR(J48*'Schedule 1'!$E$104,0)</f>
        <v>0</v>
      </c>
      <c r="L48" s="205">
        <f t="shared" si="1"/>
        <v>0</v>
      </c>
      <c r="N48" s="18"/>
      <c r="O48" s="18"/>
    </row>
    <row r="49" spans="1:15" x14ac:dyDescent="0.25">
      <c r="A49" s="204">
        <v>35</v>
      </c>
      <c r="B49" s="444"/>
      <c r="C49" s="444"/>
      <c r="D49" s="444"/>
      <c r="F49" s="16"/>
      <c r="G49" s="205">
        <f>IFERROR(F49*'Schedule 1'!$E$104,0)</f>
        <v>0</v>
      </c>
      <c r="H49" s="205">
        <f t="shared" si="0"/>
        <v>0</v>
      </c>
      <c r="J49" s="16"/>
      <c r="K49" s="205">
        <f>IFERROR(J49*'Schedule 1'!$E$104,0)</f>
        <v>0</v>
      </c>
      <c r="L49" s="205">
        <f t="shared" si="1"/>
        <v>0</v>
      </c>
      <c r="N49" s="18"/>
      <c r="O49" s="18"/>
    </row>
    <row r="50" spans="1:15" x14ac:dyDescent="0.25">
      <c r="A50" s="204">
        <v>36</v>
      </c>
      <c r="B50" s="444"/>
      <c r="C50" s="444"/>
      <c r="D50" s="444"/>
      <c r="F50" s="16"/>
      <c r="G50" s="205">
        <f>IFERROR(F50*'Schedule 1'!$E$104,0)</f>
        <v>0</v>
      </c>
      <c r="H50" s="205">
        <f t="shared" si="0"/>
        <v>0</v>
      </c>
      <c r="J50" s="16"/>
      <c r="K50" s="205">
        <f>IFERROR(J50*'Schedule 1'!$E$104,0)</f>
        <v>0</v>
      </c>
      <c r="L50" s="205">
        <f t="shared" si="1"/>
        <v>0</v>
      </c>
      <c r="N50" s="18"/>
      <c r="O50" s="18"/>
    </row>
    <row r="51" spans="1:15" x14ac:dyDescent="0.25">
      <c r="A51" s="204">
        <v>37</v>
      </c>
      <c r="B51" s="444"/>
      <c r="C51" s="444"/>
      <c r="D51" s="444"/>
      <c r="F51" s="16"/>
      <c r="G51" s="205">
        <f>IFERROR(F51*'Schedule 1'!$E$104,0)</f>
        <v>0</v>
      </c>
      <c r="H51" s="205">
        <f t="shared" si="0"/>
        <v>0</v>
      </c>
      <c r="J51" s="16"/>
      <c r="K51" s="205">
        <f>IFERROR(J51*'Schedule 1'!$E$104,0)</f>
        <v>0</v>
      </c>
      <c r="L51" s="205">
        <f t="shared" si="1"/>
        <v>0</v>
      </c>
      <c r="N51" s="18"/>
      <c r="O51" s="18"/>
    </row>
    <row r="52" spans="1:15" x14ac:dyDescent="0.25">
      <c r="A52" s="204">
        <v>38</v>
      </c>
      <c r="B52" s="444"/>
      <c r="C52" s="444"/>
      <c r="D52" s="444"/>
      <c r="F52" s="16"/>
      <c r="G52" s="205">
        <f>IFERROR(F52*'Schedule 1'!$E$104,0)</f>
        <v>0</v>
      </c>
      <c r="H52" s="205">
        <f t="shared" si="0"/>
        <v>0</v>
      </c>
      <c r="J52" s="16"/>
      <c r="K52" s="205">
        <f>IFERROR(J52*'Schedule 1'!$E$104,0)</f>
        <v>0</v>
      </c>
      <c r="L52" s="205">
        <f t="shared" si="1"/>
        <v>0</v>
      </c>
      <c r="N52" s="18"/>
      <c r="O52" s="18"/>
    </row>
    <row r="53" spans="1:15" x14ac:dyDescent="0.25">
      <c r="A53" s="204">
        <v>39</v>
      </c>
      <c r="B53" s="444"/>
      <c r="C53" s="444"/>
      <c r="D53" s="444"/>
      <c r="F53" s="16"/>
      <c r="G53" s="205">
        <f>IFERROR(F53*'Schedule 1'!$E$104,0)</f>
        <v>0</v>
      </c>
      <c r="H53" s="205">
        <f t="shared" si="0"/>
        <v>0</v>
      </c>
      <c r="J53" s="16"/>
      <c r="K53" s="205">
        <f>IFERROR(J53*'Schedule 1'!$E$104,0)</f>
        <v>0</v>
      </c>
      <c r="L53" s="205">
        <f t="shared" si="1"/>
        <v>0</v>
      </c>
      <c r="N53" s="18"/>
      <c r="O53" s="18"/>
    </row>
    <row r="54" spans="1:15" x14ac:dyDescent="0.25">
      <c r="A54" s="204">
        <v>40</v>
      </c>
      <c r="B54" s="444"/>
      <c r="C54" s="444"/>
      <c r="D54" s="444"/>
      <c r="F54" s="16"/>
      <c r="G54" s="205">
        <f>IFERROR(F54*'Schedule 1'!$E$104,0)</f>
        <v>0</v>
      </c>
      <c r="H54" s="205">
        <f t="shared" si="0"/>
        <v>0</v>
      </c>
      <c r="J54" s="16"/>
      <c r="K54" s="205">
        <f>IFERROR(J54*'Schedule 1'!$E$104,0)</f>
        <v>0</v>
      </c>
      <c r="L54" s="205">
        <f t="shared" si="1"/>
        <v>0</v>
      </c>
      <c r="N54" s="18"/>
      <c r="O54" s="18"/>
    </row>
    <row r="55" spans="1:15" x14ac:dyDescent="0.25">
      <c r="A55" s="204">
        <v>41</v>
      </c>
      <c r="B55" s="444"/>
      <c r="C55" s="444"/>
      <c r="D55" s="444"/>
      <c r="F55" s="16"/>
      <c r="G55" s="205">
        <f>IFERROR(F55*'Schedule 1'!$E$104,0)</f>
        <v>0</v>
      </c>
      <c r="H55" s="205">
        <f t="shared" si="0"/>
        <v>0</v>
      </c>
      <c r="J55" s="16"/>
      <c r="K55" s="205">
        <f>IFERROR(J55*'Schedule 1'!$E$104,0)</f>
        <v>0</v>
      </c>
      <c r="L55" s="205">
        <f t="shared" si="1"/>
        <v>0</v>
      </c>
      <c r="N55" s="18"/>
      <c r="O55" s="18"/>
    </row>
    <row r="56" spans="1:15" x14ac:dyDescent="0.25">
      <c r="A56" s="204">
        <v>42</v>
      </c>
      <c r="B56" s="444"/>
      <c r="C56" s="444"/>
      <c r="D56" s="444"/>
      <c r="F56" s="16"/>
      <c r="G56" s="205">
        <f>IFERROR(F56*'Schedule 1'!$E$104,0)</f>
        <v>0</v>
      </c>
      <c r="H56" s="205">
        <f t="shared" si="0"/>
        <v>0</v>
      </c>
      <c r="J56" s="16"/>
      <c r="K56" s="205">
        <f>IFERROR(J56*'Schedule 1'!$E$104,0)</f>
        <v>0</v>
      </c>
      <c r="L56" s="205">
        <f t="shared" si="1"/>
        <v>0</v>
      </c>
      <c r="N56" s="18"/>
      <c r="O56" s="18"/>
    </row>
    <row r="57" spans="1:15" x14ac:dyDescent="0.25">
      <c r="A57" s="204">
        <v>43</v>
      </c>
      <c r="B57" s="444"/>
      <c r="C57" s="444"/>
      <c r="D57" s="444"/>
      <c r="F57" s="16"/>
      <c r="G57" s="205">
        <f>IFERROR(F57*'Schedule 1'!$E$104,0)</f>
        <v>0</v>
      </c>
      <c r="H57" s="205">
        <f t="shared" si="0"/>
        <v>0</v>
      </c>
      <c r="J57" s="16"/>
      <c r="K57" s="205">
        <f>IFERROR(J57*'Schedule 1'!$E$104,0)</f>
        <v>0</v>
      </c>
      <c r="L57" s="205">
        <f t="shared" si="1"/>
        <v>0</v>
      </c>
      <c r="N57" s="18"/>
      <c r="O57" s="18"/>
    </row>
    <row r="58" spans="1:15" x14ac:dyDescent="0.25">
      <c r="A58" s="204">
        <v>44</v>
      </c>
      <c r="B58" s="444"/>
      <c r="C58" s="444"/>
      <c r="D58" s="444"/>
      <c r="F58" s="16"/>
      <c r="G58" s="205">
        <f>IFERROR(F58*'Schedule 1'!$E$104,0)</f>
        <v>0</v>
      </c>
      <c r="H58" s="205">
        <f t="shared" si="0"/>
        <v>0</v>
      </c>
      <c r="J58" s="16"/>
      <c r="K58" s="205">
        <f>IFERROR(J58*'Schedule 1'!$E$104,0)</f>
        <v>0</v>
      </c>
      <c r="L58" s="205">
        <f t="shared" si="1"/>
        <v>0</v>
      </c>
      <c r="N58" s="18"/>
      <c r="O58" s="18"/>
    </row>
    <row r="59" spans="1:15" x14ac:dyDescent="0.25">
      <c r="A59" s="204">
        <v>45</v>
      </c>
      <c r="B59" s="444"/>
      <c r="C59" s="444"/>
      <c r="D59" s="444"/>
      <c r="F59" s="16"/>
      <c r="G59" s="205">
        <f>IFERROR(F59*'Schedule 1'!$E$104,0)</f>
        <v>0</v>
      </c>
      <c r="H59" s="205">
        <f t="shared" si="0"/>
        <v>0</v>
      </c>
      <c r="J59" s="16"/>
      <c r="K59" s="205">
        <f>IFERROR(J59*'Schedule 1'!$E$104,0)</f>
        <v>0</v>
      </c>
      <c r="L59" s="205">
        <f t="shared" si="1"/>
        <v>0</v>
      </c>
      <c r="N59" s="18"/>
      <c r="O59" s="18"/>
    </row>
    <row r="60" spans="1:15" x14ac:dyDescent="0.25">
      <c r="A60" s="204">
        <v>46</v>
      </c>
      <c r="B60" s="444"/>
      <c r="C60" s="444"/>
      <c r="D60" s="444"/>
      <c r="F60" s="16"/>
      <c r="G60" s="205">
        <f>IFERROR(F60*'Schedule 1'!$E$104,0)</f>
        <v>0</v>
      </c>
      <c r="H60" s="205">
        <f t="shared" si="0"/>
        <v>0</v>
      </c>
      <c r="J60" s="16"/>
      <c r="K60" s="205">
        <f>IFERROR(J60*'Schedule 1'!$E$104,0)</f>
        <v>0</v>
      </c>
      <c r="L60" s="205">
        <f t="shared" si="1"/>
        <v>0</v>
      </c>
      <c r="N60" s="18"/>
      <c r="O60" s="18"/>
    </row>
    <row r="61" spans="1:15" x14ac:dyDescent="0.25">
      <c r="A61" s="204">
        <v>47</v>
      </c>
      <c r="B61" s="444"/>
      <c r="C61" s="444"/>
      <c r="D61" s="444"/>
      <c r="F61" s="16"/>
      <c r="G61" s="205">
        <f>IFERROR(F61*'Schedule 1'!$E$104,0)</f>
        <v>0</v>
      </c>
      <c r="H61" s="205">
        <f t="shared" si="0"/>
        <v>0</v>
      </c>
      <c r="J61" s="16"/>
      <c r="K61" s="205">
        <f>IFERROR(J61*'Schedule 1'!$E$104,0)</f>
        <v>0</v>
      </c>
      <c r="L61" s="205">
        <f t="shared" si="1"/>
        <v>0</v>
      </c>
      <c r="N61" s="18"/>
      <c r="O61" s="18"/>
    </row>
    <row r="62" spans="1:15" x14ac:dyDescent="0.25">
      <c r="A62" s="204">
        <v>48</v>
      </c>
      <c r="B62" s="444"/>
      <c r="C62" s="444"/>
      <c r="D62" s="444"/>
      <c r="F62" s="16"/>
      <c r="G62" s="205">
        <f>IFERROR(F62*'Schedule 1'!$E$104,0)</f>
        <v>0</v>
      </c>
      <c r="H62" s="205">
        <f t="shared" si="0"/>
        <v>0</v>
      </c>
      <c r="J62" s="16"/>
      <c r="K62" s="205">
        <f>IFERROR(J62*'Schedule 1'!$E$104,0)</f>
        <v>0</v>
      </c>
      <c r="L62" s="205">
        <f t="shared" si="1"/>
        <v>0</v>
      </c>
      <c r="N62" s="18"/>
      <c r="O62" s="18"/>
    </row>
    <row r="63" spans="1:15" x14ac:dyDescent="0.25">
      <c r="A63" s="204">
        <v>49</v>
      </c>
      <c r="B63" s="444"/>
      <c r="C63" s="444"/>
      <c r="D63" s="444"/>
      <c r="F63" s="16"/>
      <c r="G63" s="205">
        <f>IFERROR(F63*'Schedule 1'!$E$104,0)</f>
        <v>0</v>
      </c>
      <c r="H63" s="205">
        <f t="shared" si="0"/>
        <v>0</v>
      </c>
      <c r="J63" s="16"/>
      <c r="K63" s="205">
        <f>IFERROR(J63*'Schedule 1'!$E$104,0)</f>
        <v>0</v>
      </c>
      <c r="L63" s="205">
        <f t="shared" si="1"/>
        <v>0</v>
      </c>
      <c r="N63" s="18"/>
      <c r="O63" s="18"/>
    </row>
    <row r="64" spans="1:15" x14ac:dyDescent="0.25">
      <c r="A64" s="204">
        <v>50</v>
      </c>
      <c r="B64" s="444"/>
      <c r="C64" s="444"/>
      <c r="D64" s="444"/>
      <c r="F64" s="16"/>
      <c r="G64" s="205">
        <f>IFERROR(F64*'Schedule 1'!$E$104,0)</f>
        <v>0</v>
      </c>
      <c r="H64" s="205">
        <f t="shared" si="0"/>
        <v>0</v>
      </c>
      <c r="J64" s="16"/>
      <c r="K64" s="205">
        <f>IFERROR(J64*'Schedule 1'!$E$104,0)</f>
        <v>0</v>
      </c>
      <c r="L64" s="205">
        <f t="shared" si="1"/>
        <v>0</v>
      </c>
      <c r="N64" s="18"/>
      <c r="O64" s="18"/>
    </row>
    <row r="65" spans="1:15" x14ac:dyDescent="0.25">
      <c r="A65" s="204">
        <v>51</v>
      </c>
      <c r="B65" s="444"/>
      <c r="C65" s="444"/>
      <c r="D65" s="444"/>
      <c r="F65" s="16"/>
      <c r="G65" s="205">
        <f>IFERROR(F65*'Schedule 1'!$E$104,0)</f>
        <v>0</v>
      </c>
      <c r="H65" s="205">
        <f t="shared" si="0"/>
        <v>0</v>
      </c>
      <c r="J65" s="16"/>
      <c r="K65" s="205">
        <f>IFERROR(J65*'Schedule 1'!$E$104,0)</f>
        <v>0</v>
      </c>
      <c r="L65" s="205">
        <f t="shared" si="1"/>
        <v>0</v>
      </c>
      <c r="N65" s="18"/>
      <c r="O65" s="18"/>
    </row>
    <row r="66" spans="1:15" x14ac:dyDescent="0.25">
      <c r="A66" s="204">
        <v>52</v>
      </c>
      <c r="B66" s="444"/>
      <c r="C66" s="444"/>
      <c r="D66" s="444"/>
      <c r="F66" s="16"/>
      <c r="G66" s="205">
        <f>IFERROR(F66*'Schedule 1'!$E$104,0)</f>
        <v>0</v>
      </c>
      <c r="H66" s="205">
        <f t="shared" si="0"/>
        <v>0</v>
      </c>
      <c r="J66" s="16"/>
      <c r="K66" s="205">
        <f>IFERROR(J66*'Schedule 1'!$E$104,0)</f>
        <v>0</v>
      </c>
      <c r="L66" s="205">
        <f t="shared" si="1"/>
        <v>0</v>
      </c>
      <c r="N66" s="18"/>
      <c r="O66" s="18"/>
    </row>
    <row r="67" spans="1:15" x14ac:dyDescent="0.25">
      <c r="A67" s="204">
        <v>53</v>
      </c>
      <c r="B67" s="444"/>
      <c r="C67" s="444"/>
      <c r="D67" s="444"/>
      <c r="F67" s="16"/>
      <c r="G67" s="205">
        <f>IFERROR(F67*'Schedule 1'!$E$104,0)</f>
        <v>0</v>
      </c>
      <c r="H67" s="205">
        <f t="shared" si="0"/>
        <v>0</v>
      </c>
      <c r="J67" s="16"/>
      <c r="K67" s="205">
        <f>IFERROR(J67*'Schedule 1'!$E$104,0)</f>
        <v>0</v>
      </c>
      <c r="L67" s="205">
        <f t="shared" si="1"/>
        <v>0</v>
      </c>
      <c r="N67" s="18"/>
      <c r="O67" s="18"/>
    </row>
    <row r="68" spans="1:15" x14ac:dyDescent="0.25">
      <c r="A68" s="204">
        <v>54</v>
      </c>
      <c r="B68" s="444"/>
      <c r="C68" s="444"/>
      <c r="D68" s="444"/>
      <c r="F68" s="16"/>
      <c r="G68" s="205">
        <f>IFERROR(F68*'Schedule 1'!$E$104,0)</f>
        <v>0</v>
      </c>
      <c r="H68" s="205">
        <f t="shared" si="0"/>
        <v>0</v>
      </c>
      <c r="J68" s="16"/>
      <c r="K68" s="205">
        <f>IFERROR(J68*'Schedule 1'!$E$104,0)</f>
        <v>0</v>
      </c>
      <c r="L68" s="205">
        <f t="shared" si="1"/>
        <v>0</v>
      </c>
      <c r="N68" s="18"/>
      <c r="O68" s="18"/>
    </row>
    <row r="69" spans="1:15" x14ac:dyDescent="0.25">
      <c r="A69" s="204">
        <v>55</v>
      </c>
      <c r="B69" s="444"/>
      <c r="C69" s="444"/>
      <c r="D69" s="444"/>
      <c r="F69" s="16"/>
      <c r="G69" s="205">
        <f>IFERROR(F69*'Schedule 1'!$E$104,0)</f>
        <v>0</v>
      </c>
      <c r="H69" s="205">
        <f t="shared" si="0"/>
        <v>0</v>
      </c>
      <c r="J69" s="16"/>
      <c r="K69" s="205">
        <f>IFERROR(J69*'Schedule 1'!$E$104,0)</f>
        <v>0</v>
      </c>
      <c r="L69" s="205">
        <f t="shared" si="1"/>
        <v>0</v>
      </c>
      <c r="N69" s="18"/>
      <c r="O69" s="18"/>
    </row>
    <row r="70" spans="1:15" x14ac:dyDescent="0.25">
      <c r="A70" s="204">
        <v>56</v>
      </c>
      <c r="B70" s="444"/>
      <c r="C70" s="444"/>
      <c r="D70" s="444"/>
      <c r="F70" s="16"/>
      <c r="G70" s="205">
        <f>IFERROR(F70*'Schedule 1'!$E$104,0)</f>
        <v>0</v>
      </c>
      <c r="H70" s="205">
        <f t="shared" si="0"/>
        <v>0</v>
      </c>
      <c r="J70" s="16"/>
      <c r="K70" s="205">
        <f>IFERROR(J70*'Schedule 1'!$E$104,0)</f>
        <v>0</v>
      </c>
      <c r="L70" s="205">
        <f t="shared" si="1"/>
        <v>0</v>
      </c>
      <c r="N70" s="18"/>
      <c r="O70" s="18"/>
    </row>
    <row r="71" spans="1:15" x14ac:dyDescent="0.25">
      <c r="A71" s="204">
        <v>57</v>
      </c>
      <c r="B71" s="444"/>
      <c r="C71" s="444"/>
      <c r="D71" s="444"/>
      <c r="F71" s="16"/>
      <c r="G71" s="205">
        <f>IFERROR(F71*'Schedule 1'!$E$104,0)</f>
        <v>0</v>
      </c>
      <c r="H71" s="205">
        <f t="shared" si="0"/>
        <v>0</v>
      </c>
      <c r="J71" s="16"/>
      <c r="K71" s="205">
        <f>IFERROR(J71*'Schedule 1'!$E$104,0)</f>
        <v>0</v>
      </c>
      <c r="L71" s="205">
        <f t="shared" si="1"/>
        <v>0</v>
      </c>
      <c r="N71" s="18"/>
      <c r="O71" s="18"/>
    </row>
    <row r="72" spans="1:15" x14ac:dyDescent="0.25">
      <c r="A72" s="204">
        <v>58</v>
      </c>
      <c r="B72" s="444"/>
      <c r="C72" s="444"/>
      <c r="D72" s="444"/>
      <c r="F72" s="16"/>
      <c r="G72" s="205">
        <f>IFERROR(F72*'Schedule 1'!$E$104,0)</f>
        <v>0</v>
      </c>
      <c r="H72" s="205">
        <f t="shared" si="0"/>
        <v>0</v>
      </c>
      <c r="J72" s="16"/>
      <c r="K72" s="205">
        <f>IFERROR(J72*'Schedule 1'!$E$104,0)</f>
        <v>0</v>
      </c>
      <c r="L72" s="205">
        <f t="shared" si="1"/>
        <v>0</v>
      </c>
      <c r="N72" s="18"/>
      <c r="O72" s="18"/>
    </row>
    <row r="73" spans="1:15" x14ac:dyDescent="0.25">
      <c r="A73" s="204">
        <v>59</v>
      </c>
      <c r="F73" s="197">
        <f>SUM(F15:F72)</f>
        <v>0</v>
      </c>
      <c r="G73" s="197">
        <f t="shared" ref="G73:H73" si="2">SUM(G15:G72)</f>
        <v>0</v>
      </c>
      <c r="H73" s="197">
        <f t="shared" si="2"/>
        <v>0</v>
      </c>
      <c r="J73" s="197">
        <f>SUM(J15:J72)</f>
        <v>0</v>
      </c>
      <c r="K73" s="197">
        <f t="shared" ref="K73:L73" si="3">SUM(K15:K72)</f>
        <v>0</v>
      </c>
      <c r="L73" s="197">
        <f t="shared" si="3"/>
        <v>0</v>
      </c>
      <c r="O73" s="211"/>
    </row>
    <row r="74" spans="1:15" ht="15.75" thickBot="1" x14ac:dyDescent="0.3">
      <c r="B74" s="134"/>
      <c r="C74" s="134"/>
      <c r="H74" s="206" t="s">
        <v>280</v>
      </c>
      <c r="L74" s="206" t="s">
        <v>281</v>
      </c>
    </row>
    <row r="75" spans="1:15" s="208" customFormat="1" ht="16.5" thickBot="1" x14ac:dyDescent="0.3">
      <c r="A75" s="204">
        <v>60</v>
      </c>
      <c r="B75" s="213" t="s">
        <v>576</v>
      </c>
      <c r="C75" s="214"/>
      <c r="F75" s="209">
        <f>H73+L73</f>
        <v>0</v>
      </c>
      <c r="G75" s="210"/>
      <c r="H75" s="210"/>
      <c r="I75" s="210"/>
      <c r="J75" s="210"/>
      <c r="K75" s="210"/>
    </row>
    <row r="76" spans="1:15" x14ac:dyDescent="0.25">
      <c r="B76" s="134"/>
      <c r="C76" s="134"/>
    </row>
    <row r="77" spans="1:15" x14ac:dyDescent="0.25">
      <c r="A77" s="211" t="s">
        <v>683</v>
      </c>
    </row>
    <row r="78" spans="1:15" x14ac:dyDescent="0.25">
      <c r="A78" s="211" t="s">
        <v>681</v>
      </c>
    </row>
  </sheetData>
  <sheetProtection algorithmName="SHA-512" hashValue="HejvNCry1Za2s9yhGerYvgS2khnsEb1SvEMuxE5MwiSCSODuPuQ+NZkdpPTdEbumH4ghagxbRK3Z9MfwCwxPxQ==" saltValue="BMZgYlpsS+qF45j3L9QnMA==" spinCount="100000" sheet="1" objects="1" scenarios="1"/>
  <mergeCells count="64">
    <mergeCell ref="B19:D19"/>
    <mergeCell ref="B12:D12"/>
    <mergeCell ref="B13:D14"/>
    <mergeCell ref="F13:H13"/>
    <mergeCell ref="J13:L13"/>
    <mergeCell ref="O13:O14"/>
    <mergeCell ref="B15:D15"/>
    <mergeCell ref="B16:D16"/>
    <mergeCell ref="B17:D17"/>
    <mergeCell ref="B18:D18"/>
    <mergeCell ref="N13:N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scale="33"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'Schedule 2A'!$AF$7:$AF$8</xm:f>
          </x14:formula1>
          <xm:sqref>F8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AC142"/>
    <pageSetUpPr fitToPage="1"/>
  </sheetPr>
  <dimension ref="A1:O78"/>
  <sheetViews>
    <sheetView showGridLines="0" zoomScaleNormal="100" workbookViewId="0"/>
  </sheetViews>
  <sheetFormatPr defaultColWidth="9.140625" defaultRowHeight="15" x14ac:dyDescent="0.25"/>
  <cols>
    <col min="1" max="1" width="9.5703125" style="63" customWidth="1"/>
    <col min="2" max="2" width="16" style="63" customWidth="1"/>
    <col min="3" max="3" width="25.5703125" style="63" customWidth="1"/>
    <col min="4" max="4" width="30" style="63" customWidth="1"/>
    <col min="5" max="5" width="2.28515625" style="63" customWidth="1"/>
    <col min="6" max="8" width="18.140625" style="63" customWidth="1"/>
    <col min="9" max="9" width="2.28515625" style="63" customWidth="1"/>
    <col min="10" max="12" width="18.140625" style="63" customWidth="1"/>
    <col min="13" max="13" width="2.28515625" style="63" customWidth="1"/>
    <col min="14" max="14" width="11" style="63" customWidth="1"/>
    <col min="15" max="15" width="12" style="63" customWidth="1"/>
    <col min="16" max="16384" width="9.140625" style="63"/>
  </cols>
  <sheetData>
    <row r="1" spans="1:15" ht="26.25" x14ac:dyDescent="0.4">
      <c r="A1" s="62" t="str">
        <f>Instructions!A1</f>
        <v>Colorado Comprehensive Provider Cost Report</v>
      </c>
    </row>
    <row r="2" spans="1:15" ht="21" x14ac:dyDescent="0.35">
      <c r="A2" s="64" t="str">
        <f>Instructions!A2</f>
        <v>Comprehensive Safety Net Providers</v>
      </c>
    </row>
    <row r="3" spans="1:15" ht="24.95" customHeight="1" x14ac:dyDescent="0.35">
      <c r="A3" s="179" t="s">
        <v>599</v>
      </c>
      <c r="B3" s="179"/>
      <c r="C3" s="179"/>
      <c r="D3" s="179"/>
      <c r="E3" s="179"/>
      <c r="F3" s="179"/>
      <c r="G3" s="179"/>
      <c r="H3" s="179"/>
    </row>
    <row r="5" spans="1:15" x14ac:dyDescent="0.25">
      <c r="A5" s="81" t="s">
        <v>555</v>
      </c>
      <c r="C5" s="82">
        <f>Certification!C5</f>
        <v>0</v>
      </c>
    </row>
    <row r="6" spans="1:15" x14ac:dyDescent="0.25">
      <c r="A6" s="81" t="s">
        <v>0</v>
      </c>
      <c r="C6" s="83">
        <f>Certification!C6</f>
        <v>45838</v>
      </c>
      <c r="F6" s="83"/>
    </row>
    <row r="8" spans="1:15" x14ac:dyDescent="0.25">
      <c r="A8" s="81" t="s">
        <v>276</v>
      </c>
      <c r="B8" s="81" t="s">
        <v>577</v>
      </c>
      <c r="C8" s="81"/>
      <c r="F8" s="17"/>
      <c r="G8" s="203" t="s">
        <v>282</v>
      </c>
    </row>
    <row r="10" spans="1:15" x14ac:dyDescent="0.25">
      <c r="A10" s="81" t="s">
        <v>277</v>
      </c>
      <c r="B10" s="81" t="s">
        <v>279</v>
      </c>
      <c r="C10" s="81"/>
    </row>
    <row r="12" spans="1:15" x14ac:dyDescent="0.25">
      <c r="B12" s="428">
        <v>1</v>
      </c>
      <c r="C12" s="428"/>
      <c r="D12" s="428"/>
      <c r="F12" s="85">
        <v>2</v>
      </c>
      <c r="G12" s="85">
        <v>3</v>
      </c>
      <c r="H12" s="85">
        <v>4</v>
      </c>
      <c r="J12" s="85">
        <v>5</v>
      </c>
      <c r="K12" s="85">
        <v>6</v>
      </c>
      <c r="L12" s="85">
        <v>7</v>
      </c>
      <c r="N12" s="85">
        <v>8</v>
      </c>
      <c r="O12" s="85">
        <v>9</v>
      </c>
    </row>
    <row r="13" spans="1:15" ht="15" customHeight="1" x14ac:dyDescent="0.25">
      <c r="B13" s="445" t="s">
        <v>278</v>
      </c>
      <c r="C13" s="445"/>
      <c r="D13" s="445"/>
      <c r="F13" s="435" t="s">
        <v>285</v>
      </c>
      <c r="G13" s="436"/>
      <c r="H13" s="437"/>
      <c r="J13" s="435" t="s">
        <v>286</v>
      </c>
      <c r="K13" s="436"/>
      <c r="L13" s="437"/>
      <c r="N13" s="446" t="s">
        <v>274</v>
      </c>
      <c r="O13" s="433" t="s">
        <v>680</v>
      </c>
    </row>
    <row r="14" spans="1:15" ht="55.5" customHeight="1" x14ac:dyDescent="0.25">
      <c r="B14" s="445"/>
      <c r="C14" s="445"/>
      <c r="D14" s="445"/>
      <c r="E14" s="75"/>
      <c r="F14" s="194" t="s">
        <v>239</v>
      </c>
      <c r="G14" s="87" t="s">
        <v>682</v>
      </c>
      <c r="H14" s="87" t="s">
        <v>240</v>
      </c>
      <c r="I14" s="69"/>
      <c r="J14" s="87" t="s">
        <v>239</v>
      </c>
      <c r="K14" s="87" t="s">
        <v>682</v>
      </c>
      <c r="L14" s="194" t="s">
        <v>240</v>
      </c>
      <c r="M14" s="75"/>
      <c r="N14" s="446"/>
      <c r="O14" s="434"/>
    </row>
    <row r="15" spans="1:15" x14ac:dyDescent="0.25">
      <c r="A15" s="204">
        <v>1</v>
      </c>
      <c r="B15" s="444"/>
      <c r="C15" s="444"/>
      <c r="D15" s="444"/>
      <c r="F15" s="16"/>
      <c r="G15" s="205">
        <f>IFERROR(F15*'Schedule 1'!$E$104,0)</f>
        <v>0</v>
      </c>
      <c r="H15" s="205">
        <f>SUM(F15:G15)</f>
        <v>0</v>
      </c>
      <c r="J15" s="16"/>
      <c r="K15" s="205">
        <f>IFERROR(J15*'Schedule 1'!$E$104,0)</f>
        <v>0</v>
      </c>
      <c r="L15" s="205">
        <f>SUM(J15:K15)</f>
        <v>0</v>
      </c>
      <c r="N15" s="18"/>
      <c r="O15" s="18"/>
    </row>
    <row r="16" spans="1:15" x14ac:dyDescent="0.25">
      <c r="A16" s="204">
        <v>2</v>
      </c>
      <c r="B16" s="444"/>
      <c r="C16" s="444"/>
      <c r="D16" s="444"/>
      <c r="F16" s="16"/>
      <c r="G16" s="205">
        <f>IFERROR(F16*'Schedule 1'!$E$104,0)</f>
        <v>0</v>
      </c>
      <c r="H16" s="205">
        <f t="shared" ref="H16:H72" si="0">SUM(F16:G16)</f>
        <v>0</v>
      </c>
      <c r="J16" s="16"/>
      <c r="K16" s="205">
        <f>IFERROR(J16*'Schedule 1'!$E$104,0)</f>
        <v>0</v>
      </c>
      <c r="L16" s="205">
        <f t="shared" ref="L16:L72" si="1">SUM(J16:K16)</f>
        <v>0</v>
      </c>
      <c r="N16" s="18"/>
      <c r="O16" s="18"/>
    </row>
    <row r="17" spans="1:15" x14ac:dyDescent="0.25">
      <c r="A17" s="204">
        <v>3</v>
      </c>
      <c r="B17" s="444"/>
      <c r="C17" s="444"/>
      <c r="D17" s="444"/>
      <c r="F17" s="16"/>
      <c r="G17" s="205">
        <f>IFERROR(F17*'Schedule 1'!$E$104,0)</f>
        <v>0</v>
      </c>
      <c r="H17" s="205">
        <f t="shared" si="0"/>
        <v>0</v>
      </c>
      <c r="J17" s="16"/>
      <c r="K17" s="205">
        <f>IFERROR(J17*'Schedule 1'!$E$104,0)</f>
        <v>0</v>
      </c>
      <c r="L17" s="205">
        <f t="shared" si="1"/>
        <v>0</v>
      </c>
      <c r="N17" s="18"/>
      <c r="O17" s="18"/>
    </row>
    <row r="18" spans="1:15" x14ac:dyDescent="0.25">
      <c r="A18" s="204">
        <v>4</v>
      </c>
      <c r="B18" s="444"/>
      <c r="C18" s="444"/>
      <c r="D18" s="444"/>
      <c r="F18" s="16"/>
      <c r="G18" s="205">
        <f>IFERROR(F18*'Schedule 1'!$E$104,0)</f>
        <v>0</v>
      </c>
      <c r="H18" s="205">
        <f t="shared" si="0"/>
        <v>0</v>
      </c>
      <c r="J18" s="16"/>
      <c r="K18" s="205">
        <f>IFERROR(J18*'Schedule 1'!$E$104,0)</f>
        <v>0</v>
      </c>
      <c r="L18" s="205">
        <f t="shared" si="1"/>
        <v>0</v>
      </c>
      <c r="N18" s="18"/>
      <c r="O18" s="18"/>
    </row>
    <row r="19" spans="1:15" x14ac:dyDescent="0.25">
      <c r="A19" s="204">
        <v>5</v>
      </c>
      <c r="B19" s="444"/>
      <c r="C19" s="444"/>
      <c r="D19" s="444"/>
      <c r="F19" s="16"/>
      <c r="G19" s="205">
        <f>IFERROR(F19*'Schedule 1'!$E$104,0)</f>
        <v>0</v>
      </c>
      <c r="H19" s="205">
        <f t="shared" si="0"/>
        <v>0</v>
      </c>
      <c r="J19" s="16"/>
      <c r="K19" s="205">
        <f>IFERROR(J19*'Schedule 1'!$E$104,0)</f>
        <v>0</v>
      </c>
      <c r="L19" s="205">
        <f t="shared" si="1"/>
        <v>0</v>
      </c>
      <c r="N19" s="18"/>
      <c r="O19" s="18"/>
    </row>
    <row r="20" spans="1:15" x14ac:dyDescent="0.25">
      <c r="A20" s="204">
        <v>6</v>
      </c>
      <c r="B20" s="444"/>
      <c r="C20" s="444"/>
      <c r="D20" s="444"/>
      <c r="F20" s="16"/>
      <c r="G20" s="205">
        <f>IFERROR(F20*'Schedule 1'!$E$104,0)</f>
        <v>0</v>
      </c>
      <c r="H20" s="205">
        <f t="shared" si="0"/>
        <v>0</v>
      </c>
      <c r="J20" s="16"/>
      <c r="K20" s="205">
        <f>IFERROR(J20*'Schedule 1'!$E$104,0)</f>
        <v>0</v>
      </c>
      <c r="L20" s="205">
        <f t="shared" si="1"/>
        <v>0</v>
      </c>
      <c r="N20" s="18"/>
      <c r="O20" s="18"/>
    </row>
    <row r="21" spans="1:15" x14ac:dyDescent="0.25">
      <c r="A21" s="204">
        <v>7</v>
      </c>
      <c r="B21" s="444"/>
      <c r="C21" s="444"/>
      <c r="D21" s="444"/>
      <c r="F21" s="16"/>
      <c r="G21" s="205">
        <f>IFERROR(F21*'Schedule 1'!$E$104,0)</f>
        <v>0</v>
      </c>
      <c r="H21" s="205">
        <f t="shared" si="0"/>
        <v>0</v>
      </c>
      <c r="J21" s="16"/>
      <c r="K21" s="205">
        <f>IFERROR(J21*'Schedule 1'!$E$104,0)</f>
        <v>0</v>
      </c>
      <c r="L21" s="205">
        <f t="shared" si="1"/>
        <v>0</v>
      </c>
      <c r="N21" s="18"/>
      <c r="O21" s="18"/>
    </row>
    <row r="22" spans="1:15" x14ac:dyDescent="0.25">
      <c r="A22" s="204">
        <v>8</v>
      </c>
      <c r="B22" s="444"/>
      <c r="C22" s="444"/>
      <c r="D22" s="444"/>
      <c r="F22" s="16"/>
      <c r="G22" s="205">
        <f>IFERROR(F22*'Schedule 1'!$E$104,0)</f>
        <v>0</v>
      </c>
      <c r="H22" s="205">
        <f t="shared" si="0"/>
        <v>0</v>
      </c>
      <c r="J22" s="16"/>
      <c r="K22" s="205">
        <f>IFERROR(J22*'Schedule 1'!$E$104,0)</f>
        <v>0</v>
      </c>
      <c r="L22" s="205">
        <f t="shared" si="1"/>
        <v>0</v>
      </c>
      <c r="N22" s="18"/>
      <c r="O22" s="18"/>
    </row>
    <row r="23" spans="1:15" x14ac:dyDescent="0.25">
      <c r="A23" s="204">
        <v>9</v>
      </c>
      <c r="B23" s="444"/>
      <c r="C23" s="444"/>
      <c r="D23" s="444"/>
      <c r="F23" s="16"/>
      <c r="G23" s="205">
        <f>IFERROR(F23*'Schedule 1'!$E$104,0)</f>
        <v>0</v>
      </c>
      <c r="H23" s="205">
        <f t="shared" si="0"/>
        <v>0</v>
      </c>
      <c r="J23" s="16"/>
      <c r="K23" s="205">
        <f>IFERROR(J23*'Schedule 1'!$E$104,0)</f>
        <v>0</v>
      </c>
      <c r="L23" s="205">
        <f t="shared" si="1"/>
        <v>0</v>
      </c>
      <c r="N23" s="18"/>
      <c r="O23" s="18"/>
    </row>
    <row r="24" spans="1:15" x14ac:dyDescent="0.25">
      <c r="A24" s="204">
        <v>10</v>
      </c>
      <c r="B24" s="444"/>
      <c r="C24" s="444"/>
      <c r="D24" s="444"/>
      <c r="F24" s="16"/>
      <c r="G24" s="205">
        <f>IFERROR(F24*'Schedule 1'!$E$104,0)</f>
        <v>0</v>
      </c>
      <c r="H24" s="205">
        <f t="shared" si="0"/>
        <v>0</v>
      </c>
      <c r="J24" s="16"/>
      <c r="K24" s="205">
        <f>IFERROR(J24*'Schedule 1'!$E$104,0)</f>
        <v>0</v>
      </c>
      <c r="L24" s="205">
        <f t="shared" si="1"/>
        <v>0</v>
      </c>
      <c r="N24" s="18"/>
      <c r="O24" s="18"/>
    </row>
    <row r="25" spans="1:15" x14ac:dyDescent="0.25">
      <c r="A25" s="204">
        <v>11</v>
      </c>
      <c r="B25" s="444"/>
      <c r="C25" s="444"/>
      <c r="D25" s="444"/>
      <c r="F25" s="16"/>
      <c r="G25" s="205">
        <f>IFERROR(F25*'Schedule 1'!$E$104,0)</f>
        <v>0</v>
      </c>
      <c r="H25" s="205">
        <f t="shared" si="0"/>
        <v>0</v>
      </c>
      <c r="J25" s="16"/>
      <c r="K25" s="205">
        <f>IFERROR(J25*'Schedule 1'!$E$104,0)</f>
        <v>0</v>
      </c>
      <c r="L25" s="205">
        <f t="shared" si="1"/>
        <v>0</v>
      </c>
      <c r="N25" s="18"/>
      <c r="O25" s="18"/>
    </row>
    <row r="26" spans="1:15" x14ac:dyDescent="0.25">
      <c r="A26" s="204">
        <v>12</v>
      </c>
      <c r="B26" s="444"/>
      <c r="C26" s="444"/>
      <c r="D26" s="444"/>
      <c r="F26" s="16"/>
      <c r="G26" s="205">
        <f>IFERROR(F26*'Schedule 1'!$E$104,0)</f>
        <v>0</v>
      </c>
      <c r="H26" s="205">
        <f t="shared" si="0"/>
        <v>0</v>
      </c>
      <c r="J26" s="16"/>
      <c r="K26" s="205">
        <f>IFERROR(J26*'Schedule 1'!$E$104,0)</f>
        <v>0</v>
      </c>
      <c r="L26" s="205">
        <f t="shared" si="1"/>
        <v>0</v>
      </c>
      <c r="N26" s="18"/>
      <c r="O26" s="18"/>
    </row>
    <row r="27" spans="1:15" x14ac:dyDescent="0.25">
      <c r="A27" s="204">
        <v>13</v>
      </c>
      <c r="B27" s="444"/>
      <c r="C27" s="444"/>
      <c r="D27" s="444"/>
      <c r="F27" s="16"/>
      <c r="G27" s="205">
        <f>IFERROR(F27*'Schedule 1'!$E$104,0)</f>
        <v>0</v>
      </c>
      <c r="H27" s="205">
        <f t="shared" si="0"/>
        <v>0</v>
      </c>
      <c r="J27" s="16"/>
      <c r="K27" s="205">
        <f>IFERROR(J27*'Schedule 1'!$E$104,0)</f>
        <v>0</v>
      </c>
      <c r="L27" s="205">
        <f t="shared" si="1"/>
        <v>0</v>
      </c>
      <c r="N27" s="18"/>
      <c r="O27" s="18"/>
    </row>
    <row r="28" spans="1:15" x14ac:dyDescent="0.25">
      <c r="A28" s="204">
        <v>14</v>
      </c>
      <c r="B28" s="444"/>
      <c r="C28" s="444"/>
      <c r="D28" s="444"/>
      <c r="F28" s="16"/>
      <c r="G28" s="205">
        <f>IFERROR(F28*'Schedule 1'!$E$104,0)</f>
        <v>0</v>
      </c>
      <c r="H28" s="205">
        <f t="shared" si="0"/>
        <v>0</v>
      </c>
      <c r="J28" s="16"/>
      <c r="K28" s="205">
        <f>IFERROR(J28*'Schedule 1'!$E$104,0)</f>
        <v>0</v>
      </c>
      <c r="L28" s="205">
        <f t="shared" si="1"/>
        <v>0</v>
      </c>
      <c r="N28" s="18"/>
      <c r="O28" s="18"/>
    </row>
    <row r="29" spans="1:15" x14ac:dyDescent="0.25">
      <c r="A29" s="204">
        <v>15</v>
      </c>
      <c r="B29" s="444"/>
      <c r="C29" s="444"/>
      <c r="D29" s="444"/>
      <c r="F29" s="16"/>
      <c r="G29" s="205">
        <f>IFERROR(F29*'Schedule 1'!$E$104,0)</f>
        <v>0</v>
      </c>
      <c r="H29" s="205">
        <f t="shared" si="0"/>
        <v>0</v>
      </c>
      <c r="J29" s="16"/>
      <c r="K29" s="205">
        <f>IFERROR(J29*'Schedule 1'!$E$104,0)</f>
        <v>0</v>
      </c>
      <c r="L29" s="205">
        <f t="shared" si="1"/>
        <v>0</v>
      </c>
      <c r="N29" s="18"/>
      <c r="O29" s="18"/>
    </row>
    <row r="30" spans="1:15" x14ac:dyDescent="0.25">
      <c r="A30" s="204">
        <v>16</v>
      </c>
      <c r="B30" s="444"/>
      <c r="C30" s="444"/>
      <c r="D30" s="444"/>
      <c r="F30" s="16"/>
      <c r="G30" s="205">
        <f>IFERROR(F30*'Schedule 1'!$E$104,0)</f>
        <v>0</v>
      </c>
      <c r="H30" s="205">
        <f t="shared" si="0"/>
        <v>0</v>
      </c>
      <c r="J30" s="16"/>
      <c r="K30" s="205">
        <f>IFERROR(J30*'Schedule 1'!$E$104,0)</f>
        <v>0</v>
      </c>
      <c r="L30" s="205">
        <f t="shared" si="1"/>
        <v>0</v>
      </c>
      <c r="N30" s="18"/>
      <c r="O30" s="18"/>
    </row>
    <row r="31" spans="1:15" x14ac:dyDescent="0.25">
      <c r="A31" s="204">
        <v>17</v>
      </c>
      <c r="B31" s="444"/>
      <c r="C31" s="444"/>
      <c r="D31" s="444"/>
      <c r="F31" s="16"/>
      <c r="G31" s="205">
        <f>IFERROR(F31*'Schedule 1'!$E$104,0)</f>
        <v>0</v>
      </c>
      <c r="H31" s="205">
        <f t="shared" si="0"/>
        <v>0</v>
      </c>
      <c r="J31" s="16"/>
      <c r="K31" s="205">
        <f>IFERROR(J31*'Schedule 1'!$E$104,0)</f>
        <v>0</v>
      </c>
      <c r="L31" s="205">
        <f t="shared" si="1"/>
        <v>0</v>
      </c>
      <c r="N31" s="18"/>
      <c r="O31" s="18"/>
    </row>
    <row r="32" spans="1:15" x14ac:dyDescent="0.25">
      <c r="A32" s="204">
        <v>18</v>
      </c>
      <c r="B32" s="444"/>
      <c r="C32" s="444"/>
      <c r="D32" s="444"/>
      <c r="F32" s="16"/>
      <c r="G32" s="205">
        <f>IFERROR(F32*'Schedule 1'!$E$104,0)</f>
        <v>0</v>
      </c>
      <c r="H32" s="205">
        <f t="shared" si="0"/>
        <v>0</v>
      </c>
      <c r="J32" s="16"/>
      <c r="K32" s="205">
        <f>IFERROR(J32*'Schedule 1'!$E$104,0)</f>
        <v>0</v>
      </c>
      <c r="L32" s="205">
        <f t="shared" si="1"/>
        <v>0</v>
      </c>
      <c r="N32" s="18"/>
      <c r="O32" s="18"/>
    </row>
    <row r="33" spans="1:15" x14ac:dyDescent="0.25">
      <c r="A33" s="204">
        <v>19</v>
      </c>
      <c r="B33" s="444"/>
      <c r="C33" s="444"/>
      <c r="D33" s="444"/>
      <c r="F33" s="16"/>
      <c r="G33" s="205">
        <f>IFERROR(F33*'Schedule 1'!$E$104,0)</f>
        <v>0</v>
      </c>
      <c r="H33" s="205">
        <f t="shared" si="0"/>
        <v>0</v>
      </c>
      <c r="J33" s="16"/>
      <c r="K33" s="205">
        <f>IFERROR(J33*'Schedule 1'!$E$104,0)</f>
        <v>0</v>
      </c>
      <c r="L33" s="205">
        <f t="shared" si="1"/>
        <v>0</v>
      </c>
      <c r="N33" s="18"/>
      <c r="O33" s="18"/>
    </row>
    <row r="34" spans="1:15" x14ac:dyDescent="0.25">
      <c r="A34" s="204">
        <v>20</v>
      </c>
      <c r="B34" s="444"/>
      <c r="C34" s="444"/>
      <c r="D34" s="444"/>
      <c r="F34" s="16"/>
      <c r="G34" s="205">
        <f>IFERROR(F34*'Schedule 1'!$E$104,0)</f>
        <v>0</v>
      </c>
      <c r="H34" s="205">
        <f t="shared" si="0"/>
        <v>0</v>
      </c>
      <c r="J34" s="16"/>
      <c r="K34" s="205">
        <f>IFERROR(J34*'Schedule 1'!$E$104,0)</f>
        <v>0</v>
      </c>
      <c r="L34" s="205">
        <f t="shared" si="1"/>
        <v>0</v>
      </c>
      <c r="N34" s="18"/>
      <c r="O34" s="18"/>
    </row>
    <row r="35" spans="1:15" x14ac:dyDescent="0.25">
      <c r="A35" s="204">
        <v>21</v>
      </c>
      <c r="B35" s="444"/>
      <c r="C35" s="444"/>
      <c r="D35" s="444"/>
      <c r="F35" s="16"/>
      <c r="G35" s="205">
        <f>IFERROR(F35*'Schedule 1'!$E$104,0)</f>
        <v>0</v>
      </c>
      <c r="H35" s="205">
        <f t="shared" si="0"/>
        <v>0</v>
      </c>
      <c r="J35" s="16"/>
      <c r="K35" s="205">
        <f>IFERROR(J35*'Schedule 1'!$E$104,0)</f>
        <v>0</v>
      </c>
      <c r="L35" s="205">
        <f t="shared" si="1"/>
        <v>0</v>
      </c>
      <c r="N35" s="18"/>
      <c r="O35" s="18"/>
    </row>
    <row r="36" spans="1:15" x14ac:dyDescent="0.25">
      <c r="A36" s="204">
        <v>22</v>
      </c>
      <c r="B36" s="444"/>
      <c r="C36" s="444"/>
      <c r="D36" s="444"/>
      <c r="F36" s="16"/>
      <c r="G36" s="205">
        <f>IFERROR(F36*'Schedule 1'!$E$104,0)</f>
        <v>0</v>
      </c>
      <c r="H36" s="205">
        <f t="shared" si="0"/>
        <v>0</v>
      </c>
      <c r="J36" s="16"/>
      <c r="K36" s="205">
        <f>IFERROR(J36*'Schedule 1'!$E$104,0)</f>
        <v>0</v>
      </c>
      <c r="L36" s="205">
        <f t="shared" si="1"/>
        <v>0</v>
      </c>
      <c r="N36" s="18"/>
      <c r="O36" s="18"/>
    </row>
    <row r="37" spans="1:15" x14ac:dyDescent="0.25">
      <c r="A37" s="204">
        <v>23</v>
      </c>
      <c r="B37" s="444"/>
      <c r="C37" s="444"/>
      <c r="D37" s="444"/>
      <c r="F37" s="16"/>
      <c r="G37" s="205">
        <f>IFERROR(F37*'Schedule 1'!$E$104,0)</f>
        <v>0</v>
      </c>
      <c r="H37" s="205">
        <f t="shared" si="0"/>
        <v>0</v>
      </c>
      <c r="J37" s="16"/>
      <c r="K37" s="205">
        <f>IFERROR(J37*'Schedule 1'!$E$104,0)</f>
        <v>0</v>
      </c>
      <c r="L37" s="205">
        <f t="shared" si="1"/>
        <v>0</v>
      </c>
      <c r="N37" s="18"/>
      <c r="O37" s="18"/>
    </row>
    <row r="38" spans="1:15" x14ac:dyDescent="0.25">
      <c r="A38" s="204">
        <v>24</v>
      </c>
      <c r="B38" s="444"/>
      <c r="C38" s="444"/>
      <c r="D38" s="444"/>
      <c r="F38" s="16"/>
      <c r="G38" s="205">
        <f>IFERROR(F38*'Schedule 1'!$E$104,0)</f>
        <v>0</v>
      </c>
      <c r="H38" s="205">
        <f t="shared" si="0"/>
        <v>0</v>
      </c>
      <c r="J38" s="16"/>
      <c r="K38" s="205">
        <f>IFERROR(J38*'Schedule 1'!$E$104,0)</f>
        <v>0</v>
      </c>
      <c r="L38" s="205">
        <f t="shared" si="1"/>
        <v>0</v>
      </c>
      <c r="N38" s="18"/>
      <c r="O38" s="18"/>
    </row>
    <row r="39" spans="1:15" x14ac:dyDescent="0.25">
      <c r="A39" s="204">
        <v>25</v>
      </c>
      <c r="B39" s="444"/>
      <c r="C39" s="444"/>
      <c r="D39" s="444"/>
      <c r="F39" s="16"/>
      <c r="G39" s="205">
        <f>IFERROR(F39*'Schedule 1'!$E$104,0)</f>
        <v>0</v>
      </c>
      <c r="H39" s="205">
        <f t="shared" si="0"/>
        <v>0</v>
      </c>
      <c r="J39" s="16"/>
      <c r="K39" s="205">
        <f>IFERROR(J39*'Schedule 1'!$E$104,0)</f>
        <v>0</v>
      </c>
      <c r="L39" s="205">
        <f t="shared" si="1"/>
        <v>0</v>
      </c>
      <c r="N39" s="18"/>
      <c r="O39" s="18"/>
    </row>
    <row r="40" spans="1:15" x14ac:dyDescent="0.25">
      <c r="A40" s="204">
        <v>26</v>
      </c>
      <c r="B40" s="444"/>
      <c r="C40" s="444"/>
      <c r="D40" s="444"/>
      <c r="F40" s="16"/>
      <c r="G40" s="205">
        <f>IFERROR(F40*'Schedule 1'!$E$104,0)</f>
        <v>0</v>
      </c>
      <c r="H40" s="205">
        <f t="shared" si="0"/>
        <v>0</v>
      </c>
      <c r="J40" s="16"/>
      <c r="K40" s="205">
        <f>IFERROR(J40*'Schedule 1'!$E$104,0)</f>
        <v>0</v>
      </c>
      <c r="L40" s="205">
        <f t="shared" si="1"/>
        <v>0</v>
      </c>
      <c r="N40" s="18"/>
      <c r="O40" s="18"/>
    </row>
    <row r="41" spans="1:15" x14ac:dyDescent="0.25">
      <c r="A41" s="204">
        <v>27</v>
      </c>
      <c r="B41" s="444"/>
      <c r="C41" s="444"/>
      <c r="D41" s="444"/>
      <c r="F41" s="16"/>
      <c r="G41" s="205">
        <f>IFERROR(F41*'Schedule 1'!$E$104,0)</f>
        <v>0</v>
      </c>
      <c r="H41" s="205">
        <f t="shared" si="0"/>
        <v>0</v>
      </c>
      <c r="J41" s="16"/>
      <c r="K41" s="205">
        <f>IFERROR(J41*'Schedule 1'!$E$104,0)</f>
        <v>0</v>
      </c>
      <c r="L41" s="205">
        <f t="shared" si="1"/>
        <v>0</v>
      </c>
      <c r="N41" s="18"/>
      <c r="O41" s="18"/>
    </row>
    <row r="42" spans="1:15" x14ac:dyDescent="0.25">
      <c r="A42" s="204">
        <v>28</v>
      </c>
      <c r="B42" s="444"/>
      <c r="C42" s="444"/>
      <c r="D42" s="444"/>
      <c r="F42" s="16"/>
      <c r="G42" s="205">
        <f>IFERROR(F42*'Schedule 1'!$E$104,0)</f>
        <v>0</v>
      </c>
      <c r="H42" s="205">
        <f t="shared" si="0"/>
        <v>0</v>
      </c>
      <c r="J42" s="16"/>
      <c r="K42" s="205">
        <f>IFERROR(J42*'Schedule 1'!$E$104,0)</f>
        <v>0</v>
      </c>
      <c r="L42" s="205">
        <f t="shared" si="1"/>
        <v>0</v>
      </c>
      <c r="N42" s="18"/>
      <c r="O42" s="18"/>
    </row>
    <row r="43" spans="1:15" x14ac:dyDescent="0.25">
      <c r="A43" s="204">
        <v>29</v>
      </c>
      <c r="B43" s="444"/>
      <c r="C43" s="444"/>
      <c r="D43" s="444"/>
      <c r="F43" s="16"/>
      <c r="G43" s="205">
        <f>IFERROR(F43*'Schedule 1'!$E$104,0)</f>
        <v>0</v>
      </c>
      <c r="H43" s="205">
        <f t="shared" si="0"/>
        <v>0</v>
      </c>
      <c r="J43" s="16"/>
      <c r="K43" s="205">
        <f>IFERROR(J43*'Schedule 1'!$E$104,0)</f>
        <v>0</v>
      </c>
      <c r="L43" s="205">
        <f t="shared" si="1"/>
        <v>0</v>
      </c>
      <c r="N43" s="18"/>
      <c r="O43" s="18"/>
    </row>
    <row r="44" spans="1:15" x14ac:dyDescent="0.25">
      <c r="A44" s="204">
        <v>30</v>
      </c>
      <c r="B44" s="444"/>
      <c r="C44" s="444"/>
      <c r="D44" s="444"/>
      <c r="F44" s="16"/>
      <c r="G44" s="205">
        <f>IFERROR(F44*'Schedule 1'!$E$104,0)</f>
        <v>0</v>
      </c>
      <c r="H44" s="205">
        <f t="shared" si="0"/>
        <v>0</v>
      </c>
      <c r="J44" s="16"/>
      <c r="K44" s="205">
        <f>IFERROR(J44*'Schedule 1'!$E$104,0)</f>
        <v>0</v>
      </c>
      <c r="L44" s="205">
        <f t="shared" si="1"/>
        <v>0</v>
      </c>
      <c r="N44" s="18"/>
      <c r="O44" s="18"/>
    </row>
    <row r="45" spans="1:15" x14ac:dyDescent="0.25">
      <c r="A45" s="204">
        <v>31</v>
      </c>
      <c r="B45" s="444"/>
      <c r="C45" s="444"/>
      <c r="D45" s="444"/>
      <c r="F45" s="16"/>
      <c r="G45" s="205">
        <f>IFERROR(F45*'Schedule 1'!$E$104,0)</f>
        <v>0</v>
      </c>
      <c r="H45" s="205">
        <f t="shared" si="0"/>
        <v>0</v>
      </c>
      <c r="J45" s="16"/>
      <c r="K45" s="205">
        <f>IFERROR(J45*'Schedule 1'!$E$104,0)</f>
        <v>0</v>
      </c>
      <c r="L45" s="205">
        <f t="shared" si="1"/>
        <v>0</v>
      </c>
      <c r="N45" s="18"/>
      <c r="O45" s="18"/>
    </row>
    <row r="46" spans="1:15" x14ac:dyDescent="0.25">
      <c r="A46" s="204">
        <v>32</v>
      </c>
      <c r="B46" s="444"/>
      <c r="C46" s="444"/>
      <c r="D46" s="444"/>
      <c r="F46" s="16"/>
      <c r="G46" s="205">
        <f>IFERROR(F46*'Schedule 1'!$E$104,0)</f>
        <v>0</v>
      </c>
      <c r="H46" s="205">
        <f t="shared" si="0"/>
        <v>0</v>
      </c>
      <c r="J46" s="16"/>
      <c r="K46" s="205">
        <f>IFERROR(J46*'Schedule 1'!$E$104,0)</f>
        <v>0</v>
      </c>
      <c r="L46" s="205">
        <f t="shared" si="1"/>
        <v>0</v>
      </c>
      <c r="N46" s="18"/>
      <c r="O46" s="18"/>
    </row>
    <row r="47" spans="1:15" x14ac:dyDescent="0.25">
      <c r="A47" s="204">
        <v>33</v>
      </c>
      <c r="B47" s="444"/>
      <c r="C47" s="444"/>
      <c r="D47" s="444"/>
      <c r="F47" s="16"/>
      <c r="G47" s="205">
        <f>IFERROR(F47*'Schedule 1'!$E$104,0)</f>
        <v>0</v>
      </c>
      <c r="H47" s="205">
        <f t="shared" si="0"/>
        <v>0</v>
      </c>
      <c r="J47" s="16"/>
      <c r="K47" s="205">
        <f>IFERROR(J47*'Schedule 1'!$E$104,0)</f>
        <v>0</v>
      </c>
      <c r="L47" s="205">
        <f t="shared" si="1"/>
        <v>0</v>
      </c>
      <c r="N47" s="18"/>
      <c r="O47" s="18"/>
    </row>
    <row r="48" spans="1:15" x14ac:dyDescent="0.25">
      <c r="A48" s="204">
        <v>34</v>
      </c>
      <c r="B48" s="444"/>
      <c r="C48" s="444"/>
      <c r="D48" s="444"/>
      <c r="F48" s="16"/>
      <c r="G48" s="205">
        <f>IFERROR(F48*'Schedule 1'!$E$104,0)</f>
        <v>0</v>
      </c>
      <c r="H48" s="205">
        <f t="shared" si="0"/>
        <v>0</v>
      </c>
      <c r="J48" s="16"/>
      <c r="K48" s="205">
        <f>IFERROR(J48*'Schedule 1'!$E$104,0)</f>
        <v>0</v>
      </c>
      <c r="L48" s="205">
        <f t="shared" si="1"/>
        <v>0</v>
      </c>
      <c r="N48" s="18"/>
      <c r="O48" s="18"/>
    </row>
    <row r="49" spans="1:15" x14ac:dyDescent="0.25">
      <c r="A49" s="204">
        <v>35</v>
      </c>
      <c r="B49" s="444"/>
      <c r="C49" s="444"/>
      <c r="D49" s="444"/>
      <c r="F49" s="16"/>
      <c r="G49" s="205">
        <f>IFERROR(F49*'Schedule 1'!$E$104,0)</f>
        <v>0</v>
      </c>
      <c r="H49" s="205">
        <f t="shared" si="0"/>
        <v>0</v>
      </c>
      <c r="J49" s="16"/>
      <c r="K49" s="205">
        <f>IFERROR(J49*'Schedule 1'!$E$104,0)</f>
        <v>0</v>
      </c>
      <c r="L49" s="205">
        <f t="shared" si="1"/>
        <v>0</v>
      </c>
      <c r="N49" s="18"/>
      <c r="O49" s="18"/>
    </row>
    <row r="50" spans="1:15" x14ac:dyDescent="0.25">
      <c r="A50" s="204">
        <v>36</v>
      </c>
      <c r="B50" s="444"/>
      <c r="C50" s="444"/>
      <c r="D50" s="444"/>
      <c r="F50" s="16"/>
      <c r="G50" s="205">
        <f>IFERROR(F50*'Schedule 1'!$E$104,0)</f>
        <v>0</v>
      </c>
      <c r="H50" s="205">
        <f t="shared" si="0"/>
        <v>0</v>
      </c>
      <c r="J50" s="16"/>
      <c r="K50" s="205">
        <f>IFERROR(J50*'Schedule 1'!$E$104,0)</f>
        <v>0</v>
      </c>
      <c r="L50" s="205">
        <f t="shared" si="1"/>
        <v>0</v>
      </c>
      <c r="N50" s="18"/>
      <c r="O50" s="18"/>
    </row>
    <row r="51" spans="1:15" x14ac:dyDescent="0.25">
      <c r="A51" s="204">
        <v>37</v>
      </c>
      <c r="B51" s="444"/>
      <c r="C51" s="444"/>
      <c r="D51" s="444"/>
      <c r="F51" s="16"/>
      <c r="G51" s="205">
        <f>IFERROR(F51*'Schedule 1'!$E$104,0)</f>
        <v>0</v>
      </c>
      <c r="H51" s="205">
        <f t="shared" si="0"/>
        <v>0</v>
      </c>
      <c r="J51" s="16"/>
      <c r="K51" s="205">
        <f>IFERROR(J51*'Schedule 1'!$E$104,0)</f>
        <v>0</v>
      </c>
      <c r="L51" s="205">
        <f t="shared" si="1"/>
        <v>0</v>
      </c>
      <c r="N51" s="18"/>
      <c r="O51" s="18"/>
    </row>
    <row r="52" spans="1:15" x14ac:dyDescent="0.25">
      <c r="A52" s="204">
        <v>38</v>
      </c>
      <c r="B52" s="444"/>
      <c r="C52" s="444"/>
      <c r="D52" s="444"/>
      <c r="F52" s="16"/>
      <c r="G52" s="205">
        <f>IFERROR(F52*'Schedule 1'!$E$104,0)</f>
        <v>0</v>
      </c>
      <c r="H52" s="205">
        <f t="shared" si="0"/>
        <v>0</v>
      </c>
      <c r="J52" s="16"/>
      <c r="K52" s="205">
        <f>IFERROR(J52*'Schedule 1'!$E$104,0)</f>
        <v>0</v>
      </c>
      <c r="L52" s="205">
        <f t="shared" si="1"/>
        <v>0</v>
      </c>
      <c r="N52" s="18"/>
      <c r="O52" s="18"/>
    </row>
    <row r="53" spans="1:15" x14ac:dyDescent="0.25">
      <c r="A53" s="204">
        <v>39</v>
      </c>
      <c r="B53" s="444"/>
      <c r="C53" s="444"/>
      <c r="D53" s="444"/>
      <c r="F53" s="16"/>
      <c r="G53" s="205">
        <f>IFERROR(F53*'Schedule 1'!$E$104,0)</f>
        <v>0</v>
      </c>
      <c r="H53" s="205">
        <f t="shared" si="0"/>
        <v>0</v>
      </c>
      <c r="J53" s="16"/>
      <c r="K53" s="205">
        <f>IFERROR(J53*'Schedule 1'!$E$104,0)</f>
        <v>0</v>
      </c>
      <c r="L53" s="205">
        <f t="shared" si="1"/>
        <v>0</v>
      </c>
      <c r="N53" s="18"/>
      <c r="O53" s="18"/>
    </row>
    <row r="54" spans="1:15" x14ac:dyDescent="0.25">
      <c r="A54" s="204">
        <v>40</v>
      </c>
      <c r="B54" s="444"/>
      <c r="C54" s="444"/>
      <c r="D54" s="444"/>
      <c r="F54" s="16"/>
      <c r="G54" s="205">
        <f>IFERROR(F54*'Schedule 1'!$E$104,0)</f>
        <v>0</v>
      </c>
      <c r="H54" s="205">
        <f t="shared" si="0"/>
        <v>0</v>
      </c>
      <c r="J54" s="16"/>
      <c r="K54" s="205">
        <f>IFERROR(J54*'Schedule 1'!$E$104,0)</f>
        <v>0</v>
      </c>
      <c r="L54" s="205">
        <f t="shared" si="1"/>
        <v>0</v>
      </c>
      <c r="N54" s="18"/>
      <c r="O54" s="18"/>
    </row>
    <row r="55" spans="1:15" x14ac:dyDescent="0.25">
      <c r="A55" s="204">
        <v>41</v>
      </c>
      <c r="B55" s="444"/>
      <c r="C55" s="444"/>
      <c r="D55" s="444"/>
      <c r="F55" s="16"/>
      <c r="G55" s="205">
        <f>IFERROR(F55*'Schedule 1'!$E$104,0)</f>
        <v>0</v>
      </c>
      <c r="H55" s="205">
        <f t="shared" si="0"/>
        <v>0</v>
      </c>
      <c r="J55" s="16"/>
      <c r="K55" s="205">
        <f>IFERROR(J55*'Schedule 1'!$E$104,0)</f>
        <v>0</v>
      </c>
      <c r="L55" s="205">
        <f t="shared" si="1"/>
        <v>0</v>
      </c>
      <c r="N55" s="18"/>
      <c r="O55" s="18"/>
    </row>
    <row r="56" spans="1:15" x14ac:dyDescent="0.25">
      <c r="A56" s="204">
        <v>42</v>
      </c>
      <c r="B56" s="444"/>
      <c r="C56" s="444"/>
      <c r="D56" s="444"/>
      <c r="F56" s="16"/>
      <c r="G56" s="205">
        <f>IFERROR(F56*'Schedule 1'!$E$104,0)</f>
        <v>0</v>
      </c>
      <c r="H56" s="205">
        <f t="shared" si="0"/>
        <v>0</v>
      </c>
      <c r="J56" s="16"/>
      <c r="K56" s="205">
        <f>IFERROR(J56*'Schedule 1'!$E$104,0)</f>
        <v>0</v>
      </c>
      <c r="L56" s="205">
        <f t="shared" si="1"/>
        <v>0</v>
      </c>
      <c r="N56" s="18"/>
      <c r="O56" s="18"/>
    </row>
    <row r="57" spans="1:15" x14ac:dyDescent="0.25">
      <c r="A57" s="204">
        <v>43</v>
      </c>
      <c r="B57" s="444"/>
      <c r="C57" s="444"/>
      <c r="D57" s="444"/>
      <c r="F57" s="16"/>
      <c r="G57" s="205">
        <f>IFERROR(F57*'Schedule 1'!$E$104,0)</f>
        <v>0</v>
      </c>
      <c r="H57" s="205">
        <f t="shared" si="0"/>
        <v>0</v>
      </c>
      <c r="J57" s="16"/>
      <c r="K57" s="205">
        <f>IFERROR(J57*'Schedule 1'!$E$104,0)</f>
        <v>0</v>
      </c>
      <c r="L57" s="205">
        <f t="shared" si="1"/>
        <v>0</v>
      </c>
      <c r="N57" s="18"/>
      <c r="O57" s="18"/>
    </row>
    <row r="58" spans="1:15" x14ac:dyDescent="0.25">
      <c r="A58" s="204">
        <v>44</v>
      </c>
      <c r="B58" s="444"/>
      <c r="C58" s="444"/>
      <c r="D58" s="444"/>
      <c r="F58" s="16"/>
      <c r="G58" s="205">
        <f>IFERROR(F58*'Schedule 1'!$E$104,0)</f>
        <v>0</v>
      </c>
      <c r="H58" s="205">
        <f t="shared" si="0"/>
        <v>0</v>
      </c>
      <c r="J58" s="16"/>
      <c r="K58" s="205">
        <f>IFERROR(J58*'Schedule 1'!$E$104,0)</f>
        <v>0</v>
      </c>
      <c r="L58" s="205">
        <f t="shared" si="1"/>
        <v>0</v>
      </c>
      <c r="N58" s="18"/>
      <c r="O58" s="18"/>
    </row>
    <row r="59" spans="1:15" x14ac:dyDescent="0.25">
      <c r="A59" s="204">
        <v>45</v>
      </c>
      <c r="B59" s="444"/>
      <c r="C59" s="444"/>
      <c r="D59" s="444"/>
      <c r="F59" s="16"/>
      <c r="G59" s="205">
        <f>IFERROR(F59*'Schedule 1'!$E$104,0)</f>
        <v>0</v>
      </c>
      <c r="H59" s="205">
        <f t="shared" si="0"/>
        <v>0</v>
      </c>
      <c r="J59" s="16"/>
      <c r="K59" s="205">
        <f>IFERROR(J59*'Schedule 1'!$E$104,0)</f>
        <v>0</v>
      </c>
      <c r="L59" s="205">
        <f t="shared" si="1"/>
        <v>0</v>
      </c>
      <c r="N59" s="18"/>
      <c r="O59" s="18"/>
    </row>
    <row r="60" spans="1:15" x14ac:dyDescent="0.25">
      <c r="A60" s="204">
        <v>46</v>
      </c>
      <c r="B60" s="444"/>
      <c r="C60" s="444"/>
      <c r="D60" s="444"/>
      <c r="F60" s="16"/>
      <c r="G60" s="205">
        <f>IFERROR(F60*'Schedule 1'!$E$104,0)</f>
        <v>0</v>
      </c>
      <c r="H60" s="205">
        <f t="shared" si="0"/>
        <v>0</v>
      </c>
      <c r="J60" s="16"/>
      <c r="K60" s="205">
        <f>IFERROR(J60*'Schedule 1'!$E$104,0)</f>
        <v>0</v>
      </c>
      <c r="L60" s="205">
        <f t="shared" si="1"/>
        <v>0</v>
      </c>
      <c r="N60" s="18"/>
      <c r="O60" s="18"/>
    </row>
    <row r="61" spans="1:15" x14ac:dyDescent="0.25">
      <c r="A61" s="204">
        <v>47</v>
      </c>
      <c r="B61" s="444"/>
      <c r="C61" s="444"/>
      <c r="D61" s="444"/>
      <c r="F61" s="16"/>
      <c r="G61" s="205">
        <f>IFERROR(F61*'Schedule 1'!$E$104,0)</f>
        <v>0</v>
      </c>
      <c r="H61" s="205">
        <f t="shared" si="0"/>
        <v>0</v>
      </c>
      <c r="J61" s="16"/>
      <c r="K61" s="205">
        <f>IFERROR(J61*'Schedule 1'!$E$104,0)</f>
        <v>0</v>
      </c>
      <c r="L61" s="205">
        <f t="shared" si="1"/>
        <v>0</v>
      </c>
      <c r="N61" s="18"/>
      <c r="O61" s="18"/>
    </row>
    <row r="62" spans="1:15" x14ac:dyDescent="0.25">
      <c r="A62" s="204">
        <v>48</v>
      </c>
      <c r="B62" s="444"/>
      <c r="C62" s="444"/>
      <c r="D62" s="444"/>
      <c r="F62" s="16"/>
      <c r="G62" s="205">
        <f>IFERROR(F62*'Schedule 1'!$E$104,0)</f>
        <v>0</v>
      </c>
      <c r="H62" s="205">
        <f t="shared" si="0"/>
        <v>0</v>
      </c>
      <c r="J62" s="16"/>
      <c r="K62" s="205">
        <f>IFERROR(J62*'Schedule 1'!$E$104,0)</f>
        <v>0</v>
      </c>
      <c r="L62" s="205">
        <f t="shared" si="1"/>
        <v>0</v>
      </c>
      <c r="N62" s="18"/>
      <c r="O62" s="18"/>
    </row>
    <row r="63" spans="1:15" x14ac:dyDescent="0.25">
      <c r="A63" s="204">
        <v>49</v>
      </c>
      <c r="B63" s="444"/>
      <c r="C63" s="444"/>
      <c r="D63" s="444"/>
      <c r="F63" s="16"/>
      <c r="G63" s="205">
        <f>IFERROR(F63*'Schedule 1'!$E$104,0)</f>
        <v>0</v>
      </c>
      <c r="H63" s="205">
        <f t="shared" si="0"/>
        <v>0</v>
      </c>
      <c r="J63" s="16"/>
      <c r="K63" s="205">
        <f>IFERROR(J63*'Schedule 1'!$E$104,0)</f>
        <v>0</v>
      </c>
      <c r="L63" s="205">
        <f t="shared" si="1"/>
        <v>0</v>
      </c>
      <c r="N63" s="18"/>
      <c r="O63" s="18"/>
    </row>
    <row r="64" spans="1:15" x14ac:dyDescent="0.25">
      <c r="A64" s="204">
        <v>50</v>
      </c>
      <c r="B64" s="444"/>
      <c r="C64" s="444"/>
      <c r="D64" s="444"/>
      <c r="F64" s="16"/>
      <c r="G64" s="205">
        <f>IFERROR(F64*'Schedule 1'!$E$104,0)</f>
        <v>0</v>
      </c>
      <c r="H64" s="205">
        <f t="shared" si="0"/>
        <v>0</v>
      </c>
      <c r="J64" s="16"/>
      <c r="K64" s="205">
        <f>IFERROR(J64*'Schedule 1'!$E$104,0)</f>
        <v>0</v>
      </c>
      <c r="L64" s="205">
        <f t="shared" si="1"/>
        <v>0</v>
      </c>
      <c r="N64" s="18"/>
      <c r="O64" s="18"/>
    </row>
    <row r="65" spans="1:15" x14ac:dyDescent="0.25">
      <c r="A65" s="204">
        <v>51</v>
      </c>
      <c r="B65" s="444"/>
      <c r="C65" s="444"/>
      <c r="D65" s="444"/>
      <c r="F65" s="16"/>
      <c r="G65" s="205">
        <f>IFERROR(F65*'Schedule 1'!$E$104,0)</f>
        <v>0</v>
      </c>
      <c r="H65" s="205">
        <f t="shared" si="0"/>
        <v>0</v>
      </c>
      <c r="J65" s="16"/>
      <c r="K65" s="205">
        <f>IFERROR(J65*'Schedule 1'!$E$104,0)</f>
        <v>0</v>
      </c>
      <c r="L65" s="205">
        <f t="shared" si="1"/>
        <v>0</v>
      </c>
      <c r="N65" s="18"/>
      <c r="O65" s="18"/>
    </row>
    <row r="66" spans="1:15" x14ac:dyDescent="0.25">
      <c r="A66" s="204">
        <v>52</v>
      </c>
      <c r="B66" s="444"/>
      <c r="C66" s="444"/>
      <c r="D66" s="444"/>
      <c r="F66" s="16"/>
      <c r="G66" s="205">
        <f>IFERROR(F66*'Schedule 1'!$E$104,0)</f>
        <v>0</v>
      </c>
      <c r="H66" s="205">
        <f t="shared" si="0"/>
        <v>0</v>
      </c>
      <c r="J66" s="16"/>
      <c r="K66" s="205">
        <f>IFERROR(J66*'Schedule 1'!$E$104,0)</f>
        <v>0</v>
      </c>
      <c r="L66" s="205">
        <f t="shared" si="1"/>
        <v>0</v>
      </c>
      <c r="N66" s="18"/>
      <c r="O66" s="18"/>
    </row>
    <row r="67" spans="1:15" x14ac:dyDescent="0.25">
      <c r="A67" s="204">
        <v>53</v>
      </c>
      <c r="B67" s="444"/>
      <c r="C67" s="444"/>
      <c r="D67" s="444"/>
      <c r="F67" s="16"/>
      <c r="G67" s="205">
        <f>IFERROR(F67*'Schedule 1'!$E$104,0)</f>
        <v>0</v>
      </c>
      <c r="H67" s="205">
        <f t="shared" si="0"/>
        <v>0</v>
      </c>
      <c r="J67" s="16"/>
      <c r="K67" s="205">
        <f>IFERROR(J67*'Schedule 1'!$E$104,0)</f>
        <v>0</v>
      </c>
      <c r="L67" s="205">
        <f t="shared" si="1"/>
        <v>0</v>
      </c>
      <c r="N67" s="18"/>
      <c r="O67" s="18"/>
    </row>
    <row r="68" spans="1:15" x14ac:dyDescent="0.25">
      <c r="A68" s="204">
        <v>54</v>
      </c>
      <c r="B68" s="444"/>
      <c r="C68" s="444"/>
      <c r="D68" s="444"/>
      <c r="F68" s="16"/>
      <c r="G68" s="205">
        <f>IFERROR(F68*'Schedule 1'!$E$104,0)</f>
        <v>0</v>
      </c>
      <c r="H68" s="205">
        <f t="shared" si="0"/>
        <v>0</v>
      </c>
      <c r="J68" s="16"/>
      <c r="K68" s="205">
        <f>IFERROR(J68*'Schedule 1'!$E$104,0)</f>
        <v>0</v>
      </c>
      <c r="L68" s="205">
        <f t="shared" si="1"/>
        <v>0</v>
      </c>
      <c r="N68" s="18"/>
      <c r="O68" s="18"/>
    </row>
    <row r="69" spans="1:15" x14ac:dyDescent="0.25">
      <c r="A69" s="204">
        <v>55</v>
      </c>
      <c r="B69" s="444"/>
      <c r="C69" s="444"/>
      <c r="D69" s="444"/>
      <c r="F69" s="16"/>
      <c r="G69" s="205">
        <f>IFERROR(F69*'Schedule 1'!$E$104,0)</f>
        <v>0</v>
      </c>
      <c r="H69" s="205">
        <f t="shared" si="0"/>
        <v>0</v>
      </c>
      <c r="J69" s="16"/>
      <c r="K69" s="205">
        <f>IFERROR(J69*'Schedule 1'!$E$104,0)</f>
        <v>0</v>
      </c>
      <c r="L69" s="205">
        <f t="shared" si="1"/>
        <v>0</v>
      </c>
      <c r="N69" s="18"/>
      <c r="O69" s="18"/>
    </row>
    <row r="70" spans="1:15" x14ac:dyDescent="0.25">
      <c r="A70" s="204">
        <v>56</v>
      </c>
      <c r="B70" s="444"/>
      <c r="C70" s="444"/>
      <c r="D70" s="444"/>
      <c r="F70" s="16"/>
      <c r="G70" s="205">
        <f>IFERROR(F70*'Schedule 1'!$E$104,0)</f>
        <v>0</v>
      </c>
      <c r="H70" s="205">
        <f t="shared" si="0"/>
        <v>0</v>
      </c>
      <c r="J70" s="16"/>
      <c r="K70" s="205">
        <f>IFERROR(J70*'Schedule 1'!$E$104,0)</f>
        <v>0</v>
      </c>
      <c r="L70" s="205">
        <f t="shared" si="1"/>
        <v>0</v>
      </c>
      <c r="N70" s="18"/>
      <c r="O70" s="18"/>
    </row>
    <row r="71" spans="1:15" x14ac:dyDescent="0.25">
      <c r="A71" s="204">
        <v>57</v>
      </c>
      <c r="B71" s="444"/>
      <c r="C71" s="444"/>
      <c r="D71" s="444"/>
      <c r="F71" s="16"/>
      <c r="G71" s="205">
        <f>IFERROR(F71*'Schedule 1'!$E$104,0)</f>
        <v>0</v>
      </c>
      <c r="H71" s="205">
        <f t="shared" si="0"/>
        <v>0</v>
      </c>
      <c r="J71" s="16"/>
      <c r="K71" s="205">
        <f>IFERROR(J71*'Schedule 1'!$E$104,0)</f>
        <v>0</v>
      </c>
      <c r="L71" s="205">
        <f t="shared" si="1"/>
        <v>0</v>
      </c>
      <c r="N71" s="18"/>
      <c r="O71" s="18"/>
    </row>
    <row r="72" spans="1:15" x14ac:dyDescent="0.25">
      <c r="A72" s="204">
        <v>58</v>
      </c>
      <c r="B72" s="444"/>
      <c r="C72" s="444"/>
      <c r="D72" s="444"/>
      <c r="F72" s="16"/>
      <c r="G72" s="205">
        <f>IFERROR(F72*'Schedule 1'!$E$104,0)</f>
        <v>0</v>
      </c>
      <c r="H72" s="205">
        <f t="shared" si="0"/>
        <v>0</v>
      </c>
      <c r="J72" s="16"/>
      <c r="K72" s="205">
        <f>IFERROR(J72*'Schedule 1'!$E$104,0)</f>
        <v>0</v>
      </c>
      <c r="L72" s="205">
        <f t="shared" si="1"/>
        <v>0</v>
      </c>
      <c r="N72" s="18"/>
      <c r="O72" s="18"/>
    </row>
    <row r="73" spans="1:15" x14ac:dyDescent="0.25">
      <c r="A73" s="204">
        <v>59</v>
      </c>
      <c r="F73" s="197">
        <f>SUM(F15:F72)</f>
        <v>0</v>
      </c>
      <c r="G73" s="197">
        <f t="shared" ref="G73:H73" si="2">SUM(G15:G72)</f>
        <v>0</v>
      </c>
      <c r="H73" s="197">
        <f t="shared" si="2"/>
        <v>0</v>
      </c>
      <c r="J73" s="197">
        <f>SUM(J15:J72)</f>
        <v>0</v>
      </c>
      <c r="K73" s="197">
        <f t="shared" ref="K73:L73" si="3">SUM(K15:K72)</f>
        <v>0</v>
      </c>
      <c r="L73" s="197">
        <f t="shared" si="3"/>
        <v>0</v>
      </c>
      <c r="O73" s="211"/>
    </row>
    <row r="74" spans="1:15" ht="15.75" thickBot="1" x14ac:dyDescent="0.3">
      <c r="H74" s="206" t="s">
        <v>280</v>
      </c>
      <c r="L74" s="206" t="s">
        <v>281</v>
      </c>
    </row>
    <row r="75" spans="1:15" s="208" customFormat="1" ht="16.5" thickBot="1" x14ac:dyDescent="0.3">
      <c r="A75" s="204">
        <v>60</v>
      </c>
      <c r="B75" s="212" t="s">
        <v>578</v>
      </c>
      <c r="F75" s="209">
        <f>H73+L73</f>
        <v>0</v>
      </c>
      <c r="G75" s="210"/>
      <c r="H75" s="210"/>
      <c r="I75" s="210"/>
      <c r="J75" s="210"/>
      <c r="K75" s="210"/>
    </row>
    <row r="77" spans="1:15" x14ac:dyDescent="0.25">
      <c r="A77" s="211" t="s">
        <v>683</v>
      </c>
    </row>
    <row r="78" spans="1:15" x14ac:dyDescent="0.25">
      <c r="A78" s="211" t="s">
        <v>681</v>
      </c>
    </row>
  </sheetData>
  <sheetProtection algorithmName="SHA-512" hashValue="NoMFcQGJsPggQ8fZPp+S4AoaU8Tu7KeSrZO/nf6Gc8uzEKzz6Nv3NcCNJHj35ioDEoUT3tYgE0NQkvkqS50ANw==" saltValue="I/hkVJwIZpGpM8SWsAUjIA==" spinCount="100000" sheet="1" objects="1" scenarios="1"/>
  <mergeCells count="64">
    <mergeCell ref="B19:D19"/>
    <mergeCell ref="B12:D12"/>
    <mergeCell ref="B13:D14"/>
    <mergeCell ref="F13:H13"/>
    <mergeCell ref="J13:L13"/>
    <mergeCell ref="O13:O14"/>
    <mergeCell ref="B15:D15"/>
    <mergeCell ref="B16:D16"/>
    <mergeCell ref="B17:D17"/>
    <mergeCell ref="B18:D18"/>
    <mergeCell ref="N13:N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scale="34"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'Schedule 2A'!$AF$7:$AF$8</xm:f>
          </x14:formula1>
          <xm:sqref>F8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AC142"/>
    <pageSetUpPr fitToPage="1"/>
  </sheetPr>
  <dimension ref="A1:O78"/>
  <sheetViews>
    <sheetView showGridLines="0" zoomScaleNormal="100" workbookViewId="0"/>
  </sheetViews>
  <sheetFormatPr defaultColWidth="9.140625" defaultRowHeight="15" x14ac:dyDescent="0.25"/>
  <cols>
    <col min="1" max="1" width="9.5703125" style="63" customWidth="1"/>
    <col min="2" max="2" width="16" style="63" customWidth="1"/>
    <col min="3" max="3" width="19.42578125" style="63" customWidth="1"/>
    <col min="4" max="4" width="15.42578125" style="63" customWidth="1"/>
    <col min="5" max="5" width="2.28515625" style="63" customWidth="1"/>
    <col min="6" max="8" width="18.140625" style="63" customWidth="1"/>
    <col min="9" max="9" width="2.28515625" style="63" customWidth="1"/>
    <col min="10" max="12" width="18.140625" style="63" customWidth="1"/>
    <col min="13" max="13" width="2.28515625" style="63" customWidth="1"/>
    <col min="14" max="14" width="11" style="63" customWidth="1"/>
    <col min="15" max="15" width="12" style="63" customWidth="1"/>
    <col min="16" max="16384" width="9.140625" style="63"/>
  </cols>
  <sheetData>
    <row r="1" spans="1:15" ht="26.25" x14ac:dyDescent="0.4">
      <c r="A1" s="62" t="str">
        <f>Instructions!A1</f>
        <v>Colorado Comprehensive Provider Cost Report</v>
      </c>
    </row>
    <row r="2" spans="1:15" ht="21" x14ac:dyDescent="0.35">
      <c r="A2" s="64" t="str">
        <f>Instructions!A2</f>
        <v>Comprehensive Safety Net Providers</v>
      </c>
    </row>
    <row r="3" spans="1:15" ht="24.95" customHeight="1" x14ac:dyDescent="0.35">
      <c r="A3" s="179" t="s">
        <v>600</v>
      </c>
      <c r="B3" s="179"/>
      <c r="C3" s="179"/>
      <c r="D3" s="179"/>
      <c r="E3" s="179"/>
      <c r="F3" s="179"/>
      <c r="G3" s="179"/>
      <c r="H3" s="179"/>
    </row>
    <row r="5" spans="1:15" x14ac:dyDescent="0.25">
      <c r="A5" s="81" t="s">
        <v>555</v>
      </c>
      <c r="C5" s="82">
        <f>Certification!C5</f>
        <v>0</v>
      </c>
    </row>
    <row r="6" spans="1:15" x14ac:dyDescent="0.25">
      <c r="A6" s="81" t="s">
        <v>0</v>
      </c>
      <c r="C6" s="83">
        <f>Certification!C6</f>
        <v>45838</v>
      </c>
      <c r="F6" s="83"/>
    </row>
    <row r="8" spans="1:15" x14ac:dyDescent="0.25">
      <c r="A8" s="81" t="s">
        <v>276</v>
      </c>
      <c r="B8" s="81" t="s">
        <v>579</v>
      </c>
      <c r="C8" s="81"/>
      <c r="F8" s="17"/>
      <c r="G8" s="203" t="s">
        <v>282</v>
      </c>
    </row>
    <row r="10" spans="1:15" x14ac:dyDescent="0.25">
      <c r="A10" s="81" t="s">
        <v>277</v>
      </c>
      <c r="B10" s="81" t="s">
        <v>279</v>
      </c>
      <c r="C10" s="81"/>
    </row>
    <row r="12" spans="1:15" x14ac:dyDescent="0.25">
      <c r="B12" s="428">
        <v>1</v>
      </c>
      <c r="C12" s="428"/>
      <c r="D12" s="428"/>
      <c r="F12" s="85">
        <v>2</v>
      </c>
      <c r="G12" s="85">
        <v>3</v>
      </c>
      <c r="H12" s="85">
        <v>4</v>
      </c>
      <c r="J12" s="85">
        <v>5</v>
      </c>
      <c r="K12" s="85">
        <v>6</v>
      </c>
      <c r="L12" s="85">
        <v>7</v>
      </c>
      <c r="N12" s="85">
        <v>8</v>
      </c>
      <c r="O12" s="85">
        <v>9</v>
      </c>
    </row>
    <row r="13" spans="1:15" ht="15" customHeight="1" x14ac:dyDescent="0.25">
      <c r="B13" s="445" t="s">
        <v>278</v>
      </c>
      <c r="C13" s="445"/>
      <c r="D13" s="445"/>
      <c r="F13" s="435" t="s">
        <v>285</v>
      </c>
      <c r="G13" s="436"/>
      <c r="H13" s="437"/>
      <c r="J13" s="435" t="s">
        <v>286</v>
      </c>
      <c r="K13" s="436"/>
      <c r="L13" s="437"/>
      <c r="N13" s="446" t="s">
        <v>274</v>
      </c>
      <c r="O13" s="433" t="s">
        <v>680</v>
      </c>
    </row>
    <row r="14" spans="1:15" ht="55.5" customHeight="1" x14ac:dyDescent="0.25">
      <c r="B14" s="445"/>
      <c r="C14" s="445"/>
      <c r="D14" s="445"/>
      <c r="E14" s="75"/>
      <c r="F14" s="194" t="s">
        <v>239</v>
      </c>
      <c r="G14" s="87" t="s">
        <v>682</v>
      </c>
      <c r="H14" s="87" t="s">
        <v>240</v>
      </c>
      <c r="I14" s="69"/>
      <c r="J14" s="87" t="s">
        <v>239</v>
      </c>
      <c r="K14" s="87" t="s">
        <v>682</v>
      </c>
      <c r="L14" s="194" t="s">
        <v>240</v>
      </c>
      <c r="M14" s="75"/>
      <c r="N14" s="446"/>
      <c r="O14" s="434"/>
    </row>
    <row r="15" spans="1:15" x14ac:dyDescent="0.25">
      <c r="A15" s="204">
        <v>1</v>
      </c>
      <c r="B15" s="444"/>
      <c r="C15" s="444"/>
      <c r="D15" s="444"/>
      <c r="F15" s="16"/>
      <c r="G15" s="205">
        <f>IFERROR(F15*'Schedule 1'!$E$104,0)</f>
        <v>0</v>
      </c>
      <c r="H15" s="205">
        <f>SUM(F15:G15)</f>
        <v>0</v>
      </c>
      <c r="J15" s="16"/>
      <c r="K15" s="205">
        <f>IFERROR(J15*'Schedule 1'!$E$104,0)</f>
        <v>0</v>
      </c>
      <c r="L15" s="205">
        <f>SUM(J15:K15)</f>
        <v>0</v>
      </c>
      <c r="N15" s="18"/>
      <c r="O15" s="18"/>
    </row>
    <row r="16" spans="1:15" x14ac:dyDescent="0.25">
      <c r="A16" s="204">
        <v>2</v>
      </c>
      <c r="B16" s="444"/>
      <c r="C16" s="444"/>
      <c r="D16" s="444"/>
      <c r="F16" s="16"/>
      <c r="G16" s="205">
        <f>IFERROR(F16*'Schedule 1'!$E$104,0)</f>
        <v>0</v>
      </c>
      <c r="H16" s="205">
        <f t="shared" ref="H16:H72" si="0">SUM(F16:G16)</f>
        <v>0</v>
      </c>
      <c r="J16" s="16"/>
      <c r="K16" s="205">
        <f>IFERROR(J16*'Schedule 1'!$E$104,0)</f>
        <v>0</v>
      </c>
      <c r="L16" s="205">
        <f t="shared" ref="L16:L72" si="1">SUM(J16:K16)</f>
        <v>0</v>
      </c>
      <c r="N16" s="18"/>
      <c r="O16" s="18"/>
    </row>
    <row r="17" spans="1:15" x14ac:dyDescent="0.25">
      <c r="A17" s="204">
        <v>3</v>
      </c>
      <c r="B17" s="444"/>
      <c r="C17" s="444"/>
      <c r="D17" s="444"/>
      <c r="F17" s="16"/>
      <c r="G17" s="205">
        <f>IFERROR(F17*'Schedule 1'!$E$104,0)</f>
        <v>0</v>
      </c>
      <c r="H17" s="205">
        <f t="shared" si="0"/>
        <v>0</v>
      </c>
      <c r="J17" s="16"/>
      <c r="K17" s="205">
        <f>IFERROR(J17*'Schedule 1'!$E$104,0)</f>
        <v>0</v>
      </c>
      <c r="L17" s="205">
        <f t="shared" si="1"/>
        <v>0</v>
      </c>
      <c r="N17" s="18"/>
      <c r="O17" s="18"/>
    </row>
    <row r="18" spans="1:15" x14ac:dyDescent="0.25">
      <c r="A18" s="204">
        <v>4</v>
      </c>
      <c r="B18" s="444"/>
      <c r="C18" s="444"/>
      <c r="D18" s="444"/>
      <c r="F18" s="16"/>
      <c r="G18" s="205">
        <f>IFERROR(F18*'Schedule 1'!$E$104,0)</f>
        <v>0</v>
      </c>
      <c r="H18" s="205">
        <f t="shared" si="0"/>
        <v>0</v>
      </c>
      <c r="J18" s="16"/>
      <c r="K18" s="205">
        <f>IFERROR(J18*'Schedule 1'!$E$104,0)</f>
        <v>0</v>
      </c>
      <c r="L18" s="205">
        <f t="shared" si="1"/>
        <v>0</v>
      </c>
      <c r="N18" s="18"/>
      <c r="O18" s="18"/>
    </row>
    <row r="19" spans="1:15" x14ac:dyDescent="0.25">
      <c r="A19" s="204">
        <v>5</v>
      </c>
      <c r="B19" s="444"/>
      <c r="C19" s="444"/>
      <c r="D19" s="444"/>
      <c r="F19" s="16"/>
      <c r="G19" s="205">
        <f>IFERROR(F19*'Schedule 1'!$E$104,0)</f>
        <v>0</v>
      </c>
      <c r="H19" s="205">
        <f t="shared" si="0"/>
        <v>0</v>
      </c>
      <c r="J19" s="16"/>
      <c r="K19" s="205">
        <f>IFERROR(J19*'Schedule 1'!$E$104,0)</f>
        <v>0</v>
      </c>
      <c r="L19" s="205">
        <f t="shared" si="1"/>
        <v>0</v>
      </c>
      <c r="N19" s="18"/>
      <c r="O19" s="18"/>
    </row>
    <row r="20" spans="1:15" x14ac:dyDescent="0.25">
      <c r="A20" s="204">
        <v>6</v>
      </c>
      <c r="B20" s="444"/>
      <c r="C20" s="444"/>
      <c r="D20" s="444"/>
      <c r="F20" s="16"/>
      <c r="G20" s="205">
        <f>IFERROR(F20*'Schedule 1'!$E$104,0)</f>
        <v>0</v>
      </c>
      <c r="H20" s="205">
        <f t="shared" si="0"/>
        <v>0</v>
      </c>
      <c r="J20" s="16"/>
      <c r="K20" s="205">
        <f>IFERROR(J20*'Schedule 1'!$E$104,0)</f>
        <v>0</v>
      </c>
      <c r="L20" s="205">
        <f t="shared" si="1"/>
        <v>0</v>
      </c>
      <c r="N20" s="18"/>
      <c r="O20" s="18"/>
    </row>
    <row r="21" spans="1:15" x14ac:dyDescent="0.25">
      <c r="A21" s="204">
        <v>7</v>
      </c>
      <c r="B21" s="444"/>
      <c r="C21" s="444"/>
      <c r="D21" s="444"/>
      <c r="F21" s="16"/>
      <c r="G21" s="205">
        <f>IFERROR(F21*'Schedule 1'!$E$104,0)</f>
        <v>0</v>
      </c>
      <c r="H21" s="205">
        <f t="shared" si="0"/>
        <v>0</v>
      </c>
      <c r="J21" s="16"/>
      <c r="K21" s="205">
        <f>IFERROR(J21*'Schedule 1'!$E$104,0)</f>
        <v>0</v>
      </c>
      <c r="L21" s="205">
        <f t="shared" si="1"/>
        <v>0</v>
      </c>
      <c r="N21" s="18"/>
      <c r="O21" s="18"/>
    </row>
    <row r="22" spans="1:15" x14ac:dyDescent="0.25">
      <c r="A22" s="204">
        <v>8</v>
      </c>
      <c r="B22" s="444"/>
      <c r="C22" s="444"/>
      <c r="D22" s="444"/>
      <c r="F22" s="16"/>
      <c r="G22" s="205">
        <f>IFERROR(F22*'Schedule 1'!$E$104,0)</f>
        <v>0</v>
      </c>
      <c r="H22" s="205">
        <f t="shared" si="0"/>
        <v>0</v>
      </c>
      <c r="J22" s="16"/>
      <c r="K22" s="205">
        <f>IFERROR(J22*'Schedule 1'!$E$104,0)</f>
        <v>0</v>
      </c>
      <c r="L22" s="205">
        <f t="shared" si="1"/>
        <v>0</v>
      </c>
      <c r="N22" s="18"/>
      <c r="O22" s="18"/>
    </row>
    <row r="23" spans="1:15" x14ac:dyDescent="0.25">
      <c r="A23" s="204">
        <v>9</v>
      </c>
      <c r="B23" s="444"/>
      <c r="C23" s="444"/>
      <c r="D23" s="444"/>
      <c r="F23" s="16"/>
      <c r="G23" s="205">
        <f>IFERROR(F23*'Schedule 1'!$E$104,0)</f>
        <v>0</v>
      </c>
      <c r="H23" s="205">
        <f t="shared" si="0"/>
        <v>0</v>
      </c>
      <c r="J23" s="16"/>
      <c r="K23" s="205">
        <f>IFERROR(J23*'Schedule 1'!$E$104,0)</f>
        <v>0</v>
      </c>
      <c r="L23" s="205">
        <f t="shared" si="1"/>
        <v>0</v>
      </c>
      <c r="N23" s="18"/>
      <c r="O23" s="18"/>
    </row>
    <row r="24" spans="1:15" x14ac:dyDescent="0.25">
      <c r="A24" s="204">
        <v>10</v>
      </c>
      <c r="B24" s="444"/>
      <c r="C24" s="444"/>
      <c r="D24" s="444"/>
      <c r="F24" s="16"/>
      <c r="G24" s="205">
        <f>IFERROR(F24*'Schedule 1'!$E$104,0)</f>
        <v>0</v>
      </c>
      <c r="H24" s="205">
        <f t="shared" si="0"/>
        <v>0</v>
      </c>
      <c r="J24" s="16"/>
      <c r="K24" s="205">
        <f>IFERROR(J24*'Schedule 1'!$E$104,0)</f>
        <v>0</v>
      </c>
      <c r="L24" s="205">
        <f t="shared" si="1"/>
        <v>0</v>
      </c>
      <c r="N24" s="18"/>
      <c r="O24" s="18"/>
    </row>
    <row r="25" spans="1:15" x14ac:dyDescent="0.25">
      <c r="A25" s="204">
        <v>11</v>
      </c>
      <c r="B25" s="444"/>
      <c r="C25" s="444"/>
      <c r="D25" s="444"/>
      <c r="F25" s="16"/>
      <c r="G25" s="205">
        <f>IFERROR(F25*'Schedule 1'!$E$104,0)</f>
        <v>0</v>
      </c>
      <c r="H25" s="205">
        <f t="shared" si="0"/>
        <v>0</v>
      </c>
      <c r="J25" s="16"/>
      <c r="K25" s="205">
        <f>IFERROR(J25*'Schedule 1'!$E$104,0)</f>
        <v>0</v>
      </c>
      <c r="L25" s="205">
        <f t="shared" si="1"/>
        <v>0</v>
      </c>
      <c r="N25" s="18"/>
      <c r="O25" s="18"/>
    </row>
    <row r="26" spans="1:15" x14ac:dyDescent="0.25">
      <c r="A26" s="204">
        <v>12</v>
      </c>
      <c r="B26" s="444"/>
      <c r="C26" s="444"/>
      <c r="D26" s="444"/>
      <c r="F26" s="16"/>
      <c r="G26" s="205">
        <f>IFERROR(F26*'Schedule 1'!$E$104,0)</f>
        <v>0</v>
      </c>
      <c r="H26" s="205">
        <f t="shared" si="0"/>
        <v>0</v>
      </c>
      <c r="J26" s="16"/>
      <c r="K26" s="205">
        <f>IFERROR(J26*'Schedule 1'!$E$104,0)</f>
        <v>0</v>
      </c>
      <c r="L26" s="205">
        <f t="shared" si="1"/>
        <v>0</v>
      </c>
      <c r="N26" s="18"/>
      <c r="O26" s="18"/>
    </row>
    <row r="27" spans="1:15" x14ac:dyDescent="0.25">
      <c r="A27" s="204">
        <v>13</v>
      </c>
      <c r="B27" s="444"/>
      <c r="C27" s="444"/>
      <c r="D27" s="444"/>
      <c r="F27" s="16"/>
      <c r="G27" s="205">
        <f>IFERROR(F27*'Schedule 1'!$E$104,0)</f>
        <v>0</v>
      </c>
      <c r="H27" s="205">
        <f t="shared" si="0"/>
        <v>0</v>
      </c>
      <c r="J27" s="16"/>
      <c r="K27" s="205">
        <f>IFERROR(J27*'Schedule 1'!$E$104,0)</f>
        <v>0</v>
      </c>
      <c r="L27" s="205">
        <f t="shared" si="1"/>
        <v>0</v>
      </c>
      <c r="N27" s="18"/>
      <c r="O27" s="18"/>
    </row>
    <row r="28" spans="1:15" x14ac:dyDescent="0.25">
      <c r="A28" s="204">
        <v>14</v>
      </c>
      <c r="B28" s="444"/>
      <c r="C28" s="444"/>
      <c r="D28" s="444"/>
      <c r="F28" s="16"/>
      <c r="G28" s="205">
        <f>IFERROR(F28*'Schedule 1'!$E$104,0)</f>
        <v>0</v>
      </c>
      <c r="H28" s="205">
        <f t="shared" si="0"/>
        <v>0</v>
      </c>
      <c r="J28" s="16"/>
      <c r="K28" s="205">
        <f>IFERROR(J28*'Schedule 1'!$E$104,0)</f>
        <v>0</v>
      </c>
      <c r="L28" s="205">
        <f t="shared" si="1"/>
        <v>0</v>
      </c>
      <c r="N28" s="18"/>
      <c r="O28" s="18"/>
    </row>
    <row r="29" spans="1:15" x14ac:dyDescent="0.25">
      <c r="A29" s="204">
        <v>15</v>
      </c>
      <c r="B29" s="444"/>
      <c r="C29" s="444"/>
      <c r="D29" s="444"/>
      <c r="F29" s="16"/>
      <c r="G29" s="205">
        <f>IFERROR(F29*'Schedule 1'!$E$104,0)</f>
        <v>0</v>
      </c>
      <c r="H29" s="205">
        <f t="shared" si="0"/>
        <v>0</v>
      </c>
      <c r="J29" s="16"/>
      <c r="K29" s="205">
        <f>IFERROR(J29*'Schedule 1'!$E$104,0)</f>
        <v>0</v>
      </c>
      <c r="L29" s="205">
        <f t="shared" si="1"/>
        <v>0</v>
      </c>
      <c r="N29" s="18"/>
      <c r="O29" s="18"/>
    </row>
    <row r="30" spans="1:15" x14ac:dyDescent="0.25">
      <c r="A30" s="204">
        <v>16</v>
      </c>
      <c r="B30" s="444"/>
      <c r="C30" s="444"/>
      <c r="D30" s="444"/>
      <c r="F30" s="16"/>
      <c r="G30" s="205">
        <f>IFERROR(F30*'Schedule 1'!$E$104,0)</f>
        <v>0</v>
      </c>
      <c r="H30" s="205">
        <f t="shared" si="0"/>
        <v>0</v>
      </c>
      <c r="J30" s="16"/>
      <c r="K30" s="205">
        <f>IFERROR(J30*'Schedule 1'!$E$104,0)</f>
        <v>0</v>
      </c>
      <c r="L30" s="205">
        <f t="shared" si="1"/>
        <v>0</v>
      </c>
      <c r="N30" s="18"/>
      <c r="O30" s="18"/>
    </row>
    <row r="31" spans="1:15" x14ac:dyDescent="0.25">
      <c r="A31" s="204">
        <v>17</v>
      </c>
      <c r="B31" s="444"/>
      <c r="C31" s="444"/>
      <c r="D31" s="444"/>
      <c r="F31" s="16"/>
      <c r="G31" s="205">
        <f>IFERROR(F31*'Schedule 1'!$E$104,0)</f>
        <v>0</v>
      </c>
      <c r="H31" s="205">
        <f t="shared" si="0"/>
        <v>0</v>
      </c>
      <c r="J31" s="16"/>
      <c r="K31" s="205">
        <f>IFERROR(J31*'Schedule 1'!$E$104,0)</f>
        <v>0</v>
      </c>
      <c r="L31" s="205">
        <f t="shared" si="1"/>
        <v>0</v>
      </c>
      <c r="N31" s="18"/>
      <c r="O31" s="18"/>
    </row>
    <row r="32" spans="1:15" x14ac:dyDescent="0.25">
      <c r="A32" s="204">
        <v>18</v>
      </c>
      <c r="B32" s="444"/>
      <c r="C32" s="444"/>
      <c r="D32" s="444"/>
      <c r="F32" s="16"/>
      <c r="G32" s="205">
        <f>IFERROR(F32*'Schedule 1'!$E$104,0)</f>
        <v>0</v>
      </c>
      <c r="H32" s="205">
        <f t="shared" si="0"/>
        <v>0</v>
      </c>
      <c r="J32" s="16"/>
      <c r="K32" s="205">
        <f>IFERROR(J32*'Schedule 1'!$E$104,0)</f>
        <v>0</v>
      </c>
      <c r="L32" s="205">
        <f t="shared" si="1"/>
        <v>0</v>
      </c>
      <c r="N32" s="18"/>
      <c r="O32" s="18"/>
    </row>
    <row r="33" spans="1:15" x14ac:dyDescent="0.25">
      <c r="A33" s="204">
        <v>19</v>
      </c>
      <c r="B33" s="444"/>
      <c r="C33" s="444"/>
      <c r="D33" s="444"/>
      <c r="F33" s="16"/>
      <c r="G33" s="205">
        <f>IFERROR(F33*'Schedule 1'!$E$104,0)</f>
        <v>0</v>
      </c>
      <c r="H33" s="205">
        <f t="shared" si="0"/>
        <v>0</v>
      </c>
      <c r="J33" s="16"/>
      <c r="K33" s="205">
        <f>IFERROR(J33*'Schedule 1'!$E$104,0)</f>
        <v>0</v>
      </c>
      <c r="L33" s="205">
        <f t="shared" si="1"/>
        <v>0</v>
      </c>
      <c r="N33" s="18"/>
      <c r="O33" s="18"/>
    </row>
    <row r="34" spans="1:15" x14ac:dyDescent="0.25">
      <c r="A34" s="204">
        <v>20</v>
      </c>
      <c r="B34" s="444"/>
      <c r="C34" s="444"/>
      <c r="D34" s="444"/>
      <c r="F34" s="16"/>
      <c r="G34" s="205">
        <f>IFERROR(F34*'Schedule 1'!$E$104,0)</f>
        <v>0</v>
      </c>
      <c r="H34" s="205">
        <f t="shared" si="0"/>
        <v>0</v>
      </c>
      <c r="J34" s="16"/>
      <c r="K34" s="205">
        <f>IFERROR(J34*'Schedule 1'!$E$104,0)</f>
        <v>0</v>
      </c>
      <c r="L34" s="205">
        <f t="shared" si="1"/>
        <v>0</v>
      </c>
      <c r="N34" s="18"/>
      <c r="O34" s="18"/>
    </row>
    <row r="35" spans="1:15" x14ac:dyDescent="0.25">
      <c r="A35" s="204">
        <v>21</v>
      </c>
      <c r="B35" s="444"/>
      <c r="C35" s="444"/>
      <c r="D35" s="444"/>
      <c r="F35" s="16"/>
      <c r="G35" s="205">
        <f>IFERROR(F35*'Schedule 1'!$E$104,0)</f>
        <v>0</v>
      </c>
      <c r="H35" s="205">
        <f t="shared" si="0"/>
        <v>0</v>
      </c>
      <c r="J35" s="16"/>
      <c r="K35" s="205">
        <f>IFERROR(J35*'Schedule 1'!$E$104,0)</f>
        <v>0</v>
      </c>
      <c r="L35" s="205">
        <f t="shared" si="1"/>
        <v>0</v>
      </c>
      <c r="N35" s="18"/>
      <c r="O35" s="18"/>
    </row>
    <row r="36" spans="1:15" x14ac:dyDescent="0.25">
      <c r="A36" s="204">
        <v>22</v>
      </c>
      <c r="B36" s="444"/>
      <c r="C36" s="444"/>
      <c r="D36" s="444"/>
      <c r="F36" s="16"/>
      <c r="G36" s="205">
        <f>IFERROR(F36*'Schedule 1'!$E$104,0)</f>
        <v>0</v>
      </c>
      <c r="H36" s="205">
        <f t="shared" si="0"/>
        <v>0</v>
      </c>
      <c r="J36" s="16"/>
      <c r="K36" s="205">
        <f>IFERROR(J36*'Schedule 1'!$E$104,0)</f>
        <v>0</v>
      </c>
      <c r="L36" s="205">
        <f t="shared" si="1"/>
        <v>0</v>
      </c>
      <c r="N36" s="18"/>
      <c r="O36" s="18"/>
    </row>
    <row r="37" spans="1:15" x14ac:dyDescent="0.25">
      <c r="A37" s="204">
        <v>23</v>
      </c>
      <c r="B37" s="444"/>
      <c r="C37" s="444"/>
      <c r="D37" s="444"/>
      <c r="F37" s="16"/>
      <c r="G37" s="205">
        <f>IFERROR(F37*'Schedule 1'!$E$104,0)</f>
        <v>0</v>
      </c>
      <c r="H37" s="205">
        <f t="shared" si="0"/>
        <v>0</v>
      </c>
      <c r="J37" s="16"/>
      <c r="K37" s="205">
        <f>IFERROR(J37*'Schedule 1'!$E$104,0)</f>
        <v>0</v>
      </c>
      <c r="L37" s="205">
        <f t="shared" si="1"/>
        <v>0</v>
      </c>
      <c r="N37" s="18"/>
      <c r="O37" s="18"/>
    </row>
    <row r="38" spans="1:15" x14ac:dyDescent="0.25">
      <c r="A38" s="204">
        <v>24</v>
      </c>
      <c r="B38" s="444"/>
      <c r="C38" s="444"/>
      <c r="D38" s="444"/>
      <c r="F38" s="16"/>
      <c r="G38" s="205">
        <f>IFERROR(F38*'Schedule 1'!$E$104,0)</f>
        <v>0</v>
      </c>
      <c r="H38" s="205">
        <f t="shared" si="0"/>
        <v>0</v>
      </c>
      <c r="J38" s="16"/>
      <c r="K38" s="205">
        <f>IFERROR(J38*'Schedule 1'!$E$104,0)</f>
        <v>0</v>
      </c>
      <c r="L38" s="205">
        <f t="shared" si="1"/>
        <v>0</v>
      </c>
      <c r="N38" s="18"/>
      <c r="O38" s="18"/>
    </row>
    <row r="39" spans="1:15" x14ac:dyDescent="0.25">
      <c r="A39" s="204">
        <v>25</v>
      </c>
      <c r="B39" s="444"/>
      <c r="C39" s="444"/>
      <c r="D39" s="444"/>
      <c r="F39" s="16"/>
      <c r="G39" s="205">
        <f>IFERROR(F39*'Schedule 1'!$E$104,0)</f>
        <v>0</v>
      </c>
      <c r="H39" s="205">
        <f t="shared" si="0"/>
        <v>0</v>
      </c>
      <c r="J39" s="16"/>
      <c r="K39" s="205">
        <f>IFERROR(J39*'Schedule 1'!$E$104,0)</f>
        <v>0</v>
      </c>
      <c r="L39" s="205">
        <f t="shared" si="1"/>
        <v>0</v>
      </c>
      <c r="N39" s="18"/>
      <c r="O39" s="18"/>
    </row>
    <row r="40" spans="1:15" x14ac:dyDescent="0.25">
      <c r="A40" s="204">
        <v>26</v>
      </c>
      <c r="B40" s="444"/>
      <c r="C40" s="444"/>
      <c r="D40" s="444"/>
      <c r="F40" s="16"/>
      <c r="G40" s="205">
        <f>IFERROR(F40*'Schedule 1'!$E$104,0)</f>
        <v>0</v>
      </c>
      <c r="H40" s="205">
        <f t="shared" si="0"/>
        <v>0</v>
      </c>
      <c r="J40" s="16"/>
      <c r="K40" s="205">
        <f>IFERROR(J40*'Schedule 1'!$E$104,0)</f>
        <v>0</v>
      </c>
      <c r="L40" s="205">
        <f t="shared" si="1"/>
        <v>0</v>
      </c>
      <c r="N40" s="18"/>
      <c r="O40" s="18"/>
    </row>
    <row r="41" spans="1:15" x14ac:dyDescent="0.25">
      <c r="A41" s="204">
        <v>27</v>
      </c>
      <c r="B41" s="444"/>
      <c r="C41" s="444"/>
      <c r="D41" s="444"/>
      <c r="F41" s="16"/>
      <c r="G41" s="205">
        <f>IFERROR(F41*'Schedule 1'!$E$104,0)</f>
        <v>0</v>
      </c>
      <c r="H41" s="205">
        <f t="shared" si="0"/>
        <v>0</v>
      </c>
      <c r="J41" s="16"/>
      <c r="K41" s="205">
        <f>IFERROR(J41*'Schedule 1'!$E$104,0)</f>
        <v>0</v>
      </c>
      <c r="L41" s="205">
        <f t="shared" si="1"/>
        <v>0</v>
      </c>
      <c r="N41" s="18"/>
      <c r="O41" s="18"/>
    </row>
    <row r="42" spans="1:15" x14ac:dyDescent="0.25">
      <c r="A42" s="204">
        <v>28</v>
      </c>
      <c r="B42" s="444"/>
      <c r="C42" s="444"/>
      <c r="D42" s="444"/>
      <c r="F42" s="16"/>
      <c r="G42" s="205">
        <f>IFERROR(F42*'Schedule 1'!$E$104,0)</f>
        <v>0</v>
      </c>
      <c r="H42" s="205">
        <f t="shared" si="0"/>
        <v>0</v>
      </c>
      <c r="J42" s="16"/>
      <c r="K42" s="205">
        <f>IFERROR(J42*'Schedule 1'!$E$104,0)</f>
        <v>0</v>
      </c>
      <c r="L42" s="205">
        <f t="shared" si="1"/>
        <v>0</v>
      </c>
      <c r="N42" s="18"/>
      <c r="O42" s="18"/>
    </row>
    <row r="43" spans="1:15" x14ac:dyDescent="0.25">
      <c r="A43" s="204">
        <v>29</v>
      </c>
      <c r="B43" s="444"/>
      <c r="C43" s="444"/>
      <c r="D43" s="444"/>
      <c r="F43" s="16"/>
      <c r="G43" s="205">
        <f>IFERROR(F43*'Schedule 1'!$E$104,0)</f>
        <v>0</v>
      </c>
      <c r="H43" s="205">
        <f t="shared" si="0"/>
        <v>0</v>
      </c>
      <c r="J43" s="16"/>
      <c r="K43" s="205">
        <f>IFERROR(J43*'Schedule 1'!$E$104,0)</f>
        <v>0</v>
      </c>
      <c r="L43" s="205">
        <f t="shared" si="1"/>
        <v>0</v>
      </c>
      <c r="N43" s="18"/>
      <c r="O43" s="18"/>
    </row>
    <row r="44" spans="1:15" x14ac:dyDescent="0.25">
      <c r="A44" s="204">
        <v>30</v>
      </c>
      <c r="B44" s="444"/>
      <c r="C44" s="444"/>
      <c r="D44" s="444"/>
      <c r="F44" s="16"/>
      <c r="G44" s="205">
        <f>IFERROR(F44*'Schedule 1'!$E$104,0)</f>
        <v>0</v>
      </c>
      <c r="H44" s="205">
        <f t="shared" si="0"/>
        <v>0</v>
      </c>
      <c r="J44" s="16"/>
      <c r="K44" s="205">
        <f>IFERROR(J44*'Schedule 1'!$E$104,0)</f>
        <v>0</v>
      </c>
      <c r="L44" s="205">
        <f t="shared" si="1"/>
        <v>0</v>
      </c>
      <c r="N44" s="18"/>
      <c r="O44" s="18"/>
    </row>
    <row r="45" spans="1:15" x14ac:dyDescent="0.25">
      <c r="A45" s="204">
        <v>31</v>
      </c>
      <c r="B45" s="444"/>
      <c r="C45" s="444"/>
      <c r="D45" s="444"/>
      <c r="F45" s="16"/>
      <c r="G45" s="205">
        <f>IFERROR(F45*'Schedule 1'!$E$104,0)</f>
        <v>0</v>
      </c>
      <c r="H45" s="205">
        <f t="shared" si="0"/>
        <v>0</v>
      </c>
      <c r="J45" s="16"/>
      <c r="K45" s="205">
        <f>IFERROR(J45*'Schedule 1'!$E$104,0)</f>
        <v>0</v>
      </c>
      <c r="L45" s="205">
        <f t="shared" si="1"/>
        <v>0</v>
      </c>
      <c r="N45" s="18"/>
      <c r="O45" s="18"/>
    </row>
    <row r="46" spans="1:15" x14ac:dyDescent="0.25">
      <c r="A46" s="204">
        <v>32</v>
      </c>
      <c r="B46" s="444"/>
      <c r="C46" s="444"/>
      <c r="D46" s="444"/>
      <c r="F46" s="16"/>
      <c r="G46" s="205">
        <f>IFERROR(F46*'Schedule 1'!$E$104,0)</f>
        <v>0</v>
      </c>
      <c r="H46" s="205">
        <f t="shared" si="0"/>
        <v>0</v>
      </c>
      <c r="J46" s="16"/>
      <c r="K46" s="205">
        <f>IFERROR(J46*'Schedule 1'!$E$104,0)</f>
        <v>0</v>
      </c>
      <c r="L46" s="205">
        <f t="shared" si="1"/>
        <v>0</v>
      </c>
      <c r="N46" s="18"/>
      <c r="O46" s="18"/>
    </row>
    <row r="47" spans="1:15" x14ac:dyDescent="0.25">
      <c r="A47" s="204">
        <v>33</v>
      </c>
      <c r="B47" s="444"/>
      <c r="C47" s="444"/>
      <c r="D47" s="444"/>
      <c r="F47" s="16"/>
      <c r="G47" s="205">
        <f>IFERROR(F47*'Schedule 1'!$E$104,0)</f>
        <v>0</v>
      </c>
      <c r="H47" s="205">
        <f t="shared" si="0"/>
        <v>0</v>
      </c>
      <c r="J47" s="16"/>
      <c r="K47" s="205">
        <f>IFERROR(J47*'Schedule 1'!$E$104,0)</f>
        <v>0</v>
      </c>
      <c r="L47" s="205">
        <f t="shared" si="1"/>
        <v>0</v>
      </c>
      <c r="N47" s="18"/>
      <c r="O47" s="18"/>
    </row>
    <row r="48" spans="1:15" x14ac:dyDescent="0.25">
      <c r="A48" s="204">
        <v>34</v>
      </c>
      <c r="B48" s="444"/>
      <c r="C48" s="444"/>
      <c r="D48" s="444"/>
      <c r="F48" s="16"/>
      <c r="G48" s="205">
        <f>IFERROR(F48*'Schedule 1'!$E$104,0)</f>
        <v>0</v>
      </c>
      <c r="H48" s="205">
        <f t="shared" si="0"/>
        <v>0</v>
      </c>
      <c r="J48" s="16"/>
      <c r="K48" s="205">
        <f>IFERROR(J48*'Schedule 1'!$E$104,0)</f>
        <v>0</v>
      </c>
      <c r="L48" s="205">
        <f t="shared" si="1"/>
        <v>0</v>
      </c>
      <c r="N48" s="18"/>
      <c r="O48" s="18"/>
    </row>
    <row r="49" spans="1:15" x14ac:dyDescent="0.25">
      <c r="A49" s="204">
        <v>35</v>
      </c>
      <c r="B49" s="444"/>
      <c r="C49" s="444"/>
      <c r="D49" s="444"/>
      <c r="F49" s="16"/>
      <c r="G49" s="205">
        <f>IFERROR(F49*'Schedule 1'!$E$104,0)</f>
        <v>0</v>
      </c>
      <c r="H49" s="205">
        <f t="shared" si="0"/>
        <v>0</v>
      </c>
      <c r="J49" s="16"/>
      <c r="K49" s="205">
        <f>IFERROR(J49*'Schedule 1'!$E$104,0)</f>
        <v>0</v>
      </c>
      <c r="L49" s="205">
        <f t="shared" si="1"/>
        <v>0</v>
      </c>
      <c r="N49" s="18"/>
      <c r="O49" s="18"/>
    </row>
    <row r="50" spans="1:15" x14ac:dyDescent="0.25">
      <c r="A50" s="204">
        <v>36</v>
      </c>
      <c r="B50" s="444"/>
      <c r="C50" s="444"/>
      <c r="D50" s="444"/>
      <c r="F50" s="16"/>
      <c r="G50" s="205">
        <f>IFERROR(F50*'Schedule 1'!$E$104,0)</f>
        <v>0</v>
      </c>
      <c r="H50" s="205">
        <f t="shared" si="0"/>
        <v>0</v>
      </c>
      <c r="J50" s="16"/>
      <c r="K50" s="205">
        <f>IFERROR(J50*'Schedule 1'!$E$104,0)</f>
        <v>0</v>
      </c>
      <c r="L50" s="205">
        <f t="shared" si="1"/>
        <v>0</v>
      </c>
      <c r="N50" s="18"/>
      <c r="O50" s="18"/>
    </row>
    <row r="51" spans="1:15" x14ac:dyDescent="0.25">
      <c r="A51" s="204">
        <v>37</v>
      </c>
      <c r="B51" s="444"/>
      <c r="C51" s="444"/>
      <c r="D51" s="444"/>
      <c r="F51" s="16"/>
      <c r="G51" s="205">
        <f>IFERROR(F51*'Schedule 1'!$E$104,0)</f>
        <v>0</v>
      </c>
      <c r="H51" s="205">
        <f t="shared" si="0"/>
        <v>0</v>
      </c>
      <c r="J51" s="16"/>
      <c r="K51" s="205">
        <f>IFERROR(J51*'Schedule 1'!$E$104,0)</f>
        <v>0</v>
      </c>
      <c r="L51" s="205">
        <f t="shared" si="1"/>
        <v>0</v>
      </c>
      <c r="N51" s="18"/>
      <c r="O51" s="18"/>
    </row>
    <row r="52" spans="1:15" x14ac:dyDescent="0.25">
      <c r="A52" s="204">
        <v>38</v>
      </c>
      <c r="B52" s="444"/>
      <c r="C52" s="444"/>
      <c r="D52" s="444"/>
      <c r="F52" s="16"/>
      <c r="G52" s="205">
        <f>IFERROR(F52*'Schedule 1'!$E$104,0)</f>
        <v>0</v>
      </c>
      <c r="H52" s="205">
        <f t="shared" si="0"/>
        <v>0</v>
      </c>
      <c r="J52" s="16"/>
      <c r="K52" s="205">
        <f>IFERROR(J52*'Schedule 1'!$E$104,0)</f>
        <v>0</v>
      </c>
      <c r="L52" s="205">
        <f t="shared" si="1"/>
        <v>0</v>
      </c>
      <c r="N52" s="18"/>
      <c r="O52" s="18"/>
    </row>
    <row r="53" spans="1:15" x14ac:dyDescent="0.25">
      <c r="A53" s="204">
        <v>39</v>
      </c>
      <c r="B53" s="444"/>
      <c r="C53" s="444"/>
      <c r="D53" s="444"/>
      <c r="F53" s="16"/>
      <c r="G53" s="205">
        <f>IFERROR(F53*'Schedule 1'!$E$104,0)</f>
        <v>0</v>
      </c>
      <c r="H53" s="205">
        <f t="shared" si="0"/>
        <v>0</v>
      </c>
      <c r="J53" s="16"/>
      <c r="K53" s="205">
        <f>IFERROR(J53*'Schedule 1'!$E$104,0)</f>
        <v>0</v>
      </c>
      <c r="L53" s="205">
        <f t="shared" si="1"/>
        <v>0</v>
      </c>
      <c r="N53" s="18"/>
      <c r="O53" s="18"/>
    </row>
    <row r="54" spans="1:15" x14ac:dyDescent="0.25">
      <c r="A54" s="204">
        <v>40</v>
      </c>
      <c r="B54" s="444"/>
      <c r="C54" s="444"/>
      <c r="D54" s="444"/>
      <c r="F54" s="16"/>
      <c r="G54" s="205">
        <f>IFERROR(F54*'Schedule 1'!$E$104,0)</f>
        <v>0</v>
      </c>
      <c r="H54" s="205">
        <f t="shared" si="0"/>
        <v>0</v>
      </c>
      <c r="J54" s="16"/>
      <c r="K54" s="205">
        <f>IFERROR(J54*'Schedule 1'!$E$104,0)</f>
        <v>0</v>
      </c>
      <c r="L54" s="205">
        <f t="shared" si="1"/>
        <v>0</v>
      </c>
      <c r="N54" s="18"/>
      <c r="O54" s="18"/>
    </row>
    <row r="55" spans="1:15" x14ac:dyDescent="0.25">
      <c r="A55" s="204">
        <v>41</v>
      </c>
      <c r="B55" s="444"/>
      <c r="C55" s="444"/>
      <c r="D55" s="444"/>
      <c r="F55" s="16"/>
      <c r="G55" s="205">
        <f>IFERROR(F55*'Schedule 1'!$E$104,0)</f>
        <v>0</v>
      </c>
      <c r="H55" s="205">
        <f t="shared" si="0"/>
        <v>0</v>
      </c>
      <c r="J55" s="16"/>
      <c r="K55" s="205">
        <f>IFERROR(J55*'Schedule 1'!$E$104,0)</f>
        <v>0</v>
      </c>
      <c r="L55" s="205">
        <f t="shared" si="1"/>
        <v>0</v>
      </c>
      <c r="N55" s="18"/>
      <c r="O55" s="18"/>
    </row>
    <row r="56" spans="1:15" x14ac:dyDescent="0.25">
      <c r="A56" s="204">
        <v>42</v>
      </c>
      <c r="B56" s="444"/>
      <c r="C56" s="444"/>
      <c r="D56" s="444"/>
      <c r="F56" s="16"/>
      <c r="G56" s="205">
        <f>IFERROR(F56*'Schedule 1'!$E$104,0)</f>
        <v>0</v>
      </c>
      <c r="H56" s="205">
        <f t="shared" si="0"/>
        <v>0</v>
      </c>
      <c r="J56" s="16"/>
      <c r="K56" s="205">
        <f>IFERROR(J56*'Schedule 1'!$E$104,0)</f>
        <v>0</v>
      </c>
      <c r="L56" s="205">
        <f t="shared" si="1"/>
        <v>0</v>
      </c>
      <c r="N56" s="18"/>
      <c r="O56" s="18"/>
    </row>
    <row r="57" spans="1:15" x14ac:dyDescent="0.25">
      <c r="A57" s="204">
        <v>43</v>
      </c>
      <c r="B57" s="444"/>
      <c r="C57" s="444"/>
      <c r="D57" s="444"/>
      <c r="F57" s="16"/>
      <c r="G57" s="205">
        <f>IFERROR(F57*'Schedule 1'!$E$104,0)</f>
        <v>0</v>
      </c>
      <c r="H57" s="205">
        <f t="shared" si="0"/>
        <v>0</v>
      </c>
      <c r="J57" s="16"/>
      <c r="K57" s="205">
        <f>IFERROR(J57*'Schedule 1'!$E$104,0)</f>
        <v>0</v>
      </c>
      <c r="L57" s="205">
        <f t="shared" si="1"/>
        <v>0</v>
      </c>
      <c r="N57" s="18"/>
      <c r="O57" s="18"/>
    </row>
    <row r="58" spans="1:15" x14ac:dyDescent="0.25">
      <c r="A58" s="204">
        <v>44</v>
      </c>
      <c r="B58" s="444"/>
      <c r="C58" s="444"/>
      <c r="D58" s="444"/>
      <c r="F58" s="16"/>
      <c r="G58" s="205">
        <f>IFERROR(F58*'Schedule 1'!$E$104,0)</f>
        <v>0</v>
      </c>
      <c r="H58" s="205">
        <f t="shared" si="0"/>
        <v>0</v>
      </c>
      <c r="J58" s="16"/>
      <c r="K58" s="205">
        <f>IFERROR(J58*'Schedule 1'!$E$104,0)</f>
        <v>0</v>
      </c>
      <c r="L58" s="205">
        <f t="shared" si="1"/>
        <v>0</v>
      </c>
      <c r="N58" s="18"/>
      <c r="O58" s="18"/>
    </row>
    <row r="59" spans="1:15" x14ac:dyDescent="0.25">
      <c r="A59" s="204">
        <v>45</v>
      </c>
      <c r="B59" s="444"/>
      <c r="C59" s="444"/>
      <c r="D59" s="444"/>
      <c r="F59" s="16"/>
      <c r="G59" s="205">
        <f>IFERROR(F59*'Schedule 1'!$E$104,0)</f>
        <v>0</v>
      </c>
      <c r="H59" s="205">
        <f t="shared" si="0"/>
        <v>0</v>
      </c>
      <c r="J59" s="16"/>
      <c r="K59" s="205">
        <f>IFERROR(J59*'Schedule 1'!$E$104,0)</f>
        <v>0</v>
      </c>
      <c r="L59" s="205">
        <f t="shared" si="1"/>
        <v>0</v>
      </c>
      <c r="N59" s="18"/>
      <c r="O59" s="18"/>
    </row>
    <row r="60" spans="1:15" x14ac:dyDescent="0.25">
      <c r="A60" s="204">
        <v>46</v>
      </c>
      <c r="B60" s="444"/>
      <c r="C60" s="444"/>
      <c r="D60" s="444"/>
      <c r="F60" s="16"/>
      <c r="G60" s="205">
        <f>IFERROR(F60*'Schedule 1'!$E$104,0)</f>
        <v>0</v>
      </c>
      <c r="H60" s="205">
        <f t="shared" si="0"/>
        <v>0</v>
      </c>
      <c r="J60" s="16"/>
      <c r="K60" s="205">
        <f>IFERROR(J60*'Schedule 1'!$E$104,0)</f>
        <v>0</v>
      </c>
      <c r="L60" s="205">
        <f t="shared" si="1"/>
        <v>0</v>
      </c>
      <c r="N60" s="18"/>
      <c r="O60" s="18"/>
    </row>
    <row r="61" spans="1:15" x14ac:dyDescent="0.25">
      <c r="A61" s="204">
        <v>47</v>
      </c>
      <c r="B61" s="444"/>
      <c r="C61" s="444"/>
      <c r="D61" s="444"/>
      <c r="F61" s="16"/>
      <c r="G61" s="205">
        <f>IFERROR(F61*'Schedule 1'!$E$104,0)</f>
        <v>0</v>
      </c>
      <c r="H61" s="205">
        <f t="shared" si="0"/>
        <v>0</v>
      </c>
      <c r="J61" s="16"/>
      <c r="K61" s="205">
        <f>IFERROR(J61*'Schedule 1'!$E$104,0)</f>
        <v>0</v>
      </c>
      <c r="L61" s="205">
        <f t="shared" si="1"/>
        <v>0</v>
      </c>
      <c r="N61" s="18"/>
      <c r="O61" s="18"/>
    </row>
    <row r="62" spans="1:15" x14ac:dyDescent="0.25">
      <c r="A62" s="204">
        <v>48</v>
      </c>
      <c r="B62" s="444"/>
      <c r="C62" s="444"/>
      <c r="D62" s="444"/>
      <c r="F62" s="16"/>
      <c r="G62" s="205">
        <f>IFERROR(F62*'Schedule 1'!$E$104,0)</f>
        <v>0</v>
      </c>
      <c r="H62" s="205">
        <f t="shared" si="0"/>
        <v>0</v>
      </c>
      <c r="J62" s="16"/>
      <c r="K62" s="205">
        <f>IFERROR(J62*'Schedule 1'!$E$104,0)</f>
        <v>0</v>
      </c>
      <c r="L62" s="205">
        <f t="shared" si="1"/>
        <v>0</v>
      </c>
      <c r="N62" s="18"/>
      <c r="O62" s="18"/>
    </row>
    <row r="63" spans="1:15" x14ac:dyDescent="0.25">
      <c r="A63" s="204">
        <v>49</v>
      </c>
      <c r="B63" s="444"/>
      <c r="C63" s="444"/>
      <c r="D63" s="444"/>
      <c r="F63" s="16"/>
      <c r="G63" s="205">
        <f>IFERROR(F63*'Schedule 1'!$E$104,0)</f>
        <v>0</v>
      </c>
      <c r="H63" s="205">
        <f t="shared" si="0"/>
        <v>0</v>
      </c>
      <c r="J63" s="16"/>
      <c r="K63" s="205">
        <f>IFERROR(J63*'Schedule 1'!$E$104,0)</f>
        <v>0</v>
      </c>
      <c r="L63" s="205">
        <f t="shared" si="1"/>
        <v>0</v>
      </c>
      <c r="N63" s="18"/>
      <c r="O63" s="18"/>
    </row>
    <row r="64" spans="1:15" x14ac:dyDescent="0.25">
      <c r="A64" s="204">
        <v>50</v>
      </c>
      <c r="B64" s="444"/>
      <c r="C64" s="444"/>
      <c r="D64" s="444"/>
      <c r="F64" s="16"/>
      <c r="G64" s="205">
        <f>IFERROR(F64*'Schedule 1'!$E$104,0)</f>
        <v>0</v>
      </c>
      <c r="H64" s="205">
        <f t="shared" si="0"/>
        <v>0</v>
      </c>
      <c r="J64" s="16"/>
      <c r="K64" s="205">
        <f>IFERROR(J64*'Schedule 1'!$E$104,0)</f>
        <v>0</v>
      </c>
      <c r="L64" s="205">
        <f t="shared" si="1"/>
        <v>0</v>
      </c>
      <c r="N64" s="18"/>
      <c r="O64" s="18"/>
    </row>
    <row r="65" spans="1:15" x14ac:dyDescent="0.25">
      <c r="A65" s="204">
        <v>51</v>
      </c>
      <c r="B65" s="444"/>
      <c r="C65" s="444"/>
      <c r="D65" s="444"/>
      <c r="F65" s="16"/>
      <c r="G65" s="205">
        <f>IFERROR(F65*'Schedule 1'!$E$104,0)</f>
        <v>0</v>
      </c>
      <c r="H65" s="205">
        <f t="shared" si="0"/>
        <v>0</v>
      </c>
      <c r="J65" s="16"/>
      <c r="K65" s="205">
        <f>IFERROR(J65*'Schedule 1'!$E$104,0)</f>
        <v>0</v>
      </c>
      <c r="L65" s="205">
        <f t="shared" si="1"/>
        <v>0</v>
      </c>
      <c r="N65" s="18"/>
      <c r="O65" s="18"/>
    </row>
    <row r="66" spans="1:15" x14ac:dyDescent="0.25">
      <c r="A66" s="204">
        <v>52</v>
      </c>
      <c r="B66" s="444"/>
      <c r="C66" s="444"/>
      <c r="D66" s="444"/>
      <c r="F66" s="16"/>
      <c r="G66" s="205">
        <f>IFERROR(F66*'Schedule 1'!$E$104,0)</f>
        <v>0</v>
      </c>
      <c r="H66" s="205">
        <f t="shared" si="0"/>
        <v>0</v>
      </c>
      <c r="J66" s="16"/>
      <c r="K66" s="205">
        <f>IFERROR(J66*'Schedule 1'!$E$104,0)</f>
        <v>0</v>
      </c>
      <c r="L66" s="205">
        <f t="shared" si="1"/>
        <v>0</v>
      </c>
      <c r="N66" s="18"/>
      <c r="O66" s="18"/>
    </row>
    <row r="67" spans="1:15" x14ac:dyDescent="0.25">
      <c r="A67" s="204">
        <v>53</v>
      </c>
      <c r="B67" s="444"/>
      <c r="C67" s="444"/>
      <c r="D67" s="444"/>
      <c r="F67" s="16"/>
      <c r="G67" s="205">
        <f>IFERROR(F67*'Schedule 1'!$E$104,0)</f>
        <v>0</v>
      </c>
      <c r="H67" s="205">
        <f t="shared" si="0"/>
        <v>0</v>
      </c>
      <c r="J67" s="16"/>
      <c r="K67" s="205">
        <f>IFERROR(J67*'Schedule 1'!$E$104,0)</f>
        <v>0</v>
      </c>
      <c r="L67" s="205">
        <f t="shared" si="1"/>
        <v>0</v>
      </c>
      <c r="N67" s="18"/>
      <c r="O67" s="18"/>
    </row>
    <row r="68" spans="1:15" x14ac:dyDescent="0.25">
      <c r="A68" s="204">
        <v>54</v>
      </c>
      <c r="B68" s="444"/>
      <c r="C68" s="444"/>
      <c r="D68" s="444"/>
      <c r="F68" s="16"/>
      <c r="G68" s="205">
        <f>IFERROR(F68*'Schedule 1'!$E$104,0)</f>
        <v>0</v>
      </c>
      <c r="H68" s="205">
        <f t="shared" si="0"/>
        <v>0</v>
      </c>
      <c r="J68" s="16"/>
      <c r="K68" s="205">
        <f>IFERROR(J68*'Schedule 1'!$E$104,0)</f>
        <v>0</v>
      </c>
      <c r="L68" s="205">
        <f t="shared" si="1"/>
        <v>0</v>
      </c>
      <c r="N68" s="18"/>
      <c r="O68" s="18"/>
    </row>
    <row r="69" spans="1:15" x14ac:dyDescent="0.25">
      <c r="A69" s="204">
        <v>55</v>
      </c>
      <c r="B69" s="444"/>
      <c r="C69" s="444"/>
      <c r="D69" s="444"/>
      <c r="F69" s="16"/>
      <c r="G69" s="205">
        <f>IFERROR(F69*'Schedule 1'!$E$104,0)</f>
        <v>0</v>
      </c>
      <c r="H69" s="205">
        <f t="shared" si="0"/>
        <v>0</v>
      </c>
      <c r="J69" s="16"/>
      <c r="K69" s="205">
        <f>IFERROR(J69*'Schedule 1'!$E$104,0)</f>
        <v>0</v>
      </c>
      <c r="L69" s="205">
        <f t="shared" si="1"/>
        <v>0</v>
      </c>
      <c r="N69" s="18"/>
      <c r="O69" s="18"/>
    </row>
    <row r="70" spans="1:15" x14ac:dyDescent="0.25">
      <c r="A70" s="204">
        <v>56</v>
      </c>
      <c r="B70" s="444"/>
      <c r="C70" s="444"/>
      <c r="D70" s="444"/>
      <c r="F70" s="16"/>
      <c r="G70" s="205">
        <f>IFERROR(F70*'Schedule 1'!$E$104,0)</f>
        <v>0</v>
      </c>
      <c r="H70" s="205">
        <f t="shared" si="0"/>
        <v>0</v>
      </c>
      <c r="J70" s="16"/>
      <c r="K70" s="205">
        <f>IFERROR(J70*'Schedule 1'!$E$104,0)</f>
        <v>0</v>
      </c>
      <c r="L70" s="205">
        <f t="shared" si="1"/>
        <v>0</v>
      </c>
      <c r="N70" s="18"/>
      <c r="O70" s="18"/>
    </row>
    <row r="71" spans="1:15" x14ac:dyDescent="0.25">
      <c r="A71" s="204">
        <v>57</v>
      </c>
      <c r="B71" s="444"/>
      <c r="C71" s="444"/>
      <c r="D71" s="444"/>
      <c r="F71" s="16"/>
      <c r="G71" s="205">
        <f>IFERROR(F71*'Schedule 1'!$E$104,0)</f>
        <v>0</v>
      </c>
      <c r="H71" s="205">
        <f t="shared" si="0"/>
        <v>0</v>
      </c>
      <c r="J71" s="16"/>
      <c r="K71" s="205">
        <f>IFERROR(J71*'Schedule 1'!$E$104,0)</f>
        <v>0</v>
      </c>
      <c r="L71" s="205">
        <f t="shared" si="1"/>
        <v>0</v>
      </c>
      <c r="N71" s="18"/>
      <c r="O71" s="18"/>
    </row>
    <row r="72" spans="1:15" x14ac:dyDescent="0.25">
      <c r="A72" s="204">
        <v>58</v>
      </c>
      <c r="B72" s="444"/>
      <c r="C72" s="444"/>
      <c r="D72" s="444"/>
      <c r="F72" s="16"/>
      <c r="G72" s="205">
        <f>IFERROR(F72*'Schedule 1'!$E$104,0)</f>
        <v>0</v>
      </c>
      <c r="H72" s="205">
        <f t="shared" si="0"/>
        <v>0</v>
      </c>
      <c r="J72" s="16"/>
      <c r="K72" s="205">
        <f>IFERROR(J72*'Schedule 1'!$E$104,0)</f>
        <v>0</v>
      </c>
      <c r="L72" s="205">
        <f t="shared" si="1"/>
        <v>0</v>
      </c>
      <c r="N72" s="18"/>
      <c r="O72" s="18"/>
    </row>
    <row r="73" spans="1:15" x14ac:dyDescent="0.25">
      <c r="A73" s="204">
        <v>59</v>
      </c>
      <c r="F73" s="197">
        <f>SUM(F15:F72)</f>
        <v>0</v>
      </c>
      <c r="G73" s="197">
        <f t="shared" ref="G73:H73" si="2">SUM(G15:G72)</f>
        <v>0</v>
      </c>
      <c r="H73" s="197">
        <f t="shared" si="2"/>
        <v>0</v>
      </c>
      <c r="J73" s="197">
        <f>SUM(J15:J72)</f>
        <v>0</v>
      </c>
      <c r="K73" s="197">
        <f t="shared" ref="K73:L73" si="3">SUM(K15:K72)</f>
        <v>0</v>
      </c>
      <c r="L73" s="197">
        <f t="shared" si="3"/>
        <v>0</v>
      </c>
      <c r="O73" s="211"/>
    </row>
    <row r="74" spans="1:15" ht="15.75" thickBot="1" x14ac:dyDescent="0.3">
      <c r="H74" s="206" t="s">
        <v>280</v>
      </c>
      <c r="L74" s="206" t="s">
        <v>281</v>
      </c>
    </row>
    <row r="75" spans="1:15" s="208" customFormat="1" ht="16.5" thickBot="1" x14ac:dyDescent="0.3">
      <c r="A75" s="204">
        <v>60</v>
      </c>
      <c r="B75" s="212" t="s">
        <v>586</v>
      </c>
      <c r="F75" s="209">
        <f>H73+L73</f>
        <v>0</v>
      </c>
      <c r="G75" s="210"/>
      <c r="H75" s="210"/>
      <c r="I75" s="210"/>
      <c r="J75" s="210"/>
      <c r="K75" s="210"/>
    </row>
    <row r="77" spans="1:15" x14ac:dyDescent="0.25">
      <c r="A77" s="211" t="s">
        <v>683</v>
      </c>
    </row>
    <row r="78" spans="1:15" x14ac:dyDescent="0.25">
      <c r="A78" s="211" t="s">
        <v>681</v>
      </c>
    </row>
  </sheetData>
  <sheetProtection algorithmName="SHA-512" hashValue="AuNdtUPRy/l0SArXbACY9xpFxAqiHmYY17I+ZZ+LdgTL9uMZW8OZrPmi1w7SbIn9AirghsLdnQkKbRLNxol7Jg==" saltValue="uAmOJ3AJJuxXTgkn7+5c1A==" spinCount="100000" sheet="1" objects="1" scenarios="1"/>
  <mergeCells count="64">
    <mergeCell ref="B19:D19"/>
    <mergeCell ref="B12:D12"/>
    <mergeCell ref="B13:D14"/>
    <mergeCell ref="F13:H13"/>
    <mergeCell ref="J13:L13"/>
    <mergeCell ref="O13:O14"/>
    <mergeCell ref="B15:D15"/>
    <mergeCell ref="B16:D16"/>
    <mergeCell ref="B17:D17"/>
    <mergeCell ref="B18:D18"/>
    <mergeCell ref="N13:N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scale="36"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'Schedule 2A'!$AF$7:$AF$8</xm:f>
          </x14:formula1>
          <xm:sqref>F8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AC142"/>
    <pageSetUpPr fitToPage="1"/>
  </sheetPr>
  <dimension ref="A1:O78"/>
  <sheetViews>
    <sheetView showGridLines="0" zoomScaleNormal="100" workbookViewId="0"/>
  </sheetViews>
  <sheetFormatPr defaultColWidth="9.140625" defaultRowHeight="15" x14ac:dyDescent="0.25"/>
  <cols>
    <col min="1" max="1" width="9.5703125" style="63" customWidth="1"/>
    <col min="2" max="2" width="16" style="63" customWidth="1"/>
    <col min="3" max="3" width="26.7109375" style="63" customWidth="1"/>
    <col min="4" max="4" width="24.42578125" style="63" customWidth="1"/>
    <col min="5" max="5" width="2.28515625" style="63" customWidth="1"/>
    <col min="6" max="8" width="18.140625" style="63" customWidth="1"/>
    <col min="9" max="9" width="2.28515625" style="63" customWidth="1"/>
    <col min="10" max="12" width="18.140625" style="63" customWidth="1"/>
    <col min="13" max="13" width="2.28515625" style="63" customWidth="1"/>
    <col min="14" max="14" width="11" style="63" customWidth="1"/>
    <col min="15" max="15" width="12" style="63" customWidth="1"/>
    <col min="16" max="16384" width="9.140625" style="63"/>
  </cols>
  <sheetData>
    <row r="1" spans="1:15" ht="26.25" x14ac:dyDescent="0.4">
      <c r="A1" s="62" t="str">
        <f>Instructions!A1</f>
        <v>Colorado Comprehensive Provider Cost Report</v>
      </c>
    </row>
    <row r="2" spans="1:15" ht="21" x14ac:dyDescent="0.35">
      <c r="A2" s="64" t="str">
        <f>Instructions!A2</f>
        <v>Comprehensive Safety Net Providers</v>
      </c>
    </row>
    <row r="3" spans="1:15" ht="24.95" customHeight="1" x14ac:dyDescent="0.35">
      <c r="A3" s="179" t="s">
        <v>601</v>
      </c>
      <c r="B3" s="179"/>
      <c r="C3" s="179"/>
      <c r="D3" s="179"/>
      <c r="E3" s="179"/>
      <c r="F3" s="179"/>
      <c r="G3" s="179"/>
      <c r="H3" s="179"/>
    </row>
    <row r="5" spans="1:15" x14ac:dyDescent="0.25">
      <c r="A5" s="81" t="s">
        <v>555</v>
      </c>
      <c r="C5" s="82">
        <f>Certification!C5</f>
        <v>0</v>
      </c>
    </row>
    <row r="6" spans="1:15" x14ac:dyDescent="0.25">
      <c r="A6" s="81" t="s">
        <v>0</v>
      </c>
      <c r="C6" s="83">
        <f>Certification!C6</f>
        <v>45838</v>
      </c>
      <c r="F6" s="83"/>
    </row>
    <row r="8" spans="1:15" x14ac:dyDescent="0.25">
      <c r="A8" s="81" t="s">
        <v>276</v>
      </c>
      <c r="B8" s="81" t="s">
        <v>580</v>
      </c>
      <c r="C8" s="81"/>
      <c r="F8" s="17"/>
      <c r="G8" s="203" t="s">
        <v>282</v>
      </c>
    </row>
    <row r="10" spans="1:15" x14ac:dyDescent="0.25">
      <c r="A10" s="81" t="s">
        <v>277</v>
      </c>
      <c r="B10" s="81" t="s">
        <v>279</v>
      </c>
      <c r="C10" s="81"/>
    </row>
    <row r="12" spans="1:15" x14ac:dyDescent="0.25">
      <c r="B12" s="428">
        <v>1</v>
      </c>
      <c r="C12" s="428"/>
      <c r="D12" s="428"/>
      <c r="F12" s="85">
        <v>2</v>
      </c>
      <c r="G12" s="85">
        <v>3</v>
      </c>
      <c r="H12" s="85">
        <v>4</v>
      </c>
      <c r="J12" s="85">
        <v>5</v>
      </c>
      <c r="K12" s="85">
        <v>6</v>
      </c>
      <c r="L12" s="85">
        <v>7</v>
      </c>
      <c r="N12" s="85">
        <v>8</v>
      </c>
      <c r="O12" s="85">
        <v>9</v>
      </c>
    </row>
    <row r="13" spans="1:15" ht="15" customHeight="1" x14ac:dyDescent="0.25">
      <c r="B13" s="445" t="s">
        <v>278</v>
      </c>
      <c r="C13" s="445"/>
      <c r="D13" s="445"/>
      <c r="F13" s="435" t="s">
        <v>285</v>
      </c>
      <c r="G13" s="436"/>
      <c r="H13" s="437"/>
      <c r="J13" s="435" t="s">
        <v>286</v>
      </c>
      <c r="K13" s="436"/>
      <c r="L13" s="437"/>
      <c r="N13" s="446" t="s">
        <v>274</v>
      </c>
      <c r="O13" s="433" t="s">
        <v>680</v>
      </c>
    </row>
    <row r="14" spans="1:15" ht="55.5" customHeight="1" x14ac:dyDescent="0.25">
      <c r="B14" s="445"/>
      <c r="C14" s="445"/>
      <c r="D14" s="445"/>
      <c r="E14" s="75"/>
      <c r="F14" s="194" t="s">
        <v>239</v>
      </c>
      <c r="G14" s="87" t="s">
        <v>682</v>
      </c>
      <c r="H14" s="87" t="s">
        <v>240</v>
      </c>
      <c r="I14" s="69"/>
      <c r="J14" s="87" t="s">
        <v>239</v>
      </c>
      <c r="K14" s="87" t="s">
        <v>682</v>
      </c>
      <c r="L14" s="194" t="s">
        <v>240</v>
      </c>
      <c r="M14" s="75"/>
      <c r="N14" s="446"/>
      <c r="O14" s="434"/>
    </row>
    <row r="15" spans="1:15" x14ac:dyDescent="0.25">
      <c r="A15" s="204">
        <v>1</v>
      </c>
      <c r="B15" s="444"/>
      <c r="C15" s="444"/>
      <c r="D15" s="444"/>
      <c r="F15" s="16"/>
      <c r="G15" s="205">
        <f>IFERROR(F15*'Schedule 1'!$E$104,0)</f>
        <v>0</v>
      </c>
      <c r="H15" s="205">
        <f>SUM(F15:G15)</f>
        <v>0</v>
      </c>
      <c r="J15" s="16"/>
      <c r="K15" s="205">
        <f>IFERROR(J15*'Schedule 1'!$E$104,0)</f>
        <v>0</v>
      </c>
      <c r="L15" s="205">
        <f>SUM(J15:K15)</f>
        <v>0</v>
      </c>
      <c r="N15" s="18"/>
      <c r="O15" s="18"/>
    </row>
    <row r="16" spans="1:15" x14ac:dyDescent="0.25">
      <c r="A16" s="204">
        <v>2</v>
      </c>
      <c r="B16" s="444"/>
      <c r="C16" s="444"/>
      <c r="D16" s="444"/>
      <c r="F16" s="16"/>
      <c r="G16" s="205">
        <f>IFERROR(F16*'Schedule 1'!$E$104,0)</f>
        <v>0</v>
      </c>
      <c r="H16" s="205">
        <f t="shared" ref="H16:H72" si="0">SUM(F16:G16)</f>
        <v>0</v>
      </c>
      <c r="J16" s="16"/>
      <c r="K16" s="205">
        <f>IFERROR(J16*'Schedule 1'!$E$104,0)</f>
        <v>0</v>
      </c>
      <c r="L16" s="205">
        <f t="shared" ref="L16:L72" si="1">SUM(J16:K16)</f>
        <v>0</v>
      </c>
      <c r="N16" s="18"/>
      <c r="O16" s="18"/>
    </row>
    <row r="17" spans="1:15" x14ac:dyDescent="0.25">
      <c r="A17" s="204">
        <v>3</v>
      </c>
      <c r="B17" s="444"/>
      <c r="C17" s="444"/>
      <c r="D17" s="444"/>
      <c r="F17" s="16"/>
      <c r="G17" s="205">
        <f>IFERROR(F17*'Schedule 1'!$E$104,0)</f>
        <v>0</v>
      </c>
      <c r="H17" s="205">
        <f t="shared" si="0"/>
        <v>0</v>
      </c>
      <c r="J17" s="16"/>
      <c r="K17" s="205">
        <f>IFERROR(J17*'Schedule 1'!$E$104,0)</f>
        <v>0</v>
      </c>
      <c r="L17" s="205">
        <f t="shared" si="1"/>
        <v>0</v>
      </c>
      <c r="N17" s="18"/>
      <c r="O17" s="18"/>
    </row>
    <row r="18" spans="1:15" x14ac:dyDescent="0.25">
      <c r="A18" s="204">
        <v>4</v>
      </c>
      <c r="B18" s="444"/>
      <c r="C18" s="444"/>
      <c r="D18" s="444"/>
      <c r="F18" s="16"/>
      <c r="G18" s="205">
        <f>IFERROR(F18*'Schedule 1'!$E$104,0)</f>
        <v>0</v>
      </c>
      <c r="H18" s="205">
        <f t="shared" si="0"/>
        <v>0</v>
      </c>
      <c r="J18" s="16"/>
      <c r="K18" s="205">
        <f>IFERROR(J18*'Schedule 1'!$E$104,0)</f>
        <v>0</v>
      </c>
      <c r="L18" s="205">
        <f t="shared" si="1"/>
        <v>0</v>
      </c>
      <c r="N18" s="18"/>
      <c r="O18" s="18"/>
    </row>
    <row r="19" spans="1:15" x14ac:dyDescent="0.25">
      <c r="A19" s="204">
        <v>5</v>
      </c>
      <c r="B19" s="444"/>
      <c r="C19" s="444"/>
      <c r="D19" s="444"/>
      <c r="F19" s="16"/>
      <c r="G19" s="205">
        <f>IFERROR(F19*'Schedule 1'!$E$104,0)</f>
        <v>0</v>
      </c>
      <c r="H19" s="205">
        <f t="shared" si="0"/>
        <v>0</v>
      </c>
      <c r="J19" s="16"/>
      <c r="K19" s="205">
        <f>IFERROR(J19*'Schedule 1'!$E$104,0)</f>
        <v>0</v>
      </c>
      <c r="L19" s="205">
        <f t="shared" si="1"/>
        <v>0</v>
      </c>
      <c r="N19" s="18"/>
      <c r="O19" s="18"/>
    </row>
    <row r="20" spans="1:15" x14ac:dyDescent="0.25">
      <c r="A20" s="204">
        <v>6</v>
      </c>
      <c r="B20" s="444"/>
      <c r="C20" s="444"/>
      <c r="D20" s="444"/>
      <c r="F20" s="16"/>
      <c r="G20" s="205">
        <f>IFERROR(F20*'Schedule 1'!$E$104,0)</f>
        <v>0</v>
      </c>
      <c r="H20" s="205">
        <f t="shared" si="0"/>
        <v>0</v>
      </c>
      <c r="J20" s="16"/>
      <c r="K20" s="205">
        <f>IFERROR(J20*'Schedule 1'!$E$104,0)</f>
        <v>0</v>
      </c>
      <c r="L20" s="205">
        <f t="shared" si="1"/>
        <v>0</v>
      </c>
      <c r="N20" s="18"/>
      <c r="O20" s="18"/>
    </row>
    <row r="21" spans="1:15" x14ac:dyDescent="0.25">
      <c r="A21" s="204">
        <v>7</v>
      </c>
      <c r="B21" s="444"/>
      <c r="C21" s="444"/>
      <c r="D21" s="444"/>
      <c r="F21" s="16"/>
      <c r="G21" s="205">
        <f>IFERROR(F21*'Schedule 1'!$E$104,0)</f>
        <v>0</v>
      </c>
      <c r="H21" s="205">
        <f t="shared" si="0"/>
        <v>0</v>
      </c>
      <c r="J21" s="16"/>
      <c r="K21" s="205">
        <f>IFERROR(J21*'Schedule 1'!$E$104,0)</f>
        <v>0</v>
      </c>
      <c r="L21" s="205">
        <f t="shared" si="1"/>
        <v>0</v>
      </c>
      <c r="N21" s="18"/>
      <c r="O21" s="18"/>
    </row>
    <row r="22" spans="1:15" x14ac:dyDescent="0.25">
      <c r="A22" s="204">
        <v>8</v>
      </c>
      <c r="B22" s="444"/>
      <c r="C22" s="444"/>
      <c r="D22" s="444"/>
      <c r="F22" s="16"/>
      <c r="G22" s="205">
        <f>IFERROR(F22*'Schedule 1'!$E$104,0)</f>
        <v>0</v>
      </c>
      <c r="H22" s="205">
        <f t="shared" si="0"/>
        <v>0</v>
      </c>
      <c r="J22" s="16"/>
      <c r="K22" s="205">
        <f>IFERROR(J22*'Schedule 1'!$E$104,0)</f>
        <v>0</v>
      </c>
      <c r="L22" s="205">
        <f t="shared" si="1"/>
        <v>0</v>
      </c>
      <c r="N22" s="18"/>
      <c r="O22" s="18"/>
    </row>
    <row r="23" spans="1:15" x14ac:dyDescent="0.25">
      <c r="A23" s="204">
        <v>9</v>
      </c>
      <c r="B23" s="444"/>
      <c r="C23" s="444"/>
      <c r="D23" s="444"/>
      <c r="F23" s="16"/>
      <c r="G23" s="205">
        <f>IFERROR(F23*'Schedule 1'!$E$104,0)</f>
        <v>0</v>
      </c>
      <c r="H23" s="205">
        <f t="shared" si="0"/>
        <v>0</v>
      </c>
      <c r="J23" s="16"/>
      <c r="K23" s="205">
        <f>IFERROR(J23*'Schedule 1'!$E$104,0)</f>
        <v>0</v>
      </c>
      <c r="L23" s="205">
        <f t="shared" si="1"/>
        <v>0</v>
      </c>
      <c r="N23" s="18"/>
      <c r="O23" s="18"/>
    </row>
    <row r="24" spans="1:15" x14ac:dyDescent="0.25">
      <c r="A24" s="204">
        <v>10</v>
      </c>
      <c r="B24" s="444"/>
      <c r="C24" s="444"/>
      <c r="D24" s="444"/>
      <c r="F24" s="16"/>
      <c r="G24" s="205">
        <f>IFERROR(F24*'Schedule 1'!$E$104,0)</f>
        <v>0</v>
      </c>
      <c r="H24" s="205">
        <f t="shared" si="0"/>
        <v>0</v>
      </c>
      <c r="J24" s="16"/>
      <c r="K24" s="205">
        <f>IFERROR(J24*'Schedule 1'!$E$104,0)</f>
        <v>0</v>
      </c>
      <c r="L24" s="205">
        <f t="shared" si="1"/>
        <v>0</v>
      </c>
      <c r="N24" s="18"/>
      <c r="O24" s="18"/>
    </row>
    <row r="25" spans="1:15" x14ac:dyDescent="0.25">
      <c r="A25" s="204">
        <v>11</v>
      </c>
      <c r="B25" s="444"/>
      <c r="C25" s="444"/>
      <c r="D25" s="444"/>
      <c r="F25" s="16"/>
      <c r="G25" s="205">
        <f>IFERROR(F25*'Schedule 1'!$E$104,0)</f>
        <v>0</v>
      </c>
      <c r="H25" s="205">
        <f t="shared" si="0"/>
        <v>0</v>
      </c>
      <c r="J25" s="16"/>
      <c r="K25" s="205">
        <f>IFERROR(J25*'Schedule 1'!$E$104,0)</f>
        <v>0</v>
      </c>
      <c r="L25" s="205">
        <f t="shared" si="1"/>
        <v>0</v>
      </c>
      <c r="N25" s="18"/>
      <c r="O25" s="18"/>
    </row>
    <row r="26" spans="1:15" x14ac:dyDescent="0.25">
      <c r="A26" s="204">
        <v>12</v>
      </c>
      <c r="B26" s="444"/>
      <c r="C26" s="444"/>
      <c r="D26" s="444"/>
      <c r="F26" s="16"/>
      <c r="G26" s="205">
        <f>IFERROR(F26*'Schedule 1'!$E$104,0)</f>
        <v>0</v>
      </c>
      <c r="H26" s="205">
        <f t="shared" si="0"/>
        <v>0</v>
      </c>
      <c r="J26" s="16"/>
      <c r="K26" s="205">
        <f>IFERROR(J26*'Schedule 1'!$E$104,0)</f>
        <v>0</v>
      </c>
      <c r="L26" s="205">
        <f t="shared" si="1"/>
        <v>0</v>
      </c>
      <c r="N26" s="18"/>
      <c r="O26" s="18"/>
    </row>
    <row r="27" spans="1:15" x14ac:dyDescent="0.25">
      <c r="A27" s="204">
        <v>13</v>
      </c>
      <c r="B27" s="444"/>
      <c r="C27" s="444"/>
      <c r="D27" s="444"/>
      <c r="F27" s="16"/>
      <c r="G27" s="205">
        <f>IFERROR(F27*'Schedule 1'!$E$104,0)</f>
        <v>0</v>
      </c>
      <c r="H27" s="205">
        <f t="shared" si="0"/>
        <v>0</v>
      </c>
      <c r="J27" s="16"/>
      <c r="K27" s="205">
        <f>IFERROR(J27*'Schedule 1'!$E$104,0)</f>
        <v>0</v>
      </c>
      <c r="L27" s="205">
        <f t="shared" si="1"/>
        <v>0</v>
      </c>
      <c r="N27" s="18"/>
      <c r="O27" s="18"/>
    </row>
    <row r="28" spans="1:15" x14ac:dyDescent="0.25">
      <c r="A28" s="204">
        <v>14</v>
      </c>
      <c r="B28" s="444"/>
      <c r="C28" s="444"/>
      <c r="D28" s="444"/>
      <c r="F28" s="16"/>
      <c r="G28" s="205">
        <f>IFERROR(F28*'Schedule 1'!$E$104,0)</f>
        <v>0</v>
      </c>
      <c r="H28" s="205">
        <f t="shared" si="0"/>
        <v>0</v>
      </c>
      <c r="J28" s="16"/>
      <c r="K28" s="205">
        <f>IFERROR(J28*'Schedule 1'!$E$104,0)</f>
        <v>0</v>
      </c>
      <c r="L28" s="205">
        <f t="shared" si="1"/>
        <v>0</v>
      </c>
      <c r="N28" s="18"/>
      <c r="O28" s="18"/>
    </row>
    <row r="29" spans="1:15" x14ac:dyDescent="0.25">
      <c r="A29" s="204">
        <v>15</v>
      </c>
      <c r="B29" s="444"/>
      <c r="C29" s="444"/>
      <c r="D29" s="444"/>
      <c r="F29" s="16"/>
      <c r="G29" s="205">
        <f>IFERROR(F29*'Schedule 1'!$E$104,0)</f>
        <v>0</v>
      </c>
      <c r="H29" s="205">
        <f t="shared" si="0"/>
        <v>0</v>
      </c>
      <c r="J29" s="16"/>
      <c r="K29" s="205">
        <f>IFERROR(J29*'Schedule 1'!$E$104,0)</f>
        <v>0</v>
      </c>
      <c r="L29" s="205">
        <f t="shared" si="1"/>
        <v>0</v>
      </c>
      <c r="N29" s="18"/>
      <c r="O29" s="18"/>
    </row>
    <row r="30" spans="1:15" x14ac:dyDescent="0.25">
      <c r="A30" s="204">
        <v>16</v>
      </c>
      <c r="B30" s="444"/>
      <c r="C30" s="444"/>
      <c r="D30" s="444"/>
      <c r="F30" s="16"/>
      <c r="G30" s="205">
        <f>IFERROR(F30*'Schedule 1'!$E$104,0)</f>
        <v>0</v>
      </c>
      <c r="H30" s="205">
        <f t="shared" si="0"/>
        <v>0</v>
      </c>
      <c r="J30" s="16"/>
      <c r="K30" s="205">
        <f>IFERROR(J30*'Schedule 1'!$E$104,0)</f>
        <v>0</v>
      </c>
      <c r="L30" s="205">
        <f t="shared" si="1"/>
        <v>0</v>
      </c>
      <c r="N30" s="18"/>
      <c r="O30" s="18"/>
    </row>
    <row r="31" spans="1:15" x14ac:dyDescent="0.25">
      <c r="A31" s="204">
        <v>17</v>
      </c>
      <c r="B31" s="444"/>
      <c r="C31" s="444"/>
      <c r="D31" s="444"/>
      <c r="F31" s="16"/>
      <c r="G31" s="205">
        <f>IFERROR(F31*'Schedule 1'!$E$104,0)</f>
        <v>0</v>
      </c>
      <c r="H31" s="205">
        <f t="shared" si="0"/>
        <v>0</v>
      </c>
      <c r="J31" s="16"/>
      <c r="K31" s="205">
        <f>IFERROR(J31*'Schedule 1'!$E$104,0)</f>
        <v>0</v>
      </c>
      <c r="L31" s="205">
        <f t="shared" si="1"/>
        <v>0</v>
      </c>
      <c r="N31" s="18"/>
      <c r="O31" s="18"/>
    </row>
    <row r="32" spans="1:15" x14ac:dyDescent="0.25">
      <c r="A32" s="204">
        <v>18</v>
      </c>
      <c r="B32" s="444"/>
      <c r="C32" s="444"/>
      <c r="D32" s="444"/>
      <c r="F32" s="16"/>
      <c r="G32" s="205">
        <f>IFERROR(F32*'Schedule 1'!$E$104,0)</f>
        <v>0</v>
      </c>
      <c r="H32" s="205">
        <f t="shared" si="0"/>
        <v>0</v>
      </c>
      <c r="J32" s="16"/>
      <c r="K32" s="205">
        <f>IFERROR(J32*'Schedule 1'!$E$104,0)</f>
        <v>0</v>
      </c>
      <c r="L32" s="205">
        <f t="shared" si="1"/>
        <v>0</v>
      </c>
      <c r="N32" s="18"/>
      <c r="O32" s="18"/>
    </row>
    <row r="33" spans="1:15" x14ac:dyDescent="0.25">
      <c r="A33" s="204">
        <v>19</v>
      </c>
      <c r="B33" s="444"/>
      <c r="C33" s="444"/>
      <c r="D33" s="444"/>
      <c r="F33" s="16"/>
      <c r="G33" s="205">
        <f>IFERROR(F33*'Schedule 1'!$E$104,0)</f>
        <v>0</v>
      </c>
      <c r="H33" s="205">
        <f t="shared" si="0"/>
        <v>0</v>
      </c>
      <c r="J33" s="16"/>
      <c r="K33" s="205">
        <f>IFERROR(J33*'Schedule 1'!$E$104,0)</f>
        <v>0</v>
      </c>
      <c r="L33" s="205">
        <f t="shared" si="1"/>
        <v>0</v>
      </c>
      <c r="N33" s="18"/>
      <c r="O33" s="18"/>
    </row>
    <row r="34" spans="1:15" x14ac:dyDescent="0.25">
      <c r="A34" s="204">
        <v>20</v>
      </c>
      <c r="B34" s="444"/>
      <c r="C34" s="444"/>
      <c r="D34" s="444"/>
      <c r="F34" s="16"/>
      <c r="G34" s="205">
        <f>IFERROR(F34*'Schedule 1'!$E$104,0)</f>
        <v>0</v>
      </c>
      <c r="H34" s="205">
        <f t="shared" si="0"/>
        <v>0</v>
      </c>
      <c r="J34" s="16"/>
      <c r="K34" s="205">
        <f>IFERROR(J34*'Schedule 1'!$E$104,0)</f>
        <v>0</v>
      </c>
      <c r="L34" s="205">
        <f t="shared" si="1"/>
        <v>0</v>
      </c>
      <c r="N34" s="18"/>
      <c r="O34" s="18"/>
    </row>
    <row r="35" spans="1:15" x14ac:dyDescent="0.25">
      <c r="A35" s="204">
        <v>21</v>
      </c>
      <c r="B35" s="444"/>
      <c r="C35" s="444"/>
      <c r="D35" s="444"/>
      <c r="F35" s="16"/>
      <c r="G35" s="205">
        <f>IFERROR(F35*'Schedule 1'!$E$104,0)</f>
        <v>0</v>
      </c>
      <c r="H35" s="205">
        <f t="shared" si="0"/>
        <v>0</v>
      </c>
      <c r="J35" s="16"/>
      <c r="K35" s="205">
        <f>IFERROR(J35*'Schedule 1'!$E$104,0)</f>
        <v>0</v>
      </c>
      <c r="L35" s="205">
        <f t="shared" si="1"/>
        <v>0</v>
      </c>
      <c r="N35" s="18"/>
      <c r="O35" s="18"/>
    </row>
    <row r="36" spans="1:15" x14ac:dyDescent="0.25">
      <c r="A36" s="204">
        <v>22</v>
      </c>
      <c r="B36" s="444"/>
      <c r="C36" s="444"/>
      <c r="D36" s="444"/>
      <c r="F36" s="16"/>
      <c r="G36" s="205">
        <f>IFERROR(F36*'Schedule 1'!$E$104,0)</f>
        <v>0</v>
      </c>
      <c r="H36" s="205">
        <f t="shared" si="0"/>
        <v>0</v>
      </c>
      <c r="J36" s="16"/>
      <c r="K36" s="205">
        <f>IFERROR(J36*'Schedule 1'!$E$104,0)</f>
        <v>0</v>
      </c>
      <c r="L36" s="205">
        <f t="shared" si="1"/>
        <v>0</v>
      </c>
      <c r="N36" s="18"/>
      <c r="O36" s="18"/>
    </row>
    <row r="37" spans="1:15" x14ac:dyDescent="0.25">
      <c r="A37" s="204">
        <v>23</v>
      </c>
      <c r="B37" s="444"/>
      <c r="C37" s="444"/>
      <c r="D37" s="444"/>
      <c r="F37" s="16"/>
      <c r="G37" s="205">
        <f>IFERROR(F37*'Schedule 1'!$E$104,0)</f>
        <v>0</v>
      </c>
      <c r="H37" s="205">
        <f t="shared" si="0"/>
        <v>0</v>
      </c>
      <c r="J37" s="16"/>
      <c r="K37" s="205">
        <f>IFERROR(J37*'Schedule 1'!$E$104,0)</f>
        <v>0</v>
      </c>
      <c r="L37" s="205">
        <f t="shared" si="1"/>
        <v>0</v>
      </c>
      <c r="N37" s="18"/>
      <c r="O37" s="18"/>
    </row>
    <row r="38" spans="1:15" x14ac:dyDescent="0.25">
      <c r="A38" s="204">
        <v>24</v>
      </c>
      <c r="B38" s="444"/>
      <c r="C38" s="444"/>
      <c r="D38" s="444"/>
      <c r="F38" s="16"/>
      <c r="G38" s="205">
        <f>IFERROR(F38*'Schedule 1'!$E$104,0)</f>
        <v>0</v>
      </c>
      <c r="H38" s="205">
        <f t="shared" si="0"/>
        <v>0</v>
      </c>
      <c r="J38" s="16"/>
      <c r="K38" s="205">
        <f>IFERROR(J38*'Schedule 1'!$E$104,0)</f>
        <v>0</v>
      </c>
      <c r="L38" s="205">
        <f t="shared" si="1"/>
        <v>0</v>
      </c>
      <c r="N38" s="18"/>
      <c r="O38" s="18"/>
    </row>
    <row r="39" spans="1:15" x14ac:dyDescent="0.25">
      <c r="A39" s="204">
        <v>25</v>
      </c>
      <c r="B39" s="444"/>
      <c r="C39" s="444"/>
      <c r="D39" s="444"/>
      <c r="F39" s="16"/>
      <c r="G39" s="205">
        <f>IFERROR(F39*'Schedule 1'!$E$104,0)</f>
        <v>0</v>
      </c>
      <c r="H39" s="205">
        <f t="shared" si="0"/>
        <v>0</v>
      </c>
      <c r="J39" s="16"/>
      <c r="K39" s="205">
        <f>IFERROR(J39*'Schedule 1'!$E$104,0)</f>
        <v>0</v>
      </c>
      <c r="L39" s="205">
        <f t="shared" si="1"/>
        <v>0</v>
      </c>
      <c r="N39" s="18"/>
      <c r="O39" s="18"/>
    </row>
    <row r="40" spans="1:15" x14ac:dyDescent="0.25">
      <c r="A40" s="204">
        <v>26</v>
      </c>
      <c r="B40" s="444"/>
      <c r="C40" s="444"/>
      <c r="D40" s="444"/>
      <c r="F40" s="16"/>
      <c r="G40" s="205">
        <f>IFERROR(F40*'Schedule 1'!$E$104,0)</f>
        <v>0</v>
      </c>
      <c r="H40" s="205">
        <f t="shared" si="0"/>
        <v>0</v>
      </c>
      <c r="J40" s="16"/>
      <c r="K40" s="205">
        <f>IFERROR(J40*'Schedule 1'!$E$104,0)</f>
        <v>0</v>
      </c>
      <c r="L40" s="205">
        <f t="shared" si="1"/>
        <v>0</v>
      </c>
      <c r="N40" s="18"/>
      <c r="O40" s="18"/>
    </row>
    <row r="41" spans="1:15" x14ac:dyDescent="0.25">
      <c r="A41" s="204">
        <v>27</v>
      </c>
      <c r="B41" s="444"/>
      <c r="C41" s="444"/>
      <c r="D41" s="444"/>
      <c r="F41" s="16"/>
      <c r="G41" s="205">
        <f>IFERROR(F41*'Schedule 1'!$E$104,0)</f>
        <v>0</v>
      </c>
      <c r="H41" s="205">
        <f t="shared" si="0"/>
        <v>0</v>
      </c>
      <c r="J41" s="16"/>
      <c r="K41" s="205">
        <f>IFERROR(J41*'Schedule 1'!$E$104,0)</f>
        <v>0</v>
      </c>
      <c r="L41" s="205">
        <f t="shared" si="1"/>
        <v>0</v>
      </c>
      <c r="N41" s="18"/>
      <c r="O41" s="18"/>
    </row>
    <row r="42" spans="1:15" x14ac:dyDescent="0.25">
      <c r="A42" s="204">
        <v>28</v>
      </c>
      <c r="B42" s="444"/>
      <c r="C42" s="444"/>
      <c r="D42" s="444"/>
      <c r="F42" s="16"/>
      <c r="G42" s="205">
        <f>IFERROR(F42*'Schedule 1'!$E$104,0)</f>
        <v>0</v>
      </c>
      <c r="H42" s="205">
        <f t="shared" si="0"/>
        <v>0</v>
      </c>
      <c r="J42" s="16"/>
      <c r="K42" s="205">
        <f>IFERROR(J42*'Schedule 1'!$E$104,0)</f>
        <v>0</v>
      </c>
      <c r="L42" s="205">
        <f t="shared" si="1"/>
        <v>0</v>
      </c>
      <c r="N42" s="18"/>
      <c r="O42" s="18"/>
    </row>
    <row r="43" spans="1:15" x14ac:dyDescent="0.25">
      <c r="A43" s="204">
        <v>29</v>
      </c>
      <c r="B43" s="444"/>
      <c r="C43" s="444"/>
      <c r="D43" s="444"/>
      <c r="F43" s="16"/>
      <c r="G43" s="205">
        <f>IFERROR(F43*'Schedule 1'!$E$104,0)</f>
        <v>0</v>
      </c>
      <c r="H43" s="205">
        <f t="shared" si="0"/>
        <v>0</v>
      </c>
      <c r="J43" s="16"/>
      <c r="K43" s="205">
        <f>IFERROR(J43*'Schedule 1'!$E$104,0)</f>
        <v>0</v>
      </c>
      <c r="L43" s="205">
        <f t="shared" si="1"/>
        <v>0</v>
      </c>
      <c r="N43" s="18"/>
      <c r="O43" s="18"/>
    </row>
    <row r="44" spans="1:15" x14ac:dyDescent="0.25">
      <c r="A44" s="204">
        <v>30</v>
      </c>
      <c r="B44" s="444"/>
      <c r="C44" s="444"/>
      <c r="D44" s="444"/>
      <c r="F44" s="16"/>
      <c r="G44" s="205">
        <f>IFERROR(F44*'Schedule 1'!$E$104,0)</f>
        <v>0</v>
      </c>
      <c r="H44" s="205">
        <f t="shared" si="0"/>
        <v>0</v>
      </c>
      <c r="J44" s="16"/>
      <c r="K44" s="205">
        <f>IFERROR(J44*'Schedule 1'!$E$104,0)</f>
        <v>0</v>
      </c>
      <c r="L44" s="205">
        <f t="shared" si="1"/>
        <v>0</v>
      </c>
      <c r="N44" s="18"/>
      <c r="O44" s="18"/>
    </row>
    <row r="45" spans="1:15" x14ac:dyDescent="0.25">
      <c r="A45" s="204">
        <v>31</v>
      </c>
      <c r="B45" s="444"/>
      <c r="C45" s="444"/>
      <c r="D45" s="444"/>
      <c r="F45" s="16"/>
      <c r="G45" s="205">
        <f>IFERROR(F45*'Schedule 1'!$E$104,0)</f>
        <v>0</v>
      </c>
      <c r="H45" s="205">
        <f t="shared" si="0"/>
        <v>0</v>
      </c>
      <c r="J45" s="16"/>
      <c r="K45" s="205">
        <f>IFERROR(J45*'Schedule 1'!$E$104,0)</f>
        <v>0</v>
      </c>
      <c r="L45" s="205">
        <f t="shared" si="1"/>
        <v>0</v>
      </c>
      <c r="N45" s="18"/>
      <c r="O45" s="18"/>
    </row>
    <row r="46" spans="1:15" x14ac:dyDescent="0.25">
      <c r="A46" s="204">
        <v>32</v>
      </c>
      <c r="B46" s="444"/>
      <c r="C46" s="444"/>
      <c r="D46" s="444"/>
      <c r="F46" s="16"/>
      <c r="G46" s="205">
        <f>IFERROR(F46*'Schedule 1'!$E$104,0)</f>
        <v>0</v>
      </c>
      <c r="H46" s="205">
        <f t="shared" si="0"/>
        <v>0</v>
      </c>
      <c r="J46" s="16"/>
      <c r="K46" s="205">
        <f>IFERROR(J46*'Schedule 1'!$E$104,0)</f>
        <v>0</v>
      </c>
      <c r="L46" s="205">
        <f t="shared" si="1"/>
        <v>0</v>
      </c>
      <c r="N46" s="18"/>
      <c r="O46" s="18"/>
    </row>
    <row r="47" spans="1:15" x14ac:dyDescent="0.25">
      <c r="A47" s="204">
        <v>33</v>
      </c>
      <c r="B47" s="444"/>
      <c r="C47" s="444"/>
      <c r="D47" s="444"/>
      <c r="F47" s="16"/>
      <c r="G47" s="205">
        <f>IFERROR(F47*'Schedule 1'!$E$104,0)</f>
        <v>0</v>
      </c>
      <c r="H47" s="205">
        <f t="shared" si="0"/>
        <v>0</v>
      </c>
      <c r="J47" s="16"/>
      <c r="K47" s="205">
        <f>IFERROR(J47*'Schedule 1'!$E$104,0)</f>
        <v>0</v>
      </c>
      <c r="L47" s="205">
        <f t="shared" si="1"/>
        <v>0</v>
      </c>
      <c r="N47" s="18"/>
      <c r="O47" s="18"/>
    </row>
    <row r="48" spans="1:15" x14ac:dyDescent="0.25">
      <c r="A48" s="204">
        <v>34</v>
      </c>
      <c r="B48" s="444"/>
      <c r="C48" s="444"/>
      <c r="D48" s="444"/>
      <c r="F48" s="16"/>
      <c r="G48" s="205">
        <f>IFERROR(F48*'Schedule 1'!$E$104,0)</f>
        <v>0</v>
      </c>
      <c r="H48" s="205">
        <f t="shared" si="0"/>
        <v>0</v>
      </c>
      <c r="J48" s="16"/>
      <c r="K48" s="205">
        <f>IFERROR(J48*'Schedule 1'!$E$104,0)</f>
        <v>0</v>
      </c>
      <c r="L48" s="205">
        <f t="shared" si="1"/>
        <v>0</v>
      </c>
      <c r="N48" s="18"/>
      <c r="O48" s="18"/>
    </row>
    <row r="49" spans="1:15" x14ac:dyDescent="0.25">
      <c r="A49" s="204">
        <v>35</v>
      </c>
      <c r="B49" s="444"/>
      <c r="C49" s="444"/>
      <c r="D49" s="444"/>
      <c r="F49" s="16"/>
      <c r="G49" s="205">
        <f>IFERROR(F49*'Schedule 1'!$E$104,0)</f>
        <v>0</v>
      </c>
      <c r="H49" s="205">
        <f t="shared" si="0"/>
        <v>0</v>
      </c>
      <c r="J49" s="16"/>
      <c r="K49" s="205">
        <f>IFERROR(J49*'Schedule 1'!$E$104,0)</f>
        <v>0</v>
      </c>
      <c r="L49" s="205">
        <f t="shared" si="1"/>
        <v>0</v>
      </c>
      <c r="N49" s="18"/>
      <c r="O49" s="18"/>
    </row>
    <row r="50" spans="1:15" x14ac:dyDescent="0.25">
      <c r="A50" s="204">
        <v>36</v>
      </c>
      <c r="B50" s="444"/>
      <c r="C50" s="444"/>
      <c r="D50" s="444"/>
      <c r="F50" s="16"/>
      <c r="G50" s="205">
        <f>IFERROR(F50*'Schedule 1'!$E$104,0)</f>
        <v>0</v>
      </c>
      <c r="H50" s="205">
        <f t="shared" si="0"/>
        <v>0</v>
      </c>
      <c r="J50" s="16"/>
      <c r="K50" s="205">
        <f>IFERROR(J50*'Schedule 1'!$E$104,0)</f>
        <v>0</v>
      </c>
      <c r="L50" s="205">
        <f t="shared" si="1"/>
        <v>0</v>
      </c>
      <c r="N50" s="18"/>
      <c r="O50" s="18"/>
    </row>
    <row r="51" spans="1:15" x14ac:dyDescent="0.25">
      <c r="A51" s="204">
        <v>37</v>
      </c>
      <c r="B51" s="444"/>
      <c r="C51" s="444"/>
      <c r="D51" s="444"/>
      <c r="F51" s="16"/>
      <c r="G51" s="205">
        <f>IFERROR(F51*'Schedule 1'!$E$104,0)</f>
        <v>0</v>
      </c>
      <c r="H51" s="205">
        <f t="shared" si="0"/>
        <v>0</v>
      </c>
      <c r="J51" s="16"/>
      <c r="K51" s="205">
        <f>IFERROR(J51*'Schedule 1'!$E$104,0)</f>
        <v>0</v>
      </c>
      <c r="L51" s="205">
        <f t="shared" si="1"/>
        <v>0</v>
      </c>
      <c r="N51" s="18"/>
      <c r="O51" s="18"/>
    </row>
    <row r="52" spans="1:15" x14ac:dyDescent="0.25">
      <c r="A52" s="204">
        <v>38</v>
      </c>
      <c r="B52" s="444"/>
      <c r="C52" s="444"/>
      <c r="D52" s="444"/>
      <c r="F52" s="16"/>
      <c r="G52" s="205">
        <f>IFERROR(F52*'Schedule 1'!$E$104,0)</f>
        <v>0</v>
      </c>
      <c r="H52" s="205">
        <f t="shared" si="0"/>
        <v>0</v>
      </c>
      <c r="J52" s="16"/>
      <c r="K52" s="205">
        <f>IFERROR(J52*'Schedule 1'!$E$104,0)</f>
        <v>0</v>
      </c>
      <c r="L52" s="205">
        <f t="shared" si="1"/>
        <v>0</v>
      </c>
      <c r="N52" s="18"/>
      <c r="O52" s="18"/>
    </row>
    <row r="53" spans="1:15" x14ac:dyDescent="0.25">
      <c r="A53" s="204">
        <v>39</v>
      </c>
      <c r="B53" s="444"/>
      <c r="C53" s="444"/>
      <c r="D53" s="444"/>
      <c r="F53" s="16"/>
      <c r="G53" s="205">
        <f>IFERROR(F53*'Schedule 1'!$E$104,0)</f>
        <v>0</v>
      </c>
      <c r="H53" s="205">
        <f t="shared" si="0"/>
        <v>0</v>
      </c>
      <c r="J53" s="16"/>
      <c r="K53" s="205">
        <f>IFERROR(J53*'Schedule 1'!$E$104,0)</f>
        <v>0</v>
      </c>
      <c r="L53" s="205">
        <f t="shared" si="1"/>
        <v>0</v>
      </c>
      <c r="N53" s="18"/>
      <c r="O53" s="18"/>
    </row>
    <row r="54" spans="1:15" x14ac:dyDescent="0.25">
      <c r="A54" s="204">
        <v>40</v>
      </c>
      <c r="B54" s="444"/>
      <c r="C54" s="444"/>
      <c r="D54" s="444"/>
      <c r="F54" s="16"/>
      <c r="G54" s="205">
        <f>IFERROR(F54*'Schedule 1'!$E$104,0)</f>
        <v>0</v>
      </c>
      <c r="H54" s="205">
        <f t="shared" si="0"/>
        <v>0</v>
      </c>
      <c r="J54" s="16"/>
      <c r="K54" s="205">
        <f>IFERROR(J54*'Schedule 1'!$E$104,0)</f>
        <v>0</v>
      </c>
      <c r="L54" s="205">
        <f t="shared" si="1"/>
        <v>0</v>
      </c>
      <c r="N54" s="18"/>
      <c r="O54" s="18"/>
    </row>
    <row r="55" spans="1:15" x14ac:dyDescent="0.25">
      <c r="A55" s="204">
        <v>41</v>
      </c>
      <c r="B55" s="444"/>
      <c r="C55" s="444"/>
      <c r="D55" s="444"/>
      <c r="F55" s="16"/>
      <c r="G55" s="205">
        <f>IFERROR(F55*'Schedule 1'!$E$104,0)</f>
        <v>0</v>
      </c>
      <c r="H55" s="205">
        <f t="shared" si="0"/>
        <v>0</v>
      </c>
      <c r="J55" s="16"/>
      <c r="K55" s="205">
        <f>IFERROR(J55*'Schedule 1'!$E$104,0)</f>
        <v>0</v>
      </c>
      <c r="L55" s="205">
        <f t="shared" si="1"/>
        <v>0</v>
      </c>
      <c r="N55" s="18"/>
      <c r="O55" s="18"/>
    </row>
    <row r="56" spans="1:15" x14ac:dyDescent="0.25">
      <c r="A56" s="204">
        <v>42</v>
      </c>
      <c r="B56" s="444"/>
      <c r="C56" s="444"/>
      <c r="D56" s="444"/>
      <c r="F56" s="16"/>
      <c r="G56" s="205">
        <f>IFERROR(F56*'Schedule 1'!$E$104,0)</f>
        <v>0</v>
      </c>
      <c r="H56" s="205">
        <f t="shared" si="0"/>
        <v>0</v>
      </c>
      <c r="J56" s="16"/>
      <c r="K56" s="205">
        <f>IFERROR(J56*'Schedule 1'!$E$104,0)</f>
        <v>0</v>
      </c>
      <c r="L56" s="205">
        <f t="shared" si="1"/>
        <v>0</v>
      </c>
      <c r="N56" s="18"/>
      <c r="O56" s="18"/>
    </row>
    <row r="57" spans="1:15" x14ac:dyDescent="0.25">
      <c r="A57" s="204">
        <v>43</v>
      </c>
      <c r="B57" s="444"/>
      <c r="C57" s="444"/>
      <c r="D57" s="444"/>
      <c r="F57" s="16"/>
      <c r="G57" s="205">
        <f>IFERROR(F57*'Schedule 1'!$E$104,0)</f>
        <v>0</v>
      </c>
      <c r="H57" s="205">
        <f t="shared" si="0"/>
        <v>0</v>
      </c>
      <c r="J57" s="16"/>
      <c r="K57" s="205">
        <f>IFERROR(J57*'Schedule 1'!$E$104,0)</f>
        <v>0</v>
      </c>
      <c r="L57" s="205">
        <f t="shared" si="1"/>
        <v>0</v>
      </c>
      <c r="N57" s="18"/>
      <c r="O57" s="18"/>
    </row>
    <row r="58" spans="1:15" x14ac:dyDescent="0.25">
      <c r="A58" s="204">
        <v>44</v>
      </c>
      <c r="B58" s="444"/>
      <c r="C58" s="444"/>
      <c r="D58" s="444"/>
      <c r="F58" s="16"/>
      <c r="G58" s="205">
        <f>IFERROR(F58*'Schedule 1'!$E$104,0)</f>
        <v>0</v>
      </c>
      <c r="H58" s="205">
        <f t="shared" si="0"/>
        <v>0</v>
      </c>
      <c r="J58" s="16"/>
      <c r="K58" s="205">
        <f>IFERROR(J58*'Schedule 1'!$E$104,0)</f>
        <v>0</v>
      </c>
      <c r="L58" s="205">
        <f t="shared" si="1"/>
        <v>0</v>
      </c>
      <c r="N58" s="18"/>
      <c r="O58" s="18"/>
    </row>
    <row r="59" spans="1:15" x14ac:dyDescent="0.25">
      <c r="A59" s="204">
        <v>45</v>
      </c>
      <c r="B59" s="444"/>
      <c r="C59" s="444"/>
      <c r="D59" s="444"/>
      <c r="F59" s="16"/>
      <c r="G59" s="205">
        <f>IFERROR(F59*'Schedule 1'!$E$104,0)</f>
        <v>0</v>
      </c>
      <c r="H59" s="205">
        <f t="shared" si="0"/>
        <v>0</v>
      </c>
      <c r="J59" s="16"/>
      <c r="K59" s="205">
        <f>IFERROR(J59*'Schedule 1'!$E$104,0)</f>
        <v>0</v>
      </c>
      <c r="L59" s="205">
        <f t="shared" si="1"/>
        <v>0</v>
      </c>
      <c r="N59" s="18"/>
      <c r="O59" s="18"/>
    </row>
    <row r="60" spans="1:15" x14ac:dyDescent="0.25">
      <c r="A60" s="204">
        <v>46</v>
      </c>
      <c r="B60" s="444"/>
      <c r="C60" s="444"/>
      <c r="D60" s="444"/>
      <c r="F60" s="16"/>
      <c r="G60" s="205">
        <f>IFERROR(F60*'Schedule 1'!$E$104,0)</f>
        <v>0</v>
      </c>
      <c r="H60" s="205">
        <f t="shared" si="0"/>
        <v>0</v>
      </c>
      <c r="J60" s="16"/>
      <c r="K60" s="205">
        <f>IFERROR(J60*'Schedule 1'!$E$104,0)</f>
        <v>0</v>
      </c>
      <c r="L60" s="205">
        <f t="shared" si="1"/>
        <v>0</v>
      </c>
      <c r="N60" s="18"/>
      <c r="O60" s="18"/>
    </row>
    <row r="61" spans="1:15" x14ac:dyDescent="0.25">
      <c r="A61" s="204">
        <v>47</v>
      </c>
      <c r="B61" s="444"/>
      <c r="C61" s="444"/>
      <c r="D61" s="444"/>
      <c r="F61" s="16"/>
      <c r="G61" s="205">
        <f>IFERROR(F61*'Schedule 1'!$E$104,0)</f>
        <v>0</v>
      </c>
      <c r="H61" s="205">
        <f t="shared" si="0"/>
        <v>0</v>
      </c>
      <c r="J61" s="16"/>
      <c r="K61" s="205">
        <f>IFERROR(J61*'Schedule 1'!$E$104,0)</f>
        <v>0</v>
      </c>
      <c r="L61" s="205">
        <f t="shared" si="1"/>
        <v>0</v>
      </c>
      <c r="N61" s="18"/>
      <c r="O61" s="18"/>
    </row>
    <row r="62" spans="1:15" x14ac:dyDescent="0.25">
      <c r="A62" s="204">
        <v>48</v>
      </c>
      <c r="B62" s="444"/>
      <c r="C62" s="444"/>
      <c r="D62" s="444"/>
      <c r="F62" s="16"/>
      <c r="G62" s="205">
        <f>IFERROR(F62*'Schedule 1'!$E$104,0)</f>
        <v>0</v>
      </c>
      <c r="H62" s="205">
        <f t="shared" si="0"/>
        <v>0</v>
      </c>
      <c r="J62" s="16"/>
      <c r="K62" s="205">
        <f>IFERROR(J62*'Schedule 1'!$E$104,0)</f>
        <v>0</v>
      </c>
      <c r="L62" s="205">
        <f t="shared" si="1"/>
        <v>0</v>
      </c>
      <c r="N62" s="18"/>
      <c r="O62" s="18"/>
    </row>
    <row r="63" spans="1:15" x14ac:dyDescent="0.25">
      <c r="A63" s="204">
        <v>49</v>
      </c>
      <c r="B63" s="444"/>
      <c r="C63" s="444"/>
      <c r="D63" s="444"/>
      <c r="F63" s="16"/>
      <c r="G63" s="205">
        <f>IFERROR(F63*'Schedule 1'!$E$104,0)</f>
        <v>0</v>
      </c>
      <c r="H63" s="205">
        <f t="shared" si="0"/>
        <v>0</v>
      </c>
      <c r="J63" s="16"/>
      <c r="K63" s="205">
        <f>IFERROR(J63*'Schedule 1'!$E$104,0)</f>
        <v>0</v>
      </c>
      <c r="L63" s="205">
        <f t="shared" si="1"/>
        <v>0</v>
      </c>
      <c r="N63" s="18"/>
      <c r="O63" s="18"/>
    </row>
    <row r="64" spans="1:15" x14ac:dyDescent="0.25">
      <c r="A64" s="204">
        <v>50</v>
      </c>
      <c r="B64" s="444"/>
      <c r="C64" s="444"/>
      <c r="D64" s="444"/>
      <c r="F64" s="16"/>
      <c r="G64" s="205">
        <f>IFERROR(F64*'Schedule 1'!$E$104,0)</f>
        <v>0</v>
      </c>
      <c r="H64" s="205">
        <f t="shared" si="0"/>
        <v>0</v>
      </c>
      <c r="J64" s="16"/>
      <c r="K64" s="205">
        <f>IFERROR(J64*'Schedule 1'!$E$104,0)</f>
        <v>0</v>
      </c>
      <c r="L64" s="205">
        <f t="shared" si="1"/>
        <v>0</v>
      </c>
      <c r="N64" s="18"/>
      <c r="O64" s="18"/>
    </row>
    <row r="65" spans="1:15" x14ac:dyDescent="0.25">
      <c r="A65" s="204">
        <v>51</v>
      </c>
      <c r="B65" s="444"/>
      <c r="C65" s="444"/>
      <c r="D65" s="444"/>
      <c r="F65" s="16"/>
      <c r="G65" s="205">
        <f>IFERROR(F65*'Schedule 1'!$E$104,0)</f>
        <v>0</v>
      </c>
      <c r="H65" s="205">
        <f t="shared" si="0"/>
        <v>0</v>
      </c>
      <c r="J65" s="16"/>
      <c r="K65" s="205">
        <f>IFERROR(J65*'Schedule 1'!$E$104,0)</f>
        <v>0</v>
      </c>
      <c r="L65" s="205">
        <f t="shared" si="1"/>
        <v>0</v>
      </c>
      <c r="N65" s="18"/>
      <c r="O65" s="18"/>
    </row>
    <row r="66" spans="1:15" x14ac:dyDescent="0.25">
      <c r="A66" s="204">
        <v>52</v>
      </c>
      <c r="B66" s="444"/>
      <c r="C66" s="444"/>
      <c r="D66" s="444"/>
      <c r="F66" s="16"/>
      <c r="G66" s="205">
        <f>IFERROR(F66*'Schedule 1'!$E$104,0)</f>
        <v>0</v>
      </c>
      <c r="H66" s="205">
        <f t="shared" si="0"/>
        <v>0</v>
      </c>
      <c r="J66" s="16"/>
      <c r="K66" s="205">
        <f>IFERROR(J66*'Schedule 1'!$E$104,0)</f>
        <v>0</v>
      </c>
      <c r="L66" s="205">
        <f t="shared" si="1"/>
        <v>0</v>
      </c>
      <c r="N66" s="18"/>
      <c r="O66" s="18"/>
    </row>
    <row r="67" spans="1:15" x14ac:dyDescent="0.25">
      <c r="A67" s="204">
        <v>53</v>
      </c>
      <c r="B67" s="444"/>
      <c r="C67" s="444"/>
      <c r="D67" s="444"/>
      <c r="F67" s="16"/>
      <c r="G67" s="205">
        <f>IFERROR(F67*'Schedule 1'!$E$104,0)</f>
        <v>0</v>
      </c>
      <c r="H67" s="205">
        <f t="shared" si="0"/>
        <v>0</v>
      </c>
      <c r="J67" s="16"/>
      <c r="K67" s="205">
        <f>IFERROR(J67*'Schedule 1'!$E$104,0)</f>
        <v>0</v>
      </c>
      <c r="L67" s="205">
        <f t="shared" si="1"/>
        <v>0</v>
      </c>
      <c r="N67" s="18"/>
      <c r="O67" s="18"/>
    </row>
    <row r="68" spans="1:15" x14ac:dyDescent="0.25">
      <c r="A68" s="204">
        <v>54</v>
      </c>
      <c r="B68" s="444"/>
      <c r="C68" s="444"/>
      <c r="D68" s="444"/>
      <c r="F68" s="16"/>
      <c r="G68" s="205">
        <f>IFERROR(F68*'Schedule 1'!$E$104,0)</f>
        <v>0</v>
      </c>
      <c r="H68" s="205">
        <f t="shared" si="0"/>
        <v>0</v>
      </c>
      <c r="J68" s="16"/>
      <c r="K68" s="205">
        <f>IFERROR(J68*'Schedule 1'!$E$104,0)</f>
        <v>0</v>
      </c>
      <c r="L68" s="205">
        <f t="shared" si="1"/>
        <v>0</v>
      </c>
      <c r="N68" s="18"/>
      <c r="O68" s="18"/>
    </row>
    <row r="69" spans="1:15" x14ac:dyDescent="0.25">
      <c r="A69" s="204">
        <v>55</v>
      </c>
      <c r="B69" s="444"/>
      <c r="C69" s="444"/>
      <c r="D69" s="444"/>
      <c r="F69" s="16"/>
      <c r="G69" s="205">
        <f>IFERROR(F69*'Schedule 1'!$E$104,0)</f>
        <v>0</v>
      </c>
      <c r="H69" s="205">
        <f t="shared" si="0"/>
        <v>0</v>
      </c>
      <c r="J69" s="16"/>
      <c r="K69" s="205">
        <f>IFERROR(J69*'Schedule 1'!$E$104,0)</f>
        <v>0</v>
      </c>
      <c r="L69" s="205">
        <f t="shared" si="1"/>
        <v>0</v>
      </c>
      <c r="N69" s="18"/>
      <c r="O69" s="18"/>
    </row>
    <row r="70" spans="1:15" x14ac:dyDescent="0.25">
      <c r="A70" s="204">
        <v>56</v>
      </c>
      <c r="B70" s="444"/>
      <c r="C70" s="444"/>
      <c r="D70" s="444"/>
      <c r="F70" s="16"/>
      <c r="G70" s="205">
        <f>IFERROR(F70*'Schedule 1'!$E$104,0)</f>
        <v>0</v>
      </c>
      <c r="H70" s="205">
        <f t="shared" si="0"/>
        <v>0</v>
      </c>
      <c r="J70" s="16"/>
      <c r="K70" s="205">
        <f>IFERROR(J70*'Schedule 1'!$E$104,0)</f>
        <v>0</v>
      </c>
      <c r="L70" s="205">
        <f t="shared" si="1"/>
        <v>0</v>
      </c>
      <c r="N70" s="18"/>
      <c r="O70" s="18"/>
    </row>
    <row r="71" spans="1:15" x14ac:dyDescent="0.25">
      <c r="A71" s="204">
        <v>57</v>
      </c>
      <c r="B71" s="444"/>
      <c r="C71" s="444"/>
      <c r="D71" s="444"/>
      <c r="F71" s="16"/>
      <c r="G71" s="205">
        <f>IFERROR(F71*'Schedule 1'!$E$104,0)</f>
        <v>0</v>
      </c>
      <c r="H71" s="205">
        <f t="shared" si="0"/>
        <v>0</v>
      </c>
      <c r="J71" s="16"/>
      <c r="K71" s="205">
        <f>IFERROR(J71*'Schedule 1'!$E$104,0)</f>
        <v>0</v>
      </c>
      <c r="L71" s="205">
        <f t="shared" si="1"/>
        <v>0</v>
      </c>
      <c r="N71" s="18"/>
      <c r="O71" s="18"/>
    </row>
    <row r="72" spans="1:15" x14ac:dyDescent="0.25">
      <c r="A72" s="204">
        <v>58</v>
      </c>
      <c r="B72" s="444"/>
      <c r="C72" s="444"/>
      <c r="D72" s="444"/>
      <c r="F72" s="16"/>
      <c r="G72" s="205">
        <f>IFERROR(F72*'Schedule 1'!$E$104,0)</f>
        <v>0</v>
      </c>
      <c r="H72" s="205">
        <f t="shared" si="0"/>
        <v>0</v>
      </c>
      <c r="J72" s="16"/>
      <c r="K72" s="205">
        <f>IFERROR(J72*'Schedule 1'!$E$104,0)</f>
        <v>0</v>
      </c>
      <c r="L72" s="205">
        <f t="shared" si="1"/>
        <v>0</v>
      </c>
      <c r="N72" s="18"/>
      <c r="O72" s="18"/>
    </row>
    <row r="73" spans="1:15" x14ac:dyDescent="0.25">
      <c r="A73" s="204">
        <v>59</v>
      </c>
      <c r="F73" s="197">
        <f>SUM(F15:F72)</f>
        <v>0</v>
      </c>
      <c r="G73" s="197">
        <f t="shared" ref="G73:H73" si="2">SUM(G15:G72)</f>
        <v>0</v>
      </c>
      <c r="H73" s="197">
        <f t="shared" si="2"/>
        <v>0</v>
      </c>
      <c r="J73" s="197">
        <f>SUM(J15:J72)</f>
        <v>0</v>
      </c>
      <c r="K73" s="197">
        <f t="shared" ref="K73:L73" si="3">SUM(K15:K72)</f>
        <v>0</v>
      </c>
      <c r="L73" s="197">
        <f t="shared" si="3"/>
        <v>0</v>
      </c>
      <c r="O73" s="211"/>
    </row>
    <row r="74" spans="1:15" ht="15.75" thickBot="1" x14ac:dyDescent="0.3">
      <c r="H74" s="206" t="s">
        <v>280</v>
      </c>
      <c r="L74" s="206" t="s">
        <v>281</v>
      </c>
    </row>
    <row r="75" spans="1:15" s="208" customFormat="1" ht="16.5" thickBot="1" x14ac:dyDescent="0.3">
      <c r="A75" s="204">
        <v>60</v>
      </c>
      <c r="B75" s="212" t="s">
        <v>581</v>
      </c>
      <c r="F75" s="209">
        <f>H73+L73</f>
        <v>0</v>
      </c>
      <c r="G75" s="210"/>
      <c r="H75" s="210"/>
      <c r="I75" s="210"/>
      <c r="J75" s="210"/>
      <c r="K75" s="210"/>
    </row>
    <row r="77" spans="1:15" x14ac:dyDescent="0.25">
      <c r="A77" s="211" t="s">
        <v>683</v>
      </c>
    </row>
    <row r="78" spans="1:15" x14ac:dyDescent="0.25">
      <c r="A78" s="211" t="s">
        <v>681</v>
      </c>
    </row>
  </sheetData>
  <sheetProtection algorithmName="SHA-512" hashValue="EPyIFfaaSfLMzoXRkxDifSjtOuS7nuo9Mj0UUMyKfkbB/0VbqvxF69A3hsBIXTUoOY0mKOquKfV/ZC/Q1KITdQ==" saltValue="VHEQOOAhnwWFExxPKWErJQ==" spinCount="100000" sheet="1" objects="1" scenarios="1"/>
  <mergeCells count="64">
    <mergeCell ref="B19:D19"/>
    <mergeCell ref="B12:D12"/>
    <mergeCell ref="B13:D14"/>
    <mergeCell ref="F13:H13"/>
    <mergeCell ref="J13:L13"/>
    <mergeCell ref="O13:O14"/>
    <mergeCell ref="B15:D15"/>
    <mergeCell ref="B16:D16"/>
    <mergeCell ref="B17:D17"/>
    <mergeCell ref="B18:D18"/>
    <mergeCell ref="N13:N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scale="34"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'Schedule 2A'!$AF$7:$AF$8</xm:f>
          </x14:formula1>
          <xm:sqref>F8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AC142"/>
    <pageSetUpPr fitToPage="1"/>
  </sheetPr>
  <dimension ref="A1:O78"/>
  <sheetViews>
    <sheetView showGridLines="0" zoomScaleNormal="100" workbookViewId="0"/>
  </sheetViews>
  <sheetFormatPr defaultColWidth="9.140625" defaultRowHeight="15" x14ac:dyDescent="0.25"/>
  <cols>
    <col min="1" max="1" width="9.5703125" style="63" customWidth="1"/>
    <col min="2" max="2" width="23.140625" style="63" customWidth="1"/>
    <col min="3" max="3" width="26.7109375" style="63" customWidth="1"/>
    <col min="4" max="4" width="21.85546875" style="63" customWidth="1"/>
    <col min="5" max="5" width="2.28515625" style="63" customWidth="1"/>
    <col min="6" max="8" width="18.140625" style="63" customWidth="1"/>
    <col min="9" max="9" width="2.28515625" style="63" customWidth="1"/>
    <col min="10" max="12" width="18.140625" style="63" customWidth="1"/>
    <col min="13" max="13" width="2.28515625" style="63" customWidth="1"/>
    <col min="14" max="14" width="11" style="63" customWidth="1"/>
    <col min="15" max="15" width="12" style="63" customWidth="1"/>
    <col min="16" max="16384" width="9.140625" style="63"/>
  </cols>
  <sheetData>
    <row r="1" spans="1:15" ht="26.25" x14ac:dyDescent="0.4">
      <c r="A1" s="62" t="str">
        <f>Instructions!A1</f>
        <v>Colorado Comprehensive Provider Cost Report</v>
      </c>
    </row>
    <row r="2" spans="1:15" ht="21" x14ac:dyDescent="0.35">
      <c r="A2" s="64" t="str">
        <f>Instructions!A2</f>
        <v>Comprehensive Safety Net Providers</v>
      </c>
    </row>
    <row r="3" spans="1:15" ht="24.95" customHeight="1" x14ac:dyDescent="0.35">
      <c r="A3" s="179" t="s">
        <v>602</v>
      </c>
      <c r="B3" s="179"/>
      <c r="C3" s="179"/>
      <c r="D3" s="179"/>
      <c r="E3" s="179"/>
      <c r="F3" s="179"/>
      <c r="G3" s="179"/>
      <c r="H3" s="179"/>
    </row>
    <row r="5" spans="1:15" x14ac:dyDescent="0.25">
      <c r="A5" s="81" t="s">
        <v>555</v>
      </c>
      <c r="C5" s="82">
        <f>Certification!C5</f>
        <v>0</v>
      </c>
    </row>
    <row r="6" spans="1:15" x14ac:dyDescent="0.25">
      <c r="A6" s="81" t="s">
        <v>0</v>
      </c>
      <c r="C6" s="83">
        <f>Certification!C6</f>
        <v>45838</v>
      </c>
      <c r="F6" s="83"/>
    </row>
    <row r="8" spans="1:15" x14ac:dyDescent="0.25">
      <c r="A8" s="81" t="s">
        <v>276</v>
      </c>
      <c r="B8" s="81" t="s">
        <v>582</v>
      </c>
      <c r="C8" s="81"/>
      <c r="F8" s="17"/>
      <c r="G8" s="203" t="s">
        <v>282</v>
      </c>
    </row>
    <row r="10" spans="1:15" x14ac:dyDescent="0.25">
      <c r="A10" s="81" t="s">
        <v>277</v>
      </c>
      <c r="B10" s="81" t="s">
        <v>279</v>
      </c>
      <c r="C10" s="81"/>
    </row>
    <row r="12" spans="1:15" x14ac:dyDescent="0.25">
      <c r="B12" s="428">
        <v>1</v>
      </c>
      <c r="C12" s="428"/>
      <c r="D12" s="428"/>
      <c r="F12" s="85">
        <v>2</v>
      </c>
      <c r="G12" s="85">
        <v>3</v>
      </c>
      <c r="H12" s="85">
        <v>4</v>
      </c>
      <c r="J12" s="85">
        <v>5</v>
      </c>
      <c r="K12" s="85">
        <v>6</v>
      </c>
      <c r="L12" s="85">
        <v>7</v>
      </c>
      <c r="N12" s="85">
        <v>8</v>
      </c>
      <c r="O12" s="85">
        <v>9</v>
      </c>
    </row>
    <row r="13" spans="1:15" ht="15" customHeight="1" x14ac:dyDescent="0.25">
      <c r="B13" s="445" t="s">
        <v>278</v>
      </c>
      <c r="C13" s="445"/>
      <c r="D13" s="445"/>
      <c r="F13" s="435" t="s">
        <v>285</v>
      </c>
      <c r="G13" s="436"/>
      <c r="H13" s="437"/>
      <c r="J13" s="435" t="s">
        <v>286</v>
      </c>
      <c r="K13" s="436"/>
      <c r="L13" s="437"/>
      <c r="N13" s="446" t="s">
        <v>274</v>
      </c>
      <c r="O13" s="433" t="s">
        <v>680</v>
      </c>
    </row>
    <row r="14" spans="1:15" ht="55.5" customHeight="1" x14ac:dyDescent="0.25">
      <c r="B14" s="445"/>
      <c r="C14" s="445"/>
      <c r="D14" s="445"/>
      <c r="E14" s="75"/>
      <c r="F14" s="194" t="s">
        <v>239</v>
      </c>
      <c r="G14" s="87" t="s">
        <v>682</v>
      </c>
      <c r="H14" s="87" t="s">
        <v>240</v>
      </c>
      <c r="I14" s="69"/>
      <c r="J14" s="87" t="s">
        <v>239</v>
      </c>
      <c r="K14" s="87" t="s">
        <v>682</v>
      </c>
      <c r="L14" s="194" t="s">
        <v>240</v>
      </c>
      <c r="M14" s="75"/>
      <c r="N14" s="446"/>
      <c r="O14" s="434"/>
    </row>
    <row r="15" spans="1:15" x14ac:dyDescent="0.25">
      <c r="A15" s="204">
        <v>1</v>
      </c>
      <c r="B15" s="444"/>
      <c r="C15" s="444"/>
      <c r="D15" s="444"/>
      <c r="F15" s="16"/>
      <c r="G15" s="205">
        <f>IFERROR(F15*'Schedule 1'!$E$104,0)</f>
        <v>0</v>
      </c>
      <c r="H15" s="205">
        <f>SUM(F15:G15)</f>
        <v>0</v>
      </c>
      <c r="J15" s="16"/>
      <c r="K15" s="205">
        <f>IFERROR(J15*'Schedule 1'!$E$104,0)</f>
        <v>0</v>
      </c>
      <c r="L15" s="205">
        <f>SUM(J15:K15)</f>
        <v>0</v>
      </c>
      <c r="N15" s="18"/>
      <c r="O15" s="18"/>
    </row>
    <row r="16" spans="1:15" x14ac:dyDescent="0.25">
      <c r="A16" s="204">
        <v>2</v>
      </c>
      <c r="B16" s="444"/>
      <c r="C16" s="444"/>
      <c r="D16" s="444"/>
      <c r="F16" s="16"/>
      <c r="G16" s="205">
        <f>IFERROR(F16*'Schedule 1'!$E$104,0)</f>
        <v>0</v>
      </c>
      <c r="H16" s="205">
        <f t="shared" ref="H16:H72" si="0">SUM(F16:G16)</f>
        <v>0</v>
      </c>
      <c r="J16" s="16"/>
      <c r="K16" s="205">
        <f>IFERROR(J16*'Schedule 1'!$E$104,0)</f>
        <v>0</v>
      </c>
      <c r="L16" s="205">
        <f t="shared" ref="L16:L72" si="1">SUM(J16:K16)</f>
        <v>0</v>
      </c>
      <c r="N16" s="18"/>
      <c r="O16" s="18"/>
    </row>
    <row r="17" spans="1:15" x14ac:dyDescent="0.25">
      <c r="A17" s="204">
        <v>3</v>
      </c>
      <c r="B17" s="444"/>
      <c r="C17" s="444"/>
      <c r="D17" s="444"/>
      <c r="F17" s="16"/>
      <c r="G17" s="205">
        <f>IFERROR(F17*'Schedule 1'!$E$104,0)</f>
        <v>0</v>
      </c>
      <c r="H17" s="205">
        <f t="shared" si="0"/>
        <v>0</v>
      </c>
      <c r="J17" s="16"/>
      <c r="K17" s="205">
        <f>IFERROR(J17*'Schedule 1'!$E$104,0)</f>
        <v>0</v>
      </c>
      <c r="L17" s="205">
        <f t="shared" si="1"/>
        <v>0</v>
      </c>
      <c r="N17" s="18"/>
      <c r="O17" s="18"/>
    </row>
    <row r="18" spans="1:15" x14ac:dyDescent="0.25">
      <c r="A18" s="204">
        <v>4</v>
      </c>
      <c r="B18" s="444"/>
      <c r="C18" s="444"/>
      <c r="D18" s="444"/>
      <c r="F18" s="16"/>
      <c r="G18" s="205">
        <f>IFERROR(F18*'Schedule 1'!$E$104,0)</f>
        <v>0</v>
      </c>
      <c r="H18" s="205">
        <f t="shared" si="0"/>
        <v>0</v>
      </c>
      <c r="J18" s="16"/>
      <c r="K18" s="205">
        <f>IFERROR(J18*'Schedule 1'!$E$104,0)</f>
        <v>0</v>
      </c>
      <c r="L18" s="205">
        <f t="shared" si="1"/>
        <v>0</v>
      </c>
      <c r="N18" s="18"/>
      <c r="O18" s="18"/>
    </row>
    <row r="19" spans="1:15" x14ac:dyDescent="0.25">
      <c r="A19" s="204">
        <v>5</v>
      </c>
      <c r="B19" s="444"/>
      <c r="C19" s="444"/>
      <c r="D19" s="444"/>
      <c r="F19" s="16"/>
      <c r="G19" s="205">
        <f>IFERROR(F19*'Schedule 1'!$E$104,0)</f>
        <v>0</v>
      </c>
      <c r="H19" s="205">
        <f t="shared" si="0"/>
        <v>0</v>
      </c>
      <c r="J19" s="16"/>
      <c r="K19" s="205">
        <f>IFERROR(J19*'Schedule 1'!$E$104,0)</f>
        <v>0</v>
      </c>
      <c r="L19" s="205">
        <f t="shared" si="1"/>
        <v>0</v>
      </c>
      <c r="N19" s="18"/>
      <c r="O19" s="18"/>
    </row>
    <row r="20" spans="1:15" x14ac:dyDescent="0.25">
      <c r="A20" s="204">
        <v>6</v>
      </c>
      <c r="B20" s="444"/>
      <c r="C20" s="444"/>
      <c r="D20" s="444"/>
      <c r="F20" s="16"/>
      <c r="G20" s="205">
        <f>IFERROR(F20*'Schedule 1'!$E$104,0)</f>
        <v>0</v>
      </c>
      <c r="H20" s="205">
        <f t="shared" si="0"/>
        <v>0</v>
      </c>
      <c r="J20" s="16"/>
      <c r="K20" s="205">
        <f>IFERROR(J20*'Schedule 1'!$E$104,0)</f>
        <v>0</v>
      </c>
      <c r="L20" s="205">
        <f t="shared" si="1"/>
        <v>0</v>
      </c>
      <c r="N20" s="18"/>
      <c r="O20" s="18"/>
    </row>
    <row r="21" spans="1:15" x14ac:dyDescent="0.25">
      <c r="A21" s="204">
        <v>7</v>
      </c>
      <c r="B21" s="444"/>
      <c r="C21" s="444"/>
      <c r="D21" s="444"/>
      <c r="F21" s="16"/>
      <c r="G21" s="205">
        <f>IFERROR(F21*'Schedule 1'!$E$104,0)</f>
        <v>0</v>
      </c>
      <c r="H21" s="205">
        <f t="shared" si="0"/>
        <v>0</v>
      </c>
      <c r="J21" s="16"/>
      <c r="K21" s="205">
        <f>IFERROR(J21*'Schedule 1'!$E$104,0)</f>
        <v>0</v>
      </c>
      <c r="L21" s="205">
        <f t="shared" si="1"/>
        <v>0</v>
      </c>
      <c r="N21" s="18"/>
      <c r="O21" s="18"/>
    </row>
    <row r="22" spans="1:15" x14ac:dyDescent="0.25">
      <c r="A22" s="204">
        <v>8</v>
      </c>
      <c r="B22" s="444"/>
      <c r="C22" s="444"/>
      <c r="D22" s="444"/>
      <c r="F22" s="16"/>
      <c r="G22" s="205">
        <f>IFERROR(F22*'Schedule 1'!$E$104,0)</f>
        <v>0</v>
      </c>
      <c r="H22" s="205">
        <f t="shared" si="0"/>
        <v>0</v>
      </c>
      <c r="J22" s="16"/>
      <c r="K22" s="205">
        <f>IFERROR(J22*'Schedule 1'!$E$104,0)</f>
        <v>0</v>
      </c>
      <c r="L22" s="205">
        <f t="shared" si="1"/>
        <v>0</v>
      </c>
      <c r="N22" s="18"/>
      <c r="O22" s="18"/>
    </row>
    <row r="23" spans="1:15" x14ac:dyDescent="0.25">
      <c r="A23" s="204">
        <v>9</v>
      </c>
      <c r="B23" s="444"/>
      <c r="C23" s="444"/>
      <c r="D23" s="444"/>
      <c r="F23" s="16"/>
      <c r="G23" s="205">
        <f>IFERROR(F23*'Schedule 1'!$E$104,0)</f>
        <v>0</v>
      </c>
      <c r="H23" s="205">
        <f t="shared" si="0"/>
        <v>0</v>
      </c>
      <c r="J23" s="16"/>
      <c r="K23" s="205">
        <f>IFERROR(J23*'Schedule 1'!$E$104,0)</f>
        <v>0</v>
      </c>
      <c r="L23" s="205">
        <f t="shared" si="1"/>
        <v>0</v>
      </c>
      <c r="N23" s="18"/>
      <c r="O23" s="18"/>
    </row>
    <row r="24" spans="1:15" x14ac:dyDescent="0.25">
      <c r="A24" s="204">
        <v>10</v>
      </c>
      <c r="B24" s="444"/>
      <c r="C24" s="444"/>
      <c r="D24" s="444"/>
      <c r="F24" s="16"/>
      <c r="G24" s="205">
        <f>IFERROR(F24*'Schedule 1'!$E$104,0)</f>
        <v>0</v>
      </c>
      <c r="H24" s="205">
        <f t="shared" si="0"/>
        <v>0</v>
      </c>
      <c r="J24" s="16"/>
      <c r="K24" s="205">
        <f>IFERROR(J24*'Schedule 1'!$E$104,0)</f>
        <v>0</v>
      </c>
      <c r="L24" s="205">
        <f t="shared" si="1"/>
        <v>0</v>
      </c>
      <c r="N24" s="18"/>
      <c r="O24" s="18"/>
    </row>
    <row r="25" spans="1:15" x14ac:dyDescent="0.25">
      <c r="A25" s="204">
        <v>11</v>
      </c>
      <c r="B25" s="444"/>
      <c r="C25" s="444"/>
      <c r="D25" s="444"/>
      <c r="F25" s="16"/>
      <c r="G25" s="205">
        <f>IFERROR(F25*'Schedule 1'!$E$104,0)</f>
        <v>0</v>
      </c>
      <c r="H25" s="205">
        <f t="shared" si="0"/>
        <v>0</v>
      </c>
      <c r="J25" s="16"/>
      <c r="K25" s="205">
        <f>IFERROR(J25*'Schedule 1'!$E$104,0)</f>
        <v>0</v>
      </c>
      <c r="L25" s="205">
        <f t="shared" si="1"/>
        <v>0</v>
      </c>
      <c r="N25" s="18"/>
      <c r="O25" s="18"/>
    </row>
    <row r="26" spans="1:15" x14ac:dyDescent="0.25">
      <c r="A26" s="204">
        <v>12</v>
      </c>
      <c r="B26" s="444"/>
      <c r="C26" s="444"/>
      <c r="D26" s="444"/>
      <c r="F26" s="16"/>
      <c r="G26" s="205">
        <f>IFERROR(F26*'Schedule 1'!$E$104,0)</f>
        <v>0</v>
      </c>
      <c r="H26" s="205">
        <f t="shared" si="0"/>
        <v>0</v>
      </c>
      <c r="J26" s="16"/>
      <c r="K26" s="205">
        <f>IFERROR(J26*'Schedule 1'!$E$104,0)</f>
        <v>0</v>
      </c>
      <c r="L26" s="205">
        <f t="shared" si="1"/>
        <v>0</v>
      </c>
      <c r="N26" s="18"/>
      <c r="O26" s="18"/>
    </row>
    <row r="27" spans="1:15" x14ac:dyDescent="0.25">
      <c r="A27" s="204">
        <v>13</v>
      </c>
      <c r="B27" s="444"/>
      <c r="C27" s="444"/>
      <c r="D27" s="444"/>
      <c r="F27" s="16"/>
      <c r="G27" s="205">
        <f>IFERROR(F27*'Schedule 1'!$E$104,0)</f>
        <v>0</v>
      </c>
      <c r="H27" s="205">
        <f t="shared" si="0"/>
        <v>0</v>
      </c>
      <c r="J27" s="16"/>
      <c r="K27" s="205">
        <f>IFERROR(J27*'Schedule 1'!$E$104,0)</f>
        <v>0</v>
      </c>
      <c r="L27" s="205">
        <f t="shared" si="1"/>
        <v>0</v>
      </c>
      <c r="N27" s="18"/>
      <c r="O27" s="18"/>
    </row>
    <row r="28" spans="1:15" x14ac:dyDescent="0.25">
      <c r="A28" s="204">
        <v>14</v>
      </c>
      <c r="B28" s="444"/>
      <c r="C28" s="444"/>
      <c r="D28" s="444"/>
      <c r="F28" s="16"/>
      <c r="G28" s="205">
        <f>IFERROR(F28*'Schedule 1'!$E$104,0)</f>
        <v>0</v>
      </c>
      <c r="H28" s="205">
        <f t="shared" si="0"/>
        <v>0</v>
      </c>
      <c r="J28" s="16"/>
      <c r="K28" s="205">
        <f>IFERROR(J28*'Schedule 1'!$E$104,0)</f>
        <v>0</v>
      </c>
      <c r="L28" s="205">
        <f t="shared" si="1"/>
        <v>0</v>
      </c>
      <c r="N28" s="18"/>
      <c r="O28" s="18"/>
    </row>
    <row r="29" spans="1:15" x14ac:dyDescent="0.25">
      <c r="A29" s="204">
        <v>15</v>
      </c>
      <c r="B29" s="444"/>
      <c r="C29" s="444"/>
      <c r="D29" s="444"/>
      <c r="F29" s="16"/>
      <c r="G29" s="205">
        <f>IFERROR(F29*'Schedule 1'!$E$104,0)</f>
        <v>0</v>
      </c>
      <c r="H29" s="205">
        <f t="shared" si="0"/>
        <v>0</v>
      </c>
      <c r="J29" s="16"/>
      <c r="K29" s="205">
        <f>IFERROR(J29*'Schedule 1'!$E$104,0)</f>
        <v>0</v>
      </c>
      <c r="L29" s="205">
        <f t="shared" si="1"/>
        <v>0</v>
      </c>
      <c r="N29" s="18"/>
      <c r="O29" s="18"/>
    </row>
    <row r="30" spans="1:15" x14ac:dyDescent="0.25">
      <c r="A30" s="204">
        <v>16</v>
      </c>
      <c r="B30" s="444"/>
      <c r="C30" s="444"/>
      <c r="D30" s="444"/>
      <c r="F30" s="16"/>
      <c r="G30" s="205">
        <f>IFERROR(F30*'Schedule 1'!$E$104,0)</f>
        <v>0</v>
      </c>
      <c r="H30" s="205">
        <f t="shared" si="0"/>
        <v>0</v>
      </c>
      <c r="J30" s="16"/>
      <c r="K30" s="205">
        <f>IFERROR(J30*'Schedule 1'!$E$104,0)</f>
        <v>0</v>
      </c>
      <c r="L30" s="205">
        <f t="shared" si="1"/>
        <v>0</v>
      </c>
      <c r="N30" s="18"/>
      <c r="O30" s="18"/>
    </row>
    <row r="31" spans="1:15" x14ac:dyDescent="0.25">
      <c r="A31" s="204">
        <v>17</v>
      </c>
      <c r="B31" s="444"/>
      <c r="C31" s="444"/>
      <c r="D31" s="444"/>
      <c r="F31" s="16"/>
      <c r="G31" s="205">
        <f>IFERROR(F31*'Schedule 1'!$E$104,0)</f>
        <v>0</v>
      </c>
      <c r="H31" s="205">
        <f t="shared" si="0"/>
        <v>0</v>
      </c>
      <c r="J31" s="16"/>
      <c r="K31" s="205">
        <f>IFERROR(J31*'Schedule 1'!$E$104,0)</f>
        <v>0</v>
      </c>
      <c r="L31" s="205">
        <f t="shared" si="1"/>
        <v>0</v>
      </c>
      <c r="N31" s="18"/>
      <c r="O31" s="18"/>
    </row>
    <row r="32" spans="1:15" x14ac:dyDescent="0.25">
      <c r="A32" s="204">
        <v>18</v>
      </c>
      <c r="B32" s="444"/>
      <c r="C32" s="444"/>
      <c r="D32" s="444"/>
      <c r="F32" s="16"/>
      <c r="G32" s="205">
        <f>IFERROR(F32*'Schedule 1'!$E$104,0)</f>
        <v>0</v>
      </c>
      <c r="H32" s="205">
        <f t="shared" si="0"/>
        <v>0</v>
      </c>
      <c r="J32" s="16"/>
      <c r="K32" s="205">
        <f>IFERROR(J32*'Schedule 1'!$E$104,0)</f>
        <v>0</v>
      </c>
      <c r="L32" s="205">
        <f t="shared" si="1"/>
        <v>0</v>
      </c>
      <c r="N32" s="18"/>
      <c r="O32" s="18"/>
    </row>
    <row r="33" spans="1:15" x14ac:dyDescent="0.25">
      <c r="A33" s="204">
        <v>19</v>
      </c>
      <c r="B33" s="444"/>
      <c r="C33" s="444"/>
      <c r="D33" s="444"/>
      <c r="F33" s="16"/>
      <c r="G33" s="205">
        <f>IFERROR(F33*'Schedule 1'!$E$104,0)</f>
        <v>0</v>
      </c>
      <c r="H33" s="205">
        <f t="shared" si="0"/>
        <v>0</v>
      </c>
      <c r="J33" s="16"/>
      <c r="K33" s="205">
        <f>IFERROR(J33*'Schedule 1'!$E$104,0)</f>
        <v>0</v>
      </c>
      <c r="L33" s="205">
        <f t="shared" si="1"/>
        <v>0</v>
      </c>
      <c r="N33" s="18"/>
      <c r="O33" s="18"/>
    </row>
    <row r="34" spans="1:15" x14ac:dyDescent="0.25">
      <c r="A34" s="204">
        <v>20</v>
      </c>
      <c r="B34" s="444"/>
      <c r="C34" s="444"/>
      <c r="D34" s="444"/>
      <c r="F34" s="16"/>
      <c r="G34" s="205">
        <f>IFERROR(F34*'Schedule 1'!$E$104,0)</f>
        <v>0</v>
      </c>
      <c r="H34" s="205">
        <f t="shared" si="0"/>
        <v>0</v>
      </c>
      <c r="J34" s="16"/>
      <c r="K34" s="205">
        <f>IFERROR(J34*'Schedule 1'!$E$104,0)</f>
        <v>0</v>
      </c>
      <c r="L34" s="205">
        <f t="shared" si="1"/>
        <v>0</v>
      </c>
      <c r="N34" s="18"/>
      <c r="O34" s="18"/>
    </row>
    <row r="35" spans="1:15" x14ac:dyDescent="0.25">
      <c r="A35" s="204">
        <v>21</v>
      </c>
      <c r="B35" s="444"/>
      <c r="C35" s="444"/>
      <c r="D35" s="444"/>
      <c r="F35" s="16"/>
      <c r="G35" s="205">
        <f>IFERROR(F35*'Schedule 1'!$E$104,0)</f>
        <v>0</v>
      </c>
      <c r="H35" s="205">
        <f t="shared" si="0"/>
        <v>0</v>
      </c>
      <c r="J35" s="16"/>
      <c r="K35" s="205">
        <f>IFERROR(J35*'Schedule 1'!$E$104,0)</f>
        <v>0</v>
      </c>
      <c r="L35" s="205">
        <f t="shared" si="1"/>
        <v>0</v>
      </c>
      <c r="N35" s="18"/>
      <c r="O35" s="18"/>
    </row>
    <row r="36" spans="1:15" x14ac:dyDescent="0.25">
      <c r="A36" s="204">
        <v>22</v>
      </c>
      <c r="B36" s="444"/>
      <c r="C36" s="444"/>
      <c r="D36" s="444"/>
      <c r="F36" s="16"/>
      <c r="G36" s="205">
        <f>IFERROR(F36*'Schedule 1'!$E$104,0)</f>
        <v>0</v>
      </c>
      <c r="H36" s="205">
        <f t="shared" si="0"/>
        <v>0</v>
      </c>
      <c r="J36" s="16"/>
      <c r="K36" s="205">
        <f>IFERROR(J36*'Schedule 1'!$E$104,0)</f>
        <v>0</v>
      </c>
      <c r="L36" s="205">
        <f t="shared" si="1"/>
        <v>0</v>
      </c>
      <c r="N36" s="18"/>
      <c r="O36" s="18"/>
    </row>
    <row r="37" spans="1:15" x14ac:dyDescent="0.25">
      <c r="A37" s="204">
        <v>23</v>
      </c>
      <c r="B37" s="444"/>
      <c r="C37" s="444"/>
      <c r="D37" s="444"/>
      <c r="F37" s="16"/>
      <c r="G37" s="205">
        <f>IFERROR(F37*'Schedule 1'!$E$104,0)</f>
        <v>0</v>
      </c>
      <c r="H37" s="205">
        <f t="shared" si="0"/>
        <v>0</v>
      </c>
      <c r="J37" s="16"/>
      <c r="K37" s="205">
        <f>IFERROR(J37*'Schedule 1'!$E$104,0)</f>
        <v>0</v>
      </c>
      <c r="L37" s="205">
        <f t="shared" si="1"/>
        <v>0</v>
      </c>
      <c r="N37" s="18"/>
      <c r="O37" s="18"/>
    </row>
    <row r="38" spans="1:15" x14ac:dyDescent="0.25">
      <c r="A38" s="204">
        <v>24</v>
      </c>
      <c r="B38" s="444"/>
      <c r="C38" s="444"/>
      <c r="D38" s="444"/>
      <c r="F38" s="16"/>
      <c r="G38" s="205">
        <f>IFERROR(F38*'Schedule 1'!$E$104,0)</f>
        <v>0</v>
      </c>
      <c r="H38" s="205">
        <f t="shared" si="0"/>
        <v>0</v>
      </c>
      <c r="J38" s="16"/>
      <c r="K38" s="205">
        <f>IFERROR(J38*'Schedule 1'!$E$104,0)</f>
        <v>0</v>
      </c>
      <c r="L38" s="205">
        <f t="shared" si="1"/>
        <v>0</v>
      </c>
      <c r="N38" s="18"/>
      <c r="O38" s="18"/>
    </row>
    <row r="39" spans="1:15" x14ac:dyDescent="0.25">
      <c r="A39" s="204">
        <v>25</v>
      </c>
      <c r="B39" s="444"/>
      <c r="C39" s="444"/>
      <c r="D39" s="444"/>
      <c r="F39" s="16"/>
      <c r="G39" s="205">
        <f>IFERROR(F39*'Schedule 1'!$E$104,0)</f>
        <v>0</v>
      </c>
      <c r="H39" s="205">
        <f t="shared" si="0"/>
        <v>0</v>
      </c>
      <c r="J39" s="16"/>
      <c r="K39" s="205">
        <f>IFERROR(J39*'Schedule 1'!$E$104,0)</f>
        <v>0</v>
      </c>
      <c r="L39" s="205">
        <f t="shared" si="1"/>
        <v>0</v>
      </c>
      <c r="N39" s="18"/>
      <c r="O39" s="18"/>
    </row>
    <row r="40" spans="1:15" x14ac:dyDescent="0.25">
      <c r="A40" s="204">
        <v>26</v>
      </c>
      <c r="B40" s="444"/>
      <c r="C40" s="444"/>
      <c r="D40" s="444"/>
      <c r="F40" s="16"/>
      <c r="G40" s="205">
        <f>IFERROR(F40*'Schedule 1'!$E$104,0)</f>
        <v>0</v>
      </c>
      <c r="H40" s="205">
        <f t="shared" si="0"/>
        <v>0</v>
      </c>
      <c r="J40" s="16"/>
      <c r="K40" s="205">
        <f>IFERROR(J40*'Schedule 1'!$E$104,0)</f>
        <v>0</v>
      </c>
      <c r="L40" s="205">
        <f t="shared" si="1"/>
        <v>0</v>
      </c>
      <c r="N40" s="18"/>
      <c r="O40" s="18"/>
    </row>
    <row r="41" spans="1:15" x14ac:dyDescent="0.25">
      <c r="A41" s="204">
        <v>27</v>
      </c>
      <c r="B41" s="444"/>
      <c r="C41" s="444"/>
      <c r="D41" s="444"/>
      <c r="F41" s="16"/>
      <c r="G41" s="205">
        <f>IFERROR(F41*'Schedule 1'!$E$104,0)</f>
        <v>0</v>
      </c>
      <c r="H41" s="205">
        <f t="shared" si="0"/>
        <v>0</v>
      </c>
      <c r="J41" s="16"/>
      <c r="K41" s="205">
        <f>IFERROR(J41*'Schedule 1'!$E$104,0)</f>
        <v>0</v>
      </c>
      <c r="L41" s="205">
        <f t="shared" si="1"/>
        <v>0</v>
      </c>
      <c r="N41" s="18"/>
      <c r="O41" s="18"/>
    </row>
    <row r="42" spans="1:15" x14ac:dyDescent="0.25">
      <c r="A42" s="204">
        <v>28</v>
      </c>
      <c r="B42" s="444"/>
      <c r="C42" s="444"/>
      <c r="D42" s="444"/>
      <c r="F42" s="16"/>
      <c r="G42" s="205">
        <f>IFERROR(F42*'Schedule 1'!$E$104,0)</f>
        <v>0</v>
      </c>
      <c r="H42" s="205">
        <f t="shared" si="0"/>
        <v>0</v>
      </c>
      <c r="J42" s="16"/>
      <c r="K42" s="205">
        <f>IFERROR(J42*'Schedule 1'!$E$104,0)</f>
        <v>0</v>
      </c>
      <c r="L42" s="205">
        <f t="shared" si="1"/>
        <v>0</v>
      </c>
      <c r="N42" s="18"/>
      <c r="O42" s="18"/>
    </row>
    <row r="43" spans="1:15" x14ac:dyDescent="0.25">
      <c r="A43" s="204">
        <v>29</v>
      </c>
      <c r="B43" s="444"/>
      <c r="C43" s="444"/>
      <c r="D43" s="444"/>
      <c r="F43" s="16"/>
      <c r="G43" s="205">
        <f>IFERROR(F43*'Schedule 1'!$E$104,0)</f>
        <v>0</v>
      </c>
      <c r="H43" s="205">
        <f t="shared" si="0"/>
        <v>0</v>
      </c>
      <c r="J43" s="16"/>
      <c r="K43" s="205">
        <f>IFERROR(J43*'Schedule 1'!$E$104,0)</f>
        <v>0</v>
      </c>
      <c r="L43" s="205">
        <f t="shared" si="1"/>
        <v>0</v>
      </c>
      <c r="N43" s="18"/>
      <c r="O43" s="18"/>
    </row>
    <row r="44" spans="1:15" x14ac:dyDescent="0.25">
      <c r="A44" s="204">
        <v>30</v>
      </c>
      <c r="B44" s="444"/>
      <c r="C44" s="444"/>
      <c r="D44" s="444"/>
      <c r="F44" s="16"/>
      <c r="G44" s="205">
        <f>IFERROR(F44*'Schedule 1'!$E$104,0)</f>
        <v>0</v>
      </c>
      <c r="H44" s="205">
        <f t="shared" si="0"/>
        <v>0</v>
      </c>
      <c r="J44" s="16"/>
      <c r="K44" s="205">
        <f>IFERROR(J44*'Schedule 1'!$E$104,0)</f>
        <v>0</v>
      </c>
      <c r="L44" s="205">
        <f t="shared" si="1"/>
        <v>0</v>
      </c>
      <c r="N44" s="18"/>
      <c r="O44" s="18"/>
    </row>
    <row r="45" spans="1:15" x14ac:dyDescent="0.25">
      <c r="A45" s="204">
        <v>31</v>
      </c>
      <c r="B45" s="444"/>
      <c r="C45" s="444"/>
      <c r="D45" s="444"/>
      <c r="F45" s="16"/>
      <c r="G45" s="205">
        <f>IFERROR(F45*'Schedule 1'!$E$104,0)</f>
        <v>0</v>
      </c>
      <c r="H45" s="205">
        <f t="shared" si="0"/>
        <v>0</v>
      </c>
      <c r="J45" s="16"/>
      <c r="K45" s="205">
        <f>IFERROR(J45*'Schedule 1'!$E$104,0)</f>
        <v>0</v>
      </c>
      <c r="L45" s="205">
        <f t="shared" si="1"/>
        <v>0</v>
      </c>
      <c r="N45" s="18"/>
      <c r="O45" s="18"/>
    </row>
    <row r="46" spans="1:15" x14ac:dyDescent="0.25">
      <c r="A46" s="204">
        <v>32</v>
      </c>
      <c r="B46" s="444"/>
      <c r="C46" s="444"/>
      <c r="D46" s="444"/>
      <c r="F46" s="16"/>
      <c r="G46" s="205">
        <f>IFERROR(F46*'Schedule 1'!$E$104,0)</f>
        <v>0</v>
      </c>
      <c r="H46" s="205">
        <f t="shared" si="0"/>
        <v>0</v>
      </c>
      <c r="J46" s="16"/>
      <c r="K46" s="205">
        <f>IFERROR(J46*'Schedule 1'!$E$104,0)</f>
        <v>0</v>
      </c>
      <c r="L46" s="205">
        <f t="shared" si="1"/>
        <v>0</v>
      </c>
      <c r="N46" s="18"/>
      <c r="O46" s="18"/>
    </row>
    <row r="47" spans="1:15" x14ac:dyDescent="0.25">
      <c r="A47" s="204">
        <v>33</v>
      </c>
      <c r="B47" s="444"/>
      <c r="C47" s="444"/>
      <c r="D47" s="444"/>
      <c r="F47" s="16"/>
      <c r="G47" s="205">
        <f>IFERROR(F47*'Schedule 1'!$E$104,0)</f>
        <v>0</v>
      </c>
      <c r="H47" s="205">
        <f t="shared" si="0"/>
        <v>0</v>
      </c>
      <c r="J47" s="16"/>
      <c r="K47" s="205">
        <f>IFERROR(J47*'Schedule 1'!$E$104,0)</f>
        <v>0</v>
      </c>
      <c r="L47" s="205">
        <f t="shared" si="1"/>
        <v>0</v>
      </c>
      <c r="N47" s="18"/>
      <c r="O47" s="18"/>
    </row>
    <row r="48" spans="1:15" x14ac:dyDescent="0.25">
      <c r="A48" s="204">
        <v>34</v>
      </c>
      <c r="B48" s="444"/>
      <c r="C48" s="444"/>
      <c r="D48" s="444"/>
      <c r="F48" s="16"/>
      <c r="G48" s="205">
        <f>IFERROR(F48*'Schedule 1'!$E$104,0)</f>
        <v>0</v>
      </c>
      <c r="H48" s="205">
        <f t="shared" si="0"/>
        <v>0</v>
      </c>
      <c r="J48" s="16"/>
      <c r="K48" s="205">
        <f>IFERROR(J48*'Schedule 1'!$E$104,0)</f>
        <v>0</v>
      </c>
      <c r="L48" s="205">
        <f t="shared" si="1"/>
        <v>0</v>
      </c>
      <c r="N48" s="18"/>
      <c r="O48" s="18"/>
    </row>
    <row r="49" spans="1:15" x14ac:dyDescent="0.25">
      <c r="A49" s="204">
        <v>35</v>
      </c>
      <c r="B49" s="444"/>
      <c r="C49" s="444"/>
      <c r="D49" s="444"/>
      <c r="F49" s="16"/>
      <c r="G49" s="205">
        <f>IFERROR(F49*'Schedule 1'!$E$104,0)</f>
        <v>0</v>
      </c>
      <c r="H49" s="205">
        <f t="shared" si="0"/>
        <v>0</v>
      </c>
      <c r="J49" s="16"/>
      <c r="K49" s="205">
        <f>IFERROR(J49*'Schedule 1'!$E$104,0)</f>
        <v>0</v>
      </c>
      <c r="L49" s="205">
        <f t="shared" si="1"/>
        <v>0</v>
      </c>
      <c r="N49" s="18"/>
      <c r="O49" s="18"/>
    </row>
    <row r="50" spans="1:15" x14ac:dyDescent="0.25">
      <c r="A50" s="204">
        <v>36</v>
      </c>
      <c r="B50" s="444"/>
      <c r="C50" s="444"/>
      <c r="D50" s="444"/>
      <c r="F50" s="16"/>
      <c r="G50" s="205">
        <f>IFERROR(F50*'Schedule 1'!$E$104,0)</f>
        <v>0</v>
      </c>
      <c r="H50" s="205">
        <f t="shared" si="0"/>
        <v>0</v>
      </c>
      <c r="J50" s="16"/>
      <c r="K50" s="205">
        <f>IFERROR(J50*'Schedule 1'!$E$104,0)</f>
        <v>0</v>
      </c>
      <c r="L50" s="205">
        <f t="shared" si="1"/>
        <v>0</v>
      </c>
      <c r="N50" s="18"/>
      <c r="O50" s="18"/>
    </row>
    <row r="51" spans="1:15" x14ac:dyDescent="0.25">
      <c r="A51" s="204">
        <v>37</v>
      </c>
      <c r="B51" s="444"/>
      <c r="C51" s="444"/>
      <c r="D51" s="444"/>
      <c r="F51" s="16"/>
      <c r="G51" s="205">
        <f>IFERROR(F51*'Schedule 1'!$E$104,0)</f>
        <v>0</v>
      </c>
      <c r="H51" s="205">
        <f t="shared" si="0"/>
        <v>0</v>
      </c>
      <c r="J51" s="16"/>
      <c r="K51" s="205">
        <f>IFERROR(J51*'Schedule 1'!$E$104,0)</f>
        <v>0</v>
      </c>
      <c r="L51" s="205">
        <f t="shared" si="1"/>
        <v>0</v>
      </c>
      <c r="N51" s="18"/>
      <c r="O51" s="18"/>
    </row>
    <row r="52" spans="1:15" x14ac:dyDescent="0.25">
      <c r="A52" s="204">
        <v>38</v>
      </c>
      <c r="B52" s="444"/>
      <c r="C52" s="444"/>
      <c r="D52" s="444"/>
      <c r="F52" s="16"/>
      <c r="G52" s="205">
        <f>IFERROR(F52*'Schedule 1'!$E$104,0)</f>
        <v>0</v>
      </c>
      <c r="H52" s="205">
        <f t="shared" si="0"/>
        <v>0</v>
      </c>
      <c r="J52" s="16"/>
      <c r="K52" s="205">
        <f>IFERROR(J52*'Schedule 1'!$E$104,0)</f>
        <v>0</v>
      </c>
      <c r="L52" s="205">
        <f t="shared" si="1"/>
        <v>0</v>
      </c>
      <c r="N52" s="18"/>
      <c r="O52" s="18"/>
    </row>
    <row r="53" spans="1:15" x14ac:dyDescent="0.25">
      <c r="A53" s="204">
        <v>39</v>
      </c>
      <c r="B53" s="444"/>
      <c r="C53" s="444"/>
      <c r="D53" s="444"/>
      <c r="F53" s="16"/>
      <c r="G53" s="205">
        <f>IFERROR(F53*'Schedule 1'!$E$104,0)</f>
        <v>0</v>
      </c>
      <c r="H53" s="205">
        <f t="shared" si="0"/>
        <v>0</v>
      </c>
      <c r="J53" s="16"/>
      <c r="K53" s="205">
        <f>IFERROR(J53*'Schedule 1'!$E$104,0)</f>
        <v>0</v>
      </c>
      <c r="L53" s="205">
        <f t="shared" si="1"/>
        <v>0</v>
      </c>
      <c r="N53" s="18"/>
      <c r="O53" s="18"/>
    </row>
    <row r="54" spans="1:15" x14ac:dyDescent="0.25">
      <c r="A54" s="204">
        <v>40</v>
      </c>
      <c r="B54" s="444"/>
      <c r="C54" s="444"/>
      <c r="D54" s="444"/>
      <c r="F54" s="16"/>
      <c r="G54" s="205">
        <f>IFERROR(F54*'Schedule 1'!$E$104,0)</f>
        <v>0</v>
      </c>
      <c r="H54" s="205">
        <f t="shared" si="0"/>
        <v>0</v>
      </c>
      <c r="J54" s="16"/>
      <c r="K54" s="205">
        <f>IFERROR(J54*'Schedule 1'!$E$104,0)</f>
        <v>0</v>
      </c>
      <c r="L54" s="205">
        <f t="shared" si="1"/>
        <v>0</v>
      </c>
      <c r="N54" s="18"/>
      <c r="O54" s="18"/>
    </row>
    <row r="55" spans="1:15" x14ac:dyDescent="0.25">
      <c r="A55" s="204">
        <v>41</v>
      </c>
      <c r="B55" s="444"/>
      <c r="C55" s="444"/>
      <c r="D55" s="444"/>
      <c r="F55" s="16"/>
      <c r="G55" s="205">
        <f>IFERROR(F55*'Schedule 1'!$E$104,0)</f>
        <v>0</v>
      </c>
      <c r="H55" s="205">
        <f t="shared" si="0"/>
        <v>0</v>
      </c>
      <c r="J55" s="16"/>
      <c r="K55" s="205">
        <f>IFERROR(J55*'Schedule 1'!$E$104,0)</f>
        <v>0</v>
      </c>
      <c r="L55" s="205">
        <f t="shared" si="1"/>
        <v>0</v>
      </c>
      <c r="N55" s="18"/>
      <c r="O55" s="18"/>
    </row>
    <row r="56" spans="1:15" x14ac:dyDescent="0.25">
      <c r="A56" s="204">
        <v>42</v>
      </c>
      <c r="B56" s="444"/>
      <c r="C56" s="444"/>
      <c r="D56" s="444"/>
      <c r="F56" s="16"/>
      <c r="G56" s="205">
        <f>IFERROR(F56*'Schedule 1'!$E$104,0)</f>
        <v>0</v>
      </c>
      <c r="H56" s="205">
        <f t="shared" si="0"/>
        <v>0</v>
      </c>
      <c r="J56" s="16"/>
      <c r="K56" s="205">
        <f>IFERROR(J56*'Schedule 1'!$E$104,0)</f>
        <v>0</v>
      </c>
      <c r="L56" s="205">
        <f t="shared" si="1"/>
        <v>0</v>
      </c>
      <c r="N56" s="18"/>
      <c r="O56" s="18"/>
    </row>
    <row r="57" spans="1:15" x14ac:dyDescent="0.25">
      <c r="A57" s="204">
        <v>43</v>
      </c>
      <c r="B57" s="444"/>
      <c r="C57" s="444"/>
      <c r="D57" s="444"/>
      <c r="F57" s="16"/>
      <c r="G57" s="205">
        <f>IFERROR(F57*'Schedule 1'!$E$104,0)</f>
        <v>0</v>
      </c>
      <c r="H57" s="205">
        <f t="shared" si="0"/>
        <v>0</v>
      </c>
      <c r="J57" s="16"/>
      <c r="K57" s="205">
        <f>IFERROR(J57*'Schedule 1'!$E$104,0)</f>
        <v>0</v>
      </c>
      <c r="L57" s="205">
        <f t="shared" si="1"/>
        <v>0</v>
      </c>
      <c r="N57" s="18"/>
      <c r="O57" s="18"/>
    </row>
    <row r="58" spans="1:15" x14ac:dyDescent="0.25">
      <c r="A58" s="204">
        <v>44</v>
      </c>
      <c r="B58" s="444"/>
      <c r="C58" s="444"/>
      <c r="D58" s="444"/>
      <c r="F58" s="16"/>
      <c r="G58" s="205">
        <f>IFERROR(F58*'Schedule 1'!$E$104,0)</f>
        <v>0</v>
      </c>
      <c r="H58" s="205">
        <f t="shared" si="0"/>
        <v>0</v>
      </c>
      <c r="J58" s="16"/>
      <c r="K58" s="205">
        <f>IFERROR(J58*'Schedule 1'!$E$104,0)</f>
        <v>0</v>
      </c>
      <c r="L58" s="205">
        <f t="shared" si="1"/>
        <v>0</v>
      </c>
      <c r="N58" s="18"/>
      <c r="O58" s="18"/>
    </row>
    <row r="59" spans="1:15" x14ac:dyDescent="0.25">
      <c r="A59" s="204">
        <v>45</v>
      </c>
      <c r="B59" s="444"/>
      <c r="C59" s="444"/>
      <c r="D59" s="444"/>
      <c r="F59" s="16"/>
      <c r="G59" s="205">
        <f>IFERROR(F59*'Schedule 1'!$E$104,0)</f>
        <v>0</v>
      </c>
      <c r="H59" s="205">
        <f t="shared" si="0"/>
        <v>0</v>
      </c>
      <c r="J59" s="16"/>
      <c r="K59" s="205">
        <f>IFERROR(J59*'Schedule 1'!$E$104,0)</f>
        <v>0</v>
      </c>
      <c r="L59" s="205">
        <f t="shared" si="1"/>
        <v>0</v>
      </c>
      <c r="N59" s="18"/>
      <c r="O59" s="18"/>
    </row>
    <row r="60" spans="1:15" x14ac:dyDescent="0.25">
      <c r="A60" s="204">
        <v>46</v>
      </c>
      <c r="B60" s="444"/>
      <c r="C60" s="444"/>
      <c r="D60" s="444"/>
      <c r="F60" s="16"/>
      <c r="G60" s="205">
        <f>IFERROR(F60*'Schedule 1'!$E$104,0)</f>
        <v>0</v>
      </c>
      <c r="H60" s="205">
        <f t="shared" si="0"/>
        <v>0</v>
      </c>
      <c r="J60" s="16"/>
      <c r="K60" s="205">
        <f>IFERROR(J60*'Schedule 1'!$E$104,0)</f>
        <v>0</v>
      </c>
      <c r="L60" s="205">
        <f t="shared" si="1"/>
        <v>0</v>
      </c>
      <c r="N60" s="18"/>
      <c r="O60" s="18"/>
    </row>
    <row r="61" spans="1:15" x14ac:dyDescent="0.25">
      <c r="A61" s="204">
        <v>47</v>
      </c>
      <c r="B61" s="444"/>
      <c r="C61" s="444"/>
      <c r="D61" s="444"/>
      <c r="F61" s="16"/>
      <c r="G61" s="205">
        <f>IFERROR(F61*'Schedule 1'!$E$104,0)</f>
        <v>0</v>
      </c>
      <c r="H61" s="205">
        <f t="shared" si="0"/>
        <v>0</v>
      </c>
      <c r="J61" s="16"/>
      <c r="K61" s="205">
        <f>IFERROR(J61*'Schedule 1'!$E$104,0)</f>
        <v>0</v>
      </c>
      <c r="L61" s="205">
        <f t="shared" si="1"/>
        <v>0</v>
      </c>
      <c r="N61" s="18"/>
      <c r="O61" s="18"/>
    </row>
    <row r="62" spans="1:15" x14ac:dyDescent="0.25">
      <c r="A62" s="204">
        <v>48</v>
      </c>
      <c r="B62" s="444"/>
      <c r="C62" s="444"/>
      <c r="D62" s="444"/>
      <c r="F62" s="16"/>
      <c r="G62" s="205">
        <f>IFERROR(F62*'Schedule 1'!$E$104,0)</f>
        <v>0</v>
      </c>
      <c r="H62" s="205">
        <f t="shared" si="0"/>
        <v>0</v>
      </c>
      <c r="J62" s="16"/>
      <c r="K62" s="205">
        <f>IFERROR(J62*'Schedule 1'!$E$104,0)</f>
        <v>0</v>
      </c>
      <c r="L62" s="205">
        <f t="shared" si="1"/>
        <v>0</v>
      </c>
      <c r="N62" s="18"/>
      <c r="O62" s="18"/>
    </row>
    <row r="63" spans="1:15" x14ac:dyDescent="0.25">
      <c r="A63" s="204">
        <v>49</v>
      </c>
      <c r="B63" s="444"/>
      <c r="C63" s="444"/>
      <c r="D63" s="444"/>
      <c r="F63" s="16"/>
      <c r="G63" s="205">
        <f>IFERROR(F63*'Schedule 1'!$E$104,0)</f>
        <v>0</v>
      </c>
      <c r="H63" s="205">
        <f t="shared" si="0"/>
        <v>0</v>
      </c>
      <c r="J63" s="16"/>
      <c r="K63" s="205">
        <f>IFERROR(J63*'Schedule 1'!$E$104,0)</f>
        <v>0</v>
      </c>
      <c r="L63" s="205">
        <f t="shared" si="1"/>
        <v>0</v>
      </c>
      <c r="N63" s="18"/>
      <c r="O63" s="18"/>
    </row>
    <row r="64" spans="1:15" x14ac:dyDescent="0.25">
      <c r="A64" s="204">
        <v>50</v>
      </c>
      <c r="B64" s="444"/>
      <c r="C64" s="444"/>
      <c r="D64" s="444"/>
      <c r="F64" s="16"/>
      <c r="G64" s="205">
        <f>IFERROR(F64*'Schedule 1'!$E$104,0)</f>
        <v>0</v>
      </c>
      <c r="H64" s="205">
        <f t="shared" si="0"/>
        <v>0</v>
      </c>
      <c r="J64" s="16"/>
      <c r="K64" s="205">
        <f>IFERROR(J64*'Schedule 1'!$E$104,0)</f>
        <v>0</v>
      </c>
      <c r="L64" s="205">
        <f t="shared" si="1"/>
        <v>0</v>
      </c>
      <c r="N64" s="18"/>
      <c r="O64" s="18"/>
    </row>
    <row r="65" spans="1:15" x14ac:dyDescent="0.25">
      <c r="A65" s="204">
        <v>51</v>
      </c>
      <c r="B65" s="444"/>
      <c r="C65" s="444"/>
      <c r="D65" s="444"/>
      <c r="F65" s="16"/>
      <c r="G65" s="205">
        <f>IFERROR(F65*'Schedule 1'!$E$104,0)</f>
        <v>0</v>
      </c>
      <c r="H65" s="205">
        <f t="shared" si="0"/>
        <v>0</v>
      </c>
      <c r="J65" s="16"/>
      <c r="K65" s="205">
        <f>IFERROR(J65*'Schedule 1'!$E$104,0)</f>
        <v>0</v>
      </c>
      <c r="L65" s="205">
        <f t="shared" si="1"/>
        <v>0</v>
      </c>
      <c r="N65" s="18"/>
      <c r="O65" s="18"/>
    </row>
    <row r="66" spans="1:15" x14ac:dyDescent="0.25">
      <c r="A66" s="204">
        <v>52</v>
      </c>
      <c r="B66" s="444"/>
      <c r="C66" s="444"/>
      <c r="D66" s="444"/>
      <c r="F66" s="16"/>
      <c r="G66" s="205">
        <f>IFERROR(F66*'Schedule 1'!$E$104,0)</f>
        <v>0</v>
      </c>
      <c r="H66" s="205">
        <f t="shared" si="0"/>
        <v>0</v>
      </c>
      <c r="J66" s="16"/>
      <c r="K66" s="205">
        <f>IFERROR(J66*'Schedule 1'!$E$104,0)</f>
        <v>0</v>
      </c>
      <c r="L66" s="205">
        <f t="shared" si="1"/>
        <v>0</v>
      </c>
      <c r="N66" s="18"/>
      <c r="O66" s="18"/>
    </row>
    <row r="67" spans="1:15" x14ac:dyDescent="0.25">
      <c r="A67" s="204">
        <v>53</v>
      </c>
      <c r="B67" s="444"/>
      <c r="C67" s="444"/>
      <c r="D67" s="444"/>
      <c r="F67" s="16"/>
      <c r="G67" s="205">
        <f>IFERROR(F67*'Schedule 1'!$E$104,0)</f>
        <v>0</v>
      </c>
      <c r="H67" s="205">
        <f t="shared" si="0"/>
        <v>0</v>
      </c>
      <c r="J67" s="16"/>
      <c r="K67" s="205">
        <f>IFERROR(J67*'Schedule 1'!$E$104,0)</f>
        <v>0</v>
      </c>
      <c r="L67" s="205">
        <f t="shared" si="1"/>
        <v>0</v>
      </c>
      <c r="N67" s="18"/>
      <c r="O67" s="18"/>
    </row>
    <row r="68" spans="1:15" x14ac:dyDescent="0.25">
      <c r="A68" s="204">
        <v>54</v>
      </c>
      <c r="B68" s="444"/>
      <c r="C68" s="444"/>
      <c r="D68" s="444"/>
      <c r="F68" s="16"/>
      <c r="G68" s="205">
        <f>IFERROR(F68*'Schedule 1'!$E$104,0)</f>
        <v>0</v>
      </c>
      <c r="H68" s="205">
        <f t="shared" si="0"/>
        <v>0</v>
      </c>
      <c r="J68" s="16"/>
      <c r="K68" s="205">
        <f>IFERROR(J68*'Schedule 1'!$E$104,0)</f>
        <v>0</v>
      </c>
      <c r="L68" s="205">
        <f t="shared" si="1"/>
        <v>0</v>
      </c>
      <c r="N68" s="18"/>
      <c r="O68" s="18"/>
    </row>
    <row r="69" spans="1:15" x14ac:dyDescent="0.25">
      <c r="A69" s="204">
        <v>55</v>
      </c>
      <c r="B69" s="444"/>
      <c r="C69" s="444"/>
      <c r="D69" s="444"/>
      <c r="F69" s="16"/>
      <c r="G69" s="205">
        <f>IFERROR(F69*'Schedule 1'!$E$104,0)</f>
        <v>0</v>
      </c>
      <c r="H69" s="205">
        <f t="shared" si="0"/>
        <v>0</v>
      </c>
      <c r="J69" s="16"/>
      <c r="K69" s="205">
        <f>IFERROR(J69*'Schedule 1'!$E$104,0)</f>
        <v>0</v>
      </c>
      <c r="L69" s="205">
        <f t="shared" si="1"/>
        <v>0</v>
      </c>
      <c r="N69" s="18"/>
      <c r="O69" s="18"/>
    </row>
    <row r="70" spans="1:15" x14ac:dyDescent="0.25">
      <c r="A70" s="204">
        <v>56</v>
      </c>
      <c r="B70" s="444"/>
      <c r="C70" s="444"/>
      <c r="D70" s="444"/>
      <c r="F70" s="16"/>
      <c r="G70" s="205">
        <f>IFERROR(F70*'Schedule 1'!$E$104,0)</f>
        <v>0</v>
      </c>
      <c r="H70" s="205">
        <f t="shared" si="0"/>
        <v>0</v>
      </c>
      <c r="J70" s="16"/>
      <c r="K70" s="205">
        <f>IFERROR(J70*'Schedule 1'!$E$104,0)</f>
        <v>0</v>
      </c>
      <c r="L70" s="205">
        <f t="shared" si="1"/>
        <v>0</v>
      </c>
      <c r="N70" s="18"/>
      <c r="O70" s="18"/>
    </row>
    <row r="71" spans="1:15" x14ac:dyDescent="0.25">
      <c r="A71" s="204">
        <v>57</v>
      </c>
      <c r="B71" s="444"/>
      <c r="C71" s="444"/>
      <c r="D71" s="444"/>
      <c r="F71" s="16"/>
      <c r="G71" s="205">
        <f>IFERROR(F71*'Schedule 1'!$E$104,0)</f>
        <v>0</v>
      </c>
      <c r="H71" s="205">
        <f t="shared" si="0"/>
        <v>0</v>
      </c>
      <c r="J71" s="16"/>
      <c r="K71" s="205">
        <f>IFERROR(J71*'Schedule 1'!$E$104,0)</f>
        <v>0</v>
      </c>
      <c r="L71" s="205">
        <f t="shared" si="1"/>
        <v>0</v>
      </c>
      <c r="N71" s="18"/>
      <c r="O71" s="18"/>
    </row>
    <row r="72" spans="1:15" x14ac:dyDescent="0.25">
      <c r="A72" s="204">
        <v>58</v>
      </c>
      <c r="B72" s="444"/>
      <c r="C72" s="444"/>
      <c r="D72" s="444"/>
      <c r="F72" s="16"/>
      <c r="G72" s="205">
        <f>IFERROR(F72*'Schedule 1'!$E$104,0)</f>
        <v>0</v>
      </c>
      <c r="H72" s="205">
        <f t="shared" si="0"/>
        <v>0</v>
      </c>
      <c r="J72" s="16"/>
      <c r="K72" s="205">
        <f>IFERROR(J72*'Schedule 1'!$E$104,0)</f>
        <v>0</v>
      </c>
      <c r="L72" s="205">
        <f t="shared" si="1"/>
        <v>0</v>
      </c>
      <c r="N72" s="18"/>
      <c r="O72" s="18"/>
    </row>
    <row r="73" spans="1:15" x14ac:dyDescent="0.25">
      <c r="A73" s="204">
        <v>59</v>
      </c>
      <c r="F73" s="197">
        <f>SUM(F15:F72)</f>
        <v>0</v>
      </c>
      <c r="G73" s="197">
        <f t="shared" ref="G73:H73" si="2">SUM(G15:G72)</f>
        <v>0</v>
      </c>
      <c r="H73" s="197">
        <f t="shared" si="2"/>
        <v>0</v>
      </c>
      <c r="J73" s="197">
        <f>SUM(J15:J72)</f>
        <v>0</v>
      </c>
      <c r="K73" s="197">
        <f t="shared" ref="K73:L73" si="3">SUM(K15:K72)</f>
        <v>0</v>
      </c>
      <c r="L73" s="197">
        <f t="shared" si="3"/>
        <v>0</v>
      </c>
      <c r="O73" s="211"/>
    </row>
    <row r="74" spans="1:15" ht="15.75" thickBot="1" x14ac:dyDescent="0.3">
      <c r="H74" s="206" t="s">
        <v>280</v>
      </c>
      <c r="L74" s="206" t="s">
        <v>281</v>
      </c>
    </row>
    <row r="75" spans="1:15" s="208" customFormat="1" ht="16.5" thickBot="1" x14ac:dyDescent="0.3">
      <c r="A75" s="204">
        <v>60</v>
      </c>
      <c r="B75" s="212" t="s">
        <v>585</v>
      </c>
      <c r="F75" s="209">
        <f>H73+L73</f>
        <v>0</v>
      </c>
      <c r="H75" s="210"/>
      <c r="I75" s="210"/>
      <c r="J75" s="210"/>
      <c r="K75" s="210"/>
    </row>
    <row r="77" spans="1:15" x14ac:dyDescent="0.25">
      <c r="A77" s="211" t="s">
        <v>683</v>
      </c>
    </row>
    <row r="78" spans="1:15" x14ac:dyDescent="0.25">
      <c r="A78" s="211" t="s">
        <v>681</v>
      </c>
    </row>
  </sheetData>
  <sheetProtection algorithmName="SHA-512" hashValue="WnOza8U9gYZfxxX+Gyn2TQlk7yLiH1MxaGoyVfXPsaZ/aUGDuTs9U/fH1ONnEPChgPJrYE5t0Ff/jBWwHss9ow==" saltValue="jhwy+kVuTknVZSPDM1S3RA==" spinCount="100000" sheet="1" objects="1" scenarios="1"/>
  <mergeCells count="64">
    <mergeCell ref="B19:D19"/>
    <mergeCell ref="B12:D12"/>
    <mergeCell ref="B13:D14"/>
    <mergeCell ref="F13:H13"/>
    <mergeCell ref="J13:L13"/>
    <mergeCell ref="O13:O14"/>
    <mergeCell ref="B15:D15"/>
    <mergeCell ref="B16:D16"/>
    <mergeCell ref="B17:D17"/>
    <mergeCell ref="B18:D18"/>
    <mergeCell ref="N13:N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scale="34"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'Schedule 2A'!$AF$7:$AF$8</xm:f>
          </x14:formula1>
          <xm:sqref>F8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AC142"/>
    <pageSetUpPr fitToPage="1"/>
  </sheetPr>
  <dimension ref="A1:O78"/>
  <sheetViews>
    <sheetView showGridLines="0" zoomScaleNormal="100" workbookViewId="0"/>
  </sheetViews>
  <sheetFormatPr defaultColWidth="9.140625" defaultRowHeight="15" x14ac:dyDescent="0.25"/>
  <cols>
    <col min="1" max="1" width="9.5703125" style="63" customWidth="1"/>
    <col min="2" max="2" width="16" style="63" customWidth="1"/>
    <col min="3" max="3" width="19.42578125" style="63" customWidth="1"/>
    <col min="4" max="4" width="15.42578125" style="63" customWidth="1"/>
    <col min="5" max="5" width="2.28515625" style="63" customWidth="1"/>
    <col min="6" max="8" width="18.140625" style="63" customWidth="1"/>
    <col min="9" max="9" width="2.28515625" style="63" customWidth="1"/>
    <col min="10" max="12" width="18.140625" style="63" customWidth="1"/>
    <col min="13" max="13" width="2.28515625" style="63" customWidth="1"/>
    <col min="14" max="14" width="11" style="63" customWidth="1"/>
    <col min="15" max="15" width="12" style="63" customWidth="1"/>
    <col min="16" max="16384" width="9.140625" style="63"/>
  </cols>
  <sheetData>
    <row r="1" spans="1:15" ht="26.25" x14ac:dyDescent="0.4">
      <c r="A1" s="62" t="str">
        <f>Instructions!A1</f>
        <v>Colorado Comprehensive Provider Cost Report</v>
      </c>
    </row>
    <row r="2" spans="1:15" ht="21" x14ac:dyDescent="0.35">
      <c r="A2" s="64" t="str">
        <f>Instructions!A2</f>
        <v>Comprehensive Safety Net Providers</v>
      </c>
    </row>
    <row r="3" spans="1:15" ht="24.95" customHeight="1" x14ac:dyDescent="0.35">
      <c r="A3" s="179" t="s">
        <v>603</v>
      </c>
      <c r="B3" s="179"/>
      <c r="C3" s="179"/>
      <c r="D3" s="179"/>
      <c r="E3" s="179"/>
      <c r="F3" s="179"/>
      <c r="G3" s="179"/>
      <c r="H3" s="179"/>
    </row>
    <row r="5" spans="1:15" x14ac:dyDescent="0.25">
      <c r="A5" s="81" t="s">
        <v>555</v>
      </c>
      <c r="C5" s="82">
        <f>Certification!C5</f>
        <v>0</v>
      </c>
    </row>
    <row r="6" spans="1:15" x14ac:dyDescent="0.25">
      <c r="A6" s="81" t="s">
        <v>0</v>
      </c>
      <c r="C6" s="83">
        <f>Certification!C6</f>
        <v>45838</v>
      </c>
      <c r="F6" s="83"/>
    </row>
    <row r="8" spans="1:15" x14ac:dyDescent="0.25">
      <c r="A8" s="81" t="s">
        <v>276</v>
      </c>
      <c r="B8" s="81" t="s">
        <v>583</v>
      </c>
      <c r="C8" s="81"/>
      <c r="F8" s="17"/>
      <c r="G8" s="203" t="s">
        <v>282</v>
      </c>
    </row>
    <row r="10" spans="1:15" x14ac:dyDescent="0.25">
      <c r="A10" s="81" t="s">
        <v>277</v>
      </c>
      <c r="B10" s="81" t="s">
        <v>279</v>
      </c>
      <c r="C10" s="81"/>
    </row>
    <row r="12" spans="1:15" x14ac:dyDescent="0.25">
      <c r="B12" s="428">
        <v>1</v>
      </c>
      <c r="C12" s="428"/>
      <c r="D12" s="428"/>
      <c r="F12" s="85">
        <v>2</v>
      </c>
      <c r="G12" s="85">
        <v>3</v>
      </c>
      <c r="H12" s="85">
        <v>4</v>
      </c>
      <c r="J12" s="85">
        <v>5</v>
      </c>
      <c r="K12" s="85">
        <v>6</v>
      </c>
      <c r="L12" s="85">
        <v>7</v>
      </c>
      <c r="N12" s="85">
        <v>8</v>
      </c>
      <c r="O12" s="85">
        <v>9</v>
      </c>
    </row>
    <row r="13" spans="1:15" ht="15" customHeight="1" x14ac:dyDescent="0.25">
      <c r="B13" s="445" t="s">
        <v>278</v>
      </c>
      <c r="C13" s="445"/>
      <c r="D13" s="445"/>
      <c r="F13" s="435" t="s">
        <v>285</v>
      </c>
      <c r="G13" s="436"/>
      <c r="H13" s="437"/>
      <c r="J13" s="435" t="s">
        <v>286</v>
      </c>
      <c r="K13" s="436"/>
      <c r="L13" s="437"/>
      <c r="N13" s="446" t="s">
        <v>274</v>
      </c>
      <c r="O13" s="433" t="s">
        <v>680</v>
      </c>
    </row>
    <row r="14" spans="1:15" ht="55.5" customHeight="1" x14ac:dyDescent="0.25">
      <c r="B14" s="445"/>
      <c r="C14" s="445"/>
      <c r="D14" s="445"/>
      <c r="E14" s="75"/>
      <c r="F14" s="194" t="s">
        <v>239</v>
      </c>
      <c r="G14" s="87" t="s">
        <v>682</v>
      </c>
      <c r="H14" s="87" t="s">
        <v>240</v>
      </c>
      <c r="I14" s="69"/>
      <c r="J14" s="87" t="s">
        <v>239</v>
      </c>
      <c r="K14" s="87" t="s">
        <v>682</v>
      </c>
      <c r="L14" s="194" t="s">
        <v>240</v>
      </c>
      <c r="M14" s="75"/>
      <c r="N14" s="446"/>
      <c r="O14" s="434"/>
    </row>
    <row r="15" spans="1:15" x14ac:dyDescent="0.25">
      <c r="A15" s="204">
        <v>1</v>
      </c>
      <c r="B15" s="444"/>
      <c r="C15" s="444"/>
      <c r="D15" s="444"/>
      <c r="F15" s="16"/>
      <c r="G15" s="205">
        <f>IFERROR(F15*'Schedule 1'!$E$104,0)</f>
        <v>0</v>
      </c>
      <c r="H15" s="205">
        <f>SUM(F15:G15)</f>
        <v>0</v>
      </c>
      <c r="J15" s="16"/>
      <c r="K15" s="205">
        <f>IFERROR(J15*'Schedule 1'!$E$104,0)</f>
        <v>0</v>
      </c>
      <c r="L15" s="205">
        <f>SUM(J15:K15)</f>
        <v>0</v>
      </c>
      <c r="N15" s="18"/>
      <c r="O15" s="18"/>
    </row>
    <row r="16" spans="1:15" x14ac:dyDescent="0.25">
      <c r="A16" s="204">
        <v>2</v>
      </c>
      <c r="B16" s="444"/>
      <c r="C16" s="444"/>
      <c r="D16" s="444"/>
      <c r="F16" s="16"/>
      <c r="G16" s="205">
        <f>IFERROR(F16*'Schedule 1'!$E$104,0)</f>
        <v>0</v>
      </c>
      <c r="H16" s="205">
        <f t="shared" ref="H16:H72" si="0">SUM(F16:G16)</f>
        <v>0</v>
      </c>
      <c r="J16" s="16"/>
      <c r="K16" s="205">
        <f>IFERROR(J16*'Schedule 1'!$E$104,0)</f>
        <v>0</v>
      </c>
      <c r="L16" s="205">
        <f t="shared" ref="L16:L72" si="1">SUM(J16:K16)</f>
        <v>0</v>
      </c>
      <c r="N16" s="18"/>
      <c r="O16" s="18"/>
    </row>
    <row r="17" spans="1:15" x14ac:dyDescent="0.25">
      <c r="A17" s="204">
        <v>3</v>
      </c>
      <c r="B17" s="444"/>
      <c r="C17" s="444"/>
      <c r="D17" s="444"/>
      <c r="F17" s="16"/>
      <c r="G17" s="205">
        <f>IFERROR(F17*'Schedule 1'!$E$104,0)</f>
        <v>0</v>
      </c>
      <c r="H17" s="205">
        <f t="shared" si="0"/>
        <v>0</v>
      </c>
      <c r="J17" s="16"/>
      <c r="K17" s="205">
        <f>IFERROR(J17*'Schedule 1'!$E$104,0)</f>
        <v>0</v>
      </c>
      <c r="L17" s="205">
        <f t="shared" si="1"/>
        <v>0</v>
      </c>
      <c r="N17" s="18"/>
      <c r="O17" s="18"/>
    </row>
    <row r="18" spans="1:15" x14ac:dyDescent="0.25">
      <c r="A18" s="204">
        <v>4</v>
      </c>
      <c r="B18" s="444"/>
      <c r="C18" s="444"/>
      <c r="D18" s="444"/>
      <c r="F18" s="16"/>
      <c r="G18" s="205">
        <f>IFERROR(F18*'Schedule 1'!$E$104,0)</f>
        <v>0</v>
      </c>
      <c r="H18" s="205">
        <f t="shared" si="0"/>
        <v>0</v>
      </c>
      <c r="J18" s="16"/>
      <c r="K18" s="205">
        <f>IFERROR(J18*'Schedule 1'!$E$104,0)</f>
        <v>0</v>
      </c>
      <c r="L18" s="205">
        <f t="shared" si="1"/>
        <v>0</v>
      </c>
      <c r="N18" s="18"/>
      <c r="O18" s="18"/>
    </row>
    <row r="19" spans="1:15" x14ac:dyDescent="0.25">
      <c r="A19" s="204">
        <v>5</v>
      </c>
      <c r="B19" s="444"/>
      <c r="C19" s="444"/>
      <c r="D19" s="444"/>
      <c r="F19" s="16"/>
      <c r="G19" s="205">
        <f>IFERROR(F19*'Schedule 1'!$E$104,0)</f>
        <v>0</v>
      </c>
      <c r="H19" s="205">
        <f t="shared" si="0"/>
        <v>0</v>
      </c>
      <c r="J19" s="16"/>
      <c r="K19" s="205">
        <f>IFERROR(J19*'Schedule 1'!$E$104,0)</f>
        <v>0</v>
      </c>
      <c r="L19" s="205">
        <f t="shared" si="1"/>
        <v>0</v>
      </c>
      <c r="N19" s="18"/>
      <c r="O19" s="18"/>
    </row>
    <row r="20" spans="1:15" x14ac:dyDescent="0.25">
      <c r="A20" s="204">
        <v>6</v>
      </c>
      <c r="B20" s="444"/>
      <c r="C20" s="444"/>
      <c r="D20" s="444"/>
      <c r="F20" s="16"/>
      <c r="G20" s="205">
        <f>IFERROR(F20*'Schedule 1'!$E$104,0)</f>
        <v>0</v>
      </c>
      <c r="H20" s="205">
        <f t="shared" si="0"/>
        <v>0</v>
      </c>
      <c r="J20" s="16"/>
      <c r="K20" s="205">
        <f>IFERROR(J20*'Schedule 1'!$E$104,0)</f>
        <v>0</v>
      </c>
      <c r="L20" s="205">
        <f t="shared" si="1"/>
        <v>0</v>
      </c>
      <c r="N20" s="18"/>
      <c r="O20" s="18"/>
    </row>
    <row r="21" spans="1:15" x14ac:dyDescent="0.25">
      <c r="A21" s="204">
        <v>7</v>
      </c>
      <c r="B21" s="444"/>
      <c r="C21" s="444"/>
      <c r="D21" s="444"/>
      <c r="F21" s="16"/>
      <c r="G21" s="205">
        <f>IFERROR(F21*'Schedule 1'!$E$104,0)</f>
        <v>0</v>
      </c>
      <c r="H21" s="205">
        <f t="shared" si="0"/>
        <v>0</v>
      </c>
      <c r="J21" s="16"/>
      <c r="K21" s="205">
        <f>IFERROR(J21*'Schedule 1'!$E$104,0)</f>
        <v>0</v>
      </c>
      <c r="L21" s="205">
        <f t="shared" si="1"/>
        <v>0</v>
      </c>
      <c r="N21" s="18"/>
      <c r="O21" s="18"/>
    </row>
    <row r="22" spans="1:15" x14ac:dyDescent="0.25">
      <c r="A22" s="204">
        <v>8</v>
      </c>
      <c r="B22" s="444"/>
      <c r="C22" s="444"/>
      <c r="D22" s="444"/>
      <c r="F22" s="16"/>
      <c r="G22" s="205">
        <f>IFERROR(F22*'Schedule 1'!$E$104,0)</f>
        <v>0</v>
      </c>
      <c r="H22" s="205">
        <f t="shared" si="0"/>
        <v>0</v>
      </c>
      <c r="J22" s="16"/>
      <c r="K22" s="205">
        <f>IFERROR(J22*'Schedule 1'!$E$104,0)</f>
        <v>0</v>
      </c>
      <c r="L22" s="205">
        <f t="shared" si="1"/>
        <v>0</v>
      </c>
      <c r="N22" s="18"/>
      <c r="O22" s="18"/>
    </row>
    <row r="23" spans="1:15" x14ac:dyDescent="0.25">
      <c r="A23" s="204">
        <v>9</v>
      </c>
      <c r="B23" s="444"/>
      <c r="C23" s="444"/>
      <c r="D23" s="444"/>
      <c r="F23" s="16"/>
      <c r="G23" s="205">
        <f>IFERROR(F23*'Schedule 1'!$E$104,0)</f>
        <v>0</v>
      </c>
      <c r="H23" s="205">
        <f t="shared" si="0"/>
        <v>0</v>
      </c>
      <c r="J23" s="16"/>
      <c r="K23" s="205">
        <f>IFERROR(J23*'Schedule 1'!$E$104,0)</f>
        <v>0</v>
      </c>
      <c r="L23" s="205">
        <f t="shared" si="1"/>
        <v>0</v>
      </c>
      <c r="N23" s="18"/>
      <c r="O23" s="18"/>
    </row>
    <row r="24" spans="1:15" x14ac:dyDescent="0.25">
      <c r="A24" s="204">
        <v>10</v>
      </c>
      <c r="B24" s="444"/>
      <c r="C24" s="444"/>
      <c r="D24" s="444"/>
      <c r="F24" s="16"/>
      <c r="G24" s="205">
        <f>IFERROR(F24*'Schedule 1'!$E$104,0)</f>
        <v>0</v>
      </c>
      <c r="H24" s="205">
        <f t="shared" si="0"/>
        <v>0</v>
      </c>
      <c r="J24" s="16"/>
      <c r="K24" s="205">
        <f>IFERROR(J24*'Schedule 1'!$E$104,0)</f>
        <v>0</v>
      </c>
      <c r="L24" s="205">
        <f t="shared" si="1"/>
        <v>0</v>
      </c>
      <c r="N24" s="18"/>
      <c r="O24" s="18"/>
    </row>
    <row r="25" spans="1:15" x14ac:dyDescent="0.25">
      <c r="A25" s="204">
        <v>11</v>
      </c>
      <c r="B25" s="444"/>
      <c r="C25" s="444"/>
      <c r="D25" s="444"/>
      <c r="F25" s="16"/>
      <c r="G25" s="205">
        <f>IFERROR(F25*'Schedule 1'!$E$104,0)</f>
        <v>0</v>
      </c>
      <c r="H25" s="205">
        <f t="shared" si="0"/>
        <v>0</v>
      </c>
      <c r="J25" s="16"/>
      <c r="K25" s="205">
        <f>IFERROR(J25*'Schedule 1'!$E$104,0)</f>
        <v>0</v>
      </c>
      <c r="L25" s="205">
        <f t="shared" si="1"/>
        <v>0</v>
      </c>
      <c r="N25" s="18"/>
      <c r="O25" s="18"/>
    </row>
    <row r="26" spans="1:15" x14ac:dyDescent="0.25">
      <c r="A26" s="204">
        <v>12</v>
      </c>
      <c r="B26" s="444"/>
      <c r="C26" s="444"/>
      <c r="D26" s="444"/>
      <c r="F26" s="16"/>
      <c r="G26" s="205">
        <f>IFERROR(F26*'Schedule 1'!$E$104,0)</f>
        <v>0</v>
      </c>
      <c r="H26" s="205">
        <f t="shared" si="0"/>
        <v>0</v>
      </c>
      <c r="J26" s="16"/>
      <c r="K26" s="205">
        <f>IFERROR(J26*'Schedule 1'!$E$104,0)</f>
        <v>0</v>
      </c>
      <c r="L26" s="205">
        <f t="shared" si="1"/>
        <v>0</v>
      </c>
      <c r="N26" s="18"/>
      <c r="O26" s="18"/>
    </row>
    <row r="27" spans="1:15" x14ac:dyDescent="0.25">
      <c r="A27" s="204">
        <v>13</v>
      </c>
      <c r="B27" s="444"/>
      <c r="C27" s="444"/>
      <c r="D27" s="444"/>
      <c r="F27" s="16"/>
      <c r="G27" s="205">
        <f>IFERROR(F27*'Schedule 1'!$E$104,0)</f>
        <v>0</v>
      </c>
      <c r="H27" s="205">
        <f t="shared" si="0"/>
        <v>0</v>
      </c>
      <c r="J27" s="16"/>
      <c r="K27" s="205">
        <f>IFERROR(J27*'Schedule 1'!$E$104,0)</f>
        <v>0</v>
      </c>
      <c r="L27" s="205">
        <f t="shared" si="1"/>
        <v>0</v>
      </c>
      <c r="N27" s="18"/>
      <c r="O27" s="18"/>
    </row>
    <row r="28" spans="1:15" x14ac:dyDescent="0.25">
      <c r="A28" s="204">
        <v>14</v>
      </c>
      <c r="B28" s="444"/>
      <c r="C28" s="444"/>
      <c r="D28" s="444"/>
      <c r="F28" s="16"/>
      <c r="G28" s="205">
        <f>IFERROR(F28*'Schedule 1'!$E$104,0)</f>
        <v>0</v>
      </c>
      <c r="H28" s="205">
        <f t="shared" si="0"/>
        <v>0</v>
      </c>
      <c r="J28" s="16"/>
      <c r="K28" s="205">
        <f>IFERROR(J28*'Schedule 1'!$E$104,0)</f>
        <v>0</v>
      </c>
      <c r="L28" s="205">
        <f t="shared" si="1"/>
        <v>0</v>
      </c>
      <c r="N28" s="18"/>
      <c r="O28" s="18"/>
    </row>
    <row r="29" spans="1:15" x14ac:dyDescent="0.25">
      <c r="A29" s="204">
        <v>15</v>
      </c>
      <c r="B29" s="444"/>
      <c r="C29" s="444"/>
      <c r="D29" s="444"/>
      <c r="F29" s="16"/>
      <c r="G29" s="205">
        <f>IFERROR(F29*'Schedule 1'!$E$104,0)</f>
        <v>0</v>
      </c>
      <c r="H29" s="205">
        <f t="shared" si="0"/>
        <v>0</v>
      </c>
      <c r="J29" s="16"/>
      <c r="K29" s="205">
        <f>IFERROR(J29*'Schedule 1'!$E$104,0)</f>
        <v>0</v>
      </c>
      <c r="L29" s="205">
        <f t="shared" si="1"/>
        <v>0</v>
      </c>
      <c r="N29" s="18"/>
      <c r="O29" s="18"/>
    </row>
    <row r="30" spans="1:15" x14ac:dyDescent="0.25">
      <c r="A30" s="204">
        <v>16</v>
      </c>
      <c r="B30" s="444"/>
      <c r="C30" s="444"/>
      <c r="D30" s="444"/>
      <c r="F30" s="16"/>
      <c r="G30" s="205">
        <f>IFERROR(F30*'Schedule 1'!$E$104,0)</f>
        <v>0</v>
      </c>
      <c r="H30" s="205">
        <f t="shared" si="0"/>
        <v>0</v>
      </c>
      <c r="J30" s="16"/>
      <c r="K30" s="205">
        <f>IFERROR(J30*'Schedule 1'!$E$104,0)</f>
        <v>0</v>
      </c>
      <c r="L30" s="205">
        <f t="shared" si="1"/>
        <v>0</v>
      </c>
      <c r="N30" s="18"/>
      <c r="O30" s="18"/>
    </row>
    <row r="31" spans="1:15" x14ac:dyDescent="0.25">
      <c r="A31" s="204">
        <v>17</v>
      </c>
      <c r="B31" s="444"/>
      <c r="C31" s="444"/>
      <c r="D31" s="444"/>
      <c r="F31" s="16"/>
      <c r="G31" s="205">
        <f>IFERROR(F31*'Schedule 1'!$E$104,0)</f>
        <v>0</v>
      </c>
      <c r="H31" s="205">
        <f t="shared" si="0"/>
        <v>0</v>
      </c>
      <c r="J31" s="16"/>
      <c r="K31" s="205">
        <f>IFERROR(J31*'Schedule 1'!$E$104,0)</f>
        <v>0</v>
      </c>
      <c r="L31" s="205">
        <f t="shared" si="1"/>
        <v>0</v>
      </c>
      <c r="N31" s="18"/>
      <c r="O31" s="18"/>
    </row>
    <row r="32" spans="1:15" x14ac:dyDescent="0.25">
      <c r="A32" s="204">
        <v>18</v>
      </c>
      <c r="B32" s="444"/>
      <c r="C32" s="444"/>
      <c r="D32" s="444"/>
      <c r="F32" s="16"/>
      <c r="G32" s="205">
        <f>IFERROR(F32*'Schedule 1'!$E$104,0)</f>
        <v>0</v>
      </c>
      <c r="H32" s="205">
        <f t="shared" si="0"/>
        <v>0</v>
      </c>
      <c r="J32" s="16"/>
      <c r="K32" s="205">
        <f>IFERROR(J32*'Schedule 1'!$E$104,0)</f>
        <v>0</v>
      </c>
      <c r="L32" s="205">
        <f t="shared" si="1"/>
        <v>0</v>
      </c>
      <c r="N32" s="18"/>
      <c r="O32" s="18"/>
    </row>
    <row r="33" spans="1:15" x14ac:dyDescent="0.25">
      <c r="A33" s="204">
        <v>19</v>
      </c>
      <c r="B33" s="444"/>
      <c r="C33" s="444"/>
      <c r="D33" s="444"/>
      <c r="F33" s="16"/>
      <c r="G33" s="205">
        <f>IFERROR(F33*'Schedule 1'!$E$104,0)</f>
        <v>0</v>
      </c>
      <c r="H33" s="205">
        <f t="shared" si="0"/>
        <v>0</v>
      </c>
      <c r="J33" s="16"/>
      <c r="K33" s="205">
        <f>IFERROR(J33*'Schedule 1'!$E$104,0)</f>
        <v>0</v>
      </c>
      <c r="L33" s="205">
        <f t="shared" si="1"/>
        <v>0</v>
      </c>
      <c r="N33" s="18"/>
      <c r="O33" s="18"/>
    </row>
    <row r="34" spans="1:15" x14ac:dyDescent="0.25">
      <c r="A34" s="204">
        <v>20</v>
      </c>
      <c r="B34" s="444"/>
      <c r="C34" s="444"/>
      <c r="D34" s="444"/>
      <c r="F34" s="16"/>
      <c r="G34" s="205">
        <f>IFERROR(F34*'Schedule 1'!$E$104,0)</f>
        <v>0</v>
      </c>
      <c r="H34" s="205">
        <f t="shared" si="0"/>
        <v>0</v>
      </c>
      <c r="J34" s="16"/>
      <c r="K34" s="205">
        <f>IFERROR(J34*'Schedule 1'!$E$104,0)</f>
        <v>0</v>
      </c>
      <c r="L34" s="205">
        <f t="shared" si="1"/>
        <v>0</v>
      </c>
      <c r="N34" s="18"/>
      <c r="O34" s="18"/>
    </row>
    <row r="35" spans="1:15" x14ac:dyDescent="0.25">
      <c r="A35" s="204">
        <v>21</v>
      </c>
      <c r="B35" s="444"/>
      <c r="C35" s="444"/>
      <c r="D35" s="444"/>
      <c r="F35" s="16"/>
      <c r="G35" s="205">
        <f>IFERROR(F35*'Schedule 1'!$E$104,0)</f>
        <v>0</v>
      </c>
      <c r="H35" s="205">
        <f t="shared" si="0"/>
        <v>0</v>
      </c>
      <c r="J35" s="16"/>
      <c r="K35" s="205">
        <f>IFERROR(J35*'Schedule 1'!$E$104,0)</f>
        <v>0</v>
      </c>
      <c r="L35" s="205">
        <f t="shared" si="1"/>
        <v>0</v>
      </c>
      <c r="N35" s="18"/>
      <c r="O35" s="18"/>
    </row>
    <row r="36" spans="1:15" x14ac:dyDescent="0.25">
      <c r="A36" s="204">
        <v>22</v>
      </c>
      <c r="B36" s="444"/>
      <c r="C36" s="444"/>
      <c r="D36" s="444"/>
      <c r="F36" s="16"/>
      <c r="G36" s="205">
        <f>IFERROR(F36*'Schedule 1'!$E$104,0)</f>
        <v>0</v>
      </c>
      <c r="H36" s="205">
        <f t="shared" si="0"/>
        <v>0</v>
      </c>
      <c r="J36" s="16"/>
      <c r="K36" s="205">
        <f>IFERROR(J36*'Schedule 1'!$E$104,0)</f>
        <v>0</v>
      </c>
      <c r="L36" s="205">
        <f t="shared" si="1"/>
        <v>0</v>
      </c>
      <c r="N36" s="18"/>
      <c r="O36" s="18"/>
    </row>
    <row r="37" spans="1:15" x14ac:dyDescent="0.25">
      <c r="A37" s="204">
        <v>23</v>
      </c>
      <c r="B37" s="444"/>
      <c r="C37" s="444"/>
      <c r="D37" s="444"/>
      <c r="F37" s="16"/>
      <c r="G37" s="205">
        <f>IFERROR(F37*'Schedule 1'!$E$104,0)</f>
        <v>0</v>
      </c>
      <c r="H37" s="205">
        <f t="shared" si="0"/>
        <v>0</v>
      </c>
      <c r="J37" s="16"/>
      <c r="K37" s="205">
        <f>IFERROR(J37*'Schedule 1'!$E$104,0)</f>
        <v>0</v>
      </c>
      <c r="L37" s="205">
        <f t="shared" si="1"/>
        <v>0</v>
      </c>
      <c r="N37" s="18"/>
      <c r="O37" s="18"/>
    </row>
    <row r="38" spans="1:15" x14ac:dyDescent="0.25">
      <c r="A38" s="204">
        <v>24</v>
      </c>
      <c r="B38" s="444"/>
      <c r="C38" s="444"/>
      <c r="D38" s="444"/>
      <c r="F38" s="16"/>
      <c r="G38" s="205">
        <f>IFERROR(F38*'Schedule 1'!$E$104,0)</f>
        <v>0</v>
      </c>
      <c r="H38" s="205">
        <f t="shared" si="0"/>
        <v>0</v>
      </c>
      <c r="J38" s="16"/>
      <c r="K38" s="205">
        <f>IFERROR(J38*'Schedule 1'!$E$104,0)</f>
        <v>0</v>
      </c>
      <c r="L38" s="205">
        <f t="shared" si="1"/>
        <v>0</v>
      </c>
      <c r="N38" s="18"/>
      <c r="O38" s="18"/>
    </row>
    <row r="39" spans="1:15" x14ac:dyDescent="0.25">
      <c r="A39" s="204">
        <v>25</v>
      </c>
      <c r="B39" s="444"/>
      <c r="C39" s="444"/>
      <c r="D39" s="444"/>
      <c r="F39" s="16"/>
      <c r="G39" s="205">
        <f>IFERROR(F39*'Schedule 1'!$E$104,0)</f>
        <v>0</v>
      </c>
      <c r="H39" s="205">
        <f t="shared" si="0"/>
        <v>0</v>
      </c>
      <c r="J39" s="16"/>
      <c r="K39" s="205">
        <f>IFERROR(J39*'Schedule 1'!$E$104,0)</f>
        <v>0</v>
      </c>
      <c r="L39" s="205">
        <f t="shared" si="1"/>
        <v>0</v>
      </c>
      <c r="N39" s="18"/>
      <c r="O39" s="18"/>
    </row>
    <row r="40" spans="1:15" x14ac:dyDescent="0.25">
      <c r="A40" s="204">
        <v>26</v>
      </c>
      <c r="B40" s="444"/>
      <c r="C40" s="444"/>
      <c r="D40" s="444"/>
      <c r="F40" s="16"/>
      <c r="G40" s="205">
        <f>IFERROR(F40*'Schedule 1'!$E$104,0)</f>
        <v>0</v>
      </c>
      <c r="H40" s="205">
        <f t="shared" si="0"/>
        <v>0</v>
      </c>
      <c r="J40" s="16"/>
      <c r="K40" s="205">
        <f>IFERROR(J40*'Schedule 1'!$E$104,0)</f>
        <v>0</v>
      </c>
      <c r="L40" s="205">
        <f t="shared" si="1"/>
        <v>0</v>
      </c>
      <c r="N40" s="18"/>
      <c r="O40" s="18"/>
    </row>
    <row r="41" spans="1:15" x14ac:dyDescent="0.25">
      <c r="A41" s="204">
        <v>27</v>
      </c>
      <c r="B41" s="444"/>
      <c r="C41" s="444"/>
      <c r="D41" s="444"/>
      <c r="F41" s="16"/>
      <c r="G41" s="205">
        <f>IFERROR(F41*'Schedule 1'!$E$104,0)</f>
        <v>0</v>
      </c>
      <c r="H41" s="205">
        <f t="shared" si="0"/>
        <v>0</v>
      </c>
      <c r="J41" s="16"/>
      <c r="K41" s="205">
        <f>IFERROR(J41*'Schedule 1'!$E$104,0)</f>
        <v>0</v>
      </c>
      <c r="L41" s="205">
        <f t="shared" si="1"/>
        <v>0</v>
      </c>
      <c r="N41" s="18"/>
      <c r="O41" s="18"/>
    </row>
    <row r="42" spans="1:15" x14ac:dyDescent="0.25">
      <c r="A42" s="204">
        <v>28</v>
      </c>
      <c r="B42" s="444"/>
      <c r="C42" s="444"/>
      <c r="D42" s="444"/>
      <c r="F42" s="16"/>
      <c r="G42" s="205">
        <f>IFERROR(F42*'Schedule 1'!$E$104,0)</f>
        <v>0</v>
      </c>
      <c r="H42" s="205">
        <f t="shared" si="0"/>
        <v>0</v>
      </c>
      <c r="J42" s="16"/>
      <c r="K42" s="205">
        <f>IFERROR(J42*'Schedule 1'!$E$104,0)</f>
        <v>0</v>
      </c>
      <c r="L42" s="205">
        <f t="shared" si="1"/>
        <v>0</v>
      </c>
      <c r="N42" s="18"/>
      <c r="O42" s="18"/>
    </row>
    <row r="43" spans="1:15" x14ac:dyDescent="0.25">
      <c r="A43" s="204">
        <v>29</v>
      </c>
      <c r="B43" s="444"/>
      <c r="C43" s="444"/>
      <c r="D43" s="444"/>
      <c r="F43" s="16"/>
      <c r="G43" s="205">
        <f>IFERROR(F43*'Schedule 1'!$E$104,0)</f>
        <v>0</v>
      </c>
      <c r="H43" s="205">
        <f t="shared" si="0"/>
        <v>0</v>
      </c>
      <c r="J43" s="16"/>
      <c r="K43" s="205">
        <f>IFERROR(J43*'Schedule 1'!$E$104,0)</f>
        <v>0</v>
      </c>
      <c r="L43" s="205">
        <f t="shared" si="1"/>
        <v>0</v>
      </c>
      <c r="N43" s="18"/>
      <c r="O43" s="18"/>
    </row>
    <row r="44" spans="1:15" x14ac:dyDescent="0.25">
      <c r="A44" s="204">
        <v>30</v>
      </c>
      <c r="B44" s="444"/>
      <c r="C44" s="444"/>
      <c r="D44" s="444"/>
      <c r="F44" s="16"/>
      <c r="G44" s="205">
        <f>IFERROR(F44*'Schedule 1'!$E$104,0)</f>
        <v>0</v>
      </c>
      <c r="H44" s="205">
        <f t="shared" si="0"/>
        <v>0</v>
      </c>
      <c r="J44" s="16"/>
      <c r="K44" s="205">
        <f>IFERROR(J44*'Schedule 1'!$E$104,0)</f>
        <v>0</v>
      </c>
      <c r="L44" s="205">
        <f t="shared" si="1"/>
        <v>0</v>
      </c>
      <c r="N44" s="18"/>
      <c r="O44" s="18"/>
    </row>
    <row r="45" spans="1:15" x14ac:dyDescent="0.25">
      <c r="A45" s="204">
        <v>31</v>
      </c>
      <c r="B45" s="444"/>
      <c r="C45" s="444"/>
      <c r="D45" s="444"/>
      <c r="F45" s="16"/>
      <c r="G45" s="205">
        <f>IFERROR(F45*'Schedule 1'!$E$104,0)</f>
        <v>0</v>
      </c>
      <c r="H45" s="205">
        <f t="shared" si="0"/>
        <v>0</v>
      </c>
      <c r="J45" s="16"/>
      <c r="K45" s="205">
        <f>IFERROR(J45*'Schedule 1'!$E$104,0)</f>
        <v>0</v>
      </c>
      <c r="L45" s="205">
        <f t="shared" si="1"/>
        <v>0</v>
      </c>
      <c r="N45" s="18"/>
      <c r="O45" s="18"/>
    </row>
    <row r="46" spans="1:15" x14ac:dyDescent="0.25">
      <c r="A46" s="204">
        <v>32</v>
      </c>
      <c r="B46" s="444"/>
      <c r="C46" s="444"/>
      <c r="D46" s="444"/>
      <c r="F46" s="16"/>
      <c r="G46" s="205">
        <f>IFERROR(F46*'Schedule 1'!$E$104,0)</f>
        <v>0</v>
      </c>
      <c r="H46" s="205">
        <f t="shared" si="0"/>
        <v>0</v>
      </c>
      <c r="J46" s="16"/>
      <c r="K46" s="205">
        <f>IFERROR(J46*'Schedule 1'!$E$104,0)</f>
        <v>0</v>
      </c>
      <c r="L46" s="205">
        <f t="shared" si="1"/>
        <v>0</v>
      </c>
      <c r="N46" s="18"/>
      <c r="O46" s="18"/>
    </row>
    <row r="47" spans="1:15" x14ac:dyDescent="0.25">
      <c r="A47" s="204">
        <v>33</v>
      </c>
      <c r="B47" s="444"/>
      <c r="C47" s="444"/>
      <c r="D47" s="444"/>
      <c r="F47" s="16"/>
      <c r="G47" s="205">
        <f>IFERROR(F47*'Schedule 1'!$E$104,0)</f>
        <v>0</v>
      </c>
      <c r="H47" s="205">
        <f t="shared" si="0"/>
        <v>0</v>
      </c>
      <c r="J47" s="16"/>
      <c r="K47" s="205">
        <f>IFERROR(J47*'Schedule 1'!$E$104,0)</f>
        <v>0</v>
      </c>
      <c r="L47" s="205">
        <f t="shared" si="1"/>
        <v>0</v>
      </c>
      <c r="N47" s="18"/>
      <c r="O47" s="18"/>
    </row>
    <row r="48" spans="1:15" x14ac:dyDescent="0.25">
      <c r="A48" s="204">
        <v>34</v>
      </c>
      <c r="B48" s="444"/>
      <c r="C48" s="444"/>
      <c r="D48" s="444"/>
      <c r="F48" s="16"/>
      <c r="G48" s="205">
        <f>IFERROR(F48*'Schedule 1'!$E$104,0)</f>
        <v>0</v>
      </c>
      <c r="H48" s="205">
        <f t="shared" si="0"/>
        <v>0</v>
      </c>
      <c r="J48" s="16"/>
      <c r="K48" s="205">
        <f>IFERROR(J48*'Schedule 1'!$E$104,0)</f>
        <v>0</v>
      </c>
      <c r="L48" s="205">
        <f t="shared" si="1"/>
        <v>0</v>
      </c>
      <c r="N48" s="18"/>
      <c r="O48" s="18"/>
    </row>
    <row r="49" spans="1:15" x14ac:dyDescent="0.25">
      <c r="A49" s="204">
        <v>35</v>
      </c>
      <c r="B49" s="444"/>
      <c r="C49" s="444"/>
      <c r="D49" s="444"/>
      <c r="F49" s="16"/>
      <c r="G49" s="205">
        <f>IFERROR(F49*'Schedule 1'!$E$104,0)</f>
        <v>0</v>
      </c>
      <c r="H49" s="205">
        <f t="shared" si="0"/>
        <v>0</v>
      </c>
      <c r="J49" s="16"/>
      <c r="K49" s="205">
        <f>IFERROR(J49*'Schedule 1'!$E$104,0)</f>
        <v>0</v>
      </c>
      <c r="L49" s="205">
        <f t="shared" si="1"/>
        <v>0</v>
      </c>
      <c r="N49" s="18"/>
      <c r="O49" s="18"/>
    </row>
    <row r="50" spans="1:15" x14ac:dyDescent="0.25">
      <c r="A50" s="204">
        <v>36</v>
      </c>
      <c r="B50" s="444"/>
      <c r="C50" s="444"/>
      <c r="D50" s="444"/>
      <c r="F50" s="16"/>
      <c r="G50" s="205">
        <f>IFERROR(F50*'Schedule 1'!$E$104,0)</f>
        <v>0</v>
      </c>
      <c r="H50" s="205">
        <f t="shared" si="0"/>
        <v>0</v>
      </c>
      <c r="J50" s="16"/>
      <c r="K50" s="205">
        <f>IFERROR(J50*'Schedule 1'!$E$104,0)</f>
        <v>0</v>
      </c>
      <c r="L50" s="205">
        <f t="shared" si="1"/>
        <v>0</v>
      </c>
      <c r="N50" s="18"/>
      <c r="O50" s="18"/>
    </row>
    <row r="51" spans="1:15" x14ac:dyDescent="0.25">
      <c r="A51" s="204">
        <v>37</v>
      </c>
      <c r="B51" s="444"/>
      <c r="C51" s="444"/>
      <c r="D51" s="444"/>
      <c r="F51" s="16"/>
      <c r="G51" s="205">
        <f>IFERROR(F51*'Schedule 1'!$E$104,0)</f>
        <v>0</v>
      </c>
      <c r="H51" s="205">
        <f t="shared" si="0"/>
        <v>0</v>
      </c>
      <c r="J51" s="16"/>
      <c r="K51" s="205">
        <f>IFERROR(J51*'Schedule 1'!$E$104,0)</f>
        <v>0</v>
      </c>
      <c r="L51" s="205">
        <f t="shared" si="1"/>
        <v>0</v>
      </c>
      <c r="N51" s="18"/>
      <c r="O51" s="18"/>
    </row>
    <row r="52" spans="1:15" x14ac:dyDescent="0.25">
      <c r="A52" s="204">
        <v>38</v>
      </c>
      <c r="B52" s="444"/>
      <c r="C52" s="444"/>
      <c r="D52" s="444"/>
      <c r="F52" s="16"/>
      <c r="G52" s="205">
        <f>IFERROR(F52*'Schedule 1'!$E$104,0)</f>
        <v>0</v>
      </c>
      <c r="H52" s="205">
        <f t="shared" si="0"/>
        <v>0</v>
      </c>
      <c r="J52" s="16"/>
      <c r="K52" s="205">
        <f>IFERROR(J52*'Schedule 1'!$E$104,0)</f>
        <v>0</v>
      </c>
      <c r="L52" s="205">
        <f t="shared" si="1"/>
        <v>0</v>
      </c>
      <c r="N52" s="18"/>
      <c r="O52" s="18"/>
    </row>
    <row r="53" spans="1:15" x14ac:dyDescent="0.25">
      <c r="A53" s="204">
        <v>39</v>
      </c>
      <c r="B53" s="444"/>
      <c r="C53" s="444"/>
      <c r="D53" s="444"/>
      <c r="F53" s="16"/>
      <c r="G53" s="205">
        <f>IFERROR(F53*'Schedule 1'!$E$104,0)</f>
        <v>0</v>
      </c>
      <c r="H53" s="205">
        <f t="shared" si="0"/>
        <v>0</v>
      </c>
      <c r="J53" s="16"/>
      <c r="K53" s="205">
        <f>IFERROR(J53*'Schedule 1'!$E$104,0)</f>
        <v>0</v>
      </c>
      <c r="L53" s="205">
        <f t="shared" si="1"/>
        <v>0</v>
      </c>
      <c r="N53" s="18"/>
      <c r="O53" s="18"/>
    </row>
    <row r="54" spans="1:15" x14ac:dyDescent="0.25">
      <c r="A54" s="204">
        <v>40</v>
      </c>
      <c r="B54" s="444"/>
      <c r="C54" s="444"/>
      <c r="D54" s="444"/>
      <c r="F54" s="16"/>
      <c r="G54" s="205">
        <f>IFERROR(F54*'Schedule 1'!$E$104,0)</f>
        <v>0</v>
      </c>
      <c r="H54" s="205">
        <f t="shared" si="0"/>
        <v>0</v>
      </c>
      <c r="J54" s="16"/>
      <c r="K54" s="205">
        <f>IFERROR(J54*'Schedule 1'!$E$104,0)</f>
        <v>0</v>
      </c>
      <c r="L54" s="205">
        <f t="shared" si="1"/>
        <v>0</v>
      </c>
      <c r="N54" s="18"/>
      <c r="O54" s="18"/>
    </row>
    <row r="55" spans="1:15" x14ac:dyDescent="0.25">
      <c r="A55" s="204">
        <v>41</v>
      </c>
      <c r="B55" s="444"/>
      <c r="C55" s="444"/>
      <c r="D55" s="444"/>
      <c r="F55" s="16"/>
      <c r="G55" s="205">
        <f>IFERROR(F55*'Schedule 1'!$E$104,0)</f>
        <v>0</v>
      </c>
      <c r="H55" s="205">
        <f t="shared" si="0"/>
        <v>0</v>
      </c>
      <c r="J55" s="16"/>
      <c r="K55" s="205">
        <f>IFERROR(J55*'Schedule 1'!$E$104,0)</f>
        <v>0</v>
      </c>
      <c r="L55" s="205">
        <f t="shared" si="1"/>
        <v>0</v>
      </c>
      <c r="N55" s="18"/>
      <c r="O55" s="18"/>
    </row>
    <row r="56" spans="1:15" x14ac:dyDescent="0.25">
      <c r="A56" s="204">
        <v>42</v>
      </c>
      <c r="B56" s="444"/>
      <c r="C56" s="444"/>
      <c r="D56" s="444"/>
      <c r="F56" s="16"/>
      <c r="G56" s="205">
        <f>IFERROR(F56*'Schedule 1'!$E$104,0)</f>
        <v>0</v>
      </c>
      <c r="H56" s="205">
        <f t="shared" si="0"/>
        <v>0</v>
      </c>
      <c r="J56" s="16"/>
      <c r="K56" s="205">
        <f>IFERROR(J56*'Schedule 1'!$E$104,0)</f>
        <v>0</v>
      </c>
      <c r="L56" s="205">
        <f t="shared" si="1"/>
        <v>0</v>
      </c>
      <c r="N56" s="18"/>
      <c r="O56" s="18"/>
    </row>
    <row r="57" spans="1:15" x14ac:dyDescent="0.25">
      <c r="A57" s="204">
        <v>43</v>
      </c>
      <c r="B57" s="444"/>
      <c r="C57" s="444"/>
      <c r="D57" s="444"/>
      <c r="F57" s="16"/>
      <c r="G57" s="205">
        <f>IFERROR(F57*'Schedule 1'!$E$104,0)</f>
        <v>0</v>
      </c>
      <c r="H57" s="205">
        <f t="shared" si="0"/>
        <v>0</v>
      </c>
      <c r="J57" s="16"/>
      <c r="K57" s="205">
        <f>IFERROR(J57*'Schedule 1'!$E$104,0)</f>
        <v>0</v>
      </c>
      <c r="L57" s="205">
        <f t="shared" si="1"/>
        <v>0</v>
      </c>
      <c r="N57" s="18"/>
      <c r="O57" s="18"/>
    </row>
    <row r="58" spans="1:15" x14ac:dyDescent="0.25">
      <c r="A58" s="204">
        <v>44</v>
      </c>
      <c r="B58" s="444"/>
      <c r="C58" s="444"/>
      <c r="D58" s="444"/>
      <c r="F58" s="16"/>
      <c r="G58" s="205">
        <f>IFERROR(F58*'Schedule 1'!$E$104,0)</f>
        <v>0</v>
      </c>
      <c r="H58" s="205">
        <f t="shared" si="0"/>
        <v>0</v>
      </c>
      <c r="J58" s="16"/>
      <c r="K58" s="205">
        <f>IFERROR(J58*'Schedule 1'!$E$104,0)</f>
        <v>0</v>
      </c>
      <c r="L58" s="205">
        <f t="shared" si="1"/>
        <v>0</v>
      </c>
      <c r="N58" s="18"/>
      <c r="O58" s="18"/>
    </row>
    <row r="59" spans="1:15" x14ac:dyDescent="0.25">
      <c r="A59" s="204">
        <v>45</v>
      </c>
      <c r="B59" s="444"/>
      <c r="C59" s="444"/>
      <c r="D59" s="444"/>
      <c r="F59" s="16"/>
      <c r="G59" s="205">
        <f>IFERROR(F59*'Schedule 1'!$E$104,0)</f>
        <v>0</v>
      </c>
      <c r="H59" s="205">
        <f t="shared" si="0"/>
        <v>0</v>
      </c>
      <c r="J59" s="16"/>
      <c r="K59" s="205">
        <f>IFERROR(J59*'Schedule 1'!$E$104,0)</f>
        <v>0</v>
      </c>
      <c r="L59" s="205">
        <f t="shared" si="1"/>
        <v>0</v>
      </c>
      <c r="N59" s="18"/>
      <c r="O59" s="18"/>
    </row>
    <row r="60" spans="1:15" x14ac:dyDescent="0.25">
      <c r="A60" s="204">
        <v>46</v>
      </c>
      <c r="B60" s="444"/>
      <c r="C60" s="444"/>
      <c r="D60" s="444"/>
      <c r="F60" s="16"/>
      <c r="G60" s="205">
        <f>IFERROR(F60*'Schedule 1'!$E$104,0)</f>
        <v>0</v>
      </c>
      <c r="H60" s="205">
        <f t="shared" si="0"/>
        <v>0</v>
      </c>
      <c r="J60" s="16"/>
      <c r="K60" s="205">
        <f>IFERROR(J60*'Schedule 1'!$E$104,0)</f>
        <v>0</v>
      </c>
      <c r="L60" s="205">
        <f t="shared" si="1"/>
        <v>0</v>
      </c>
      <c r="N60" s="18"/>
      <c r="O60" s="18"/>
    </row>
    <row r="61" spans="1:15" x14ac:dyDescent="0.25">
      <c r="A61" s="204">
        <v>47</v>
      </c>
      <c r="B61" s="444"/>
      <c r="C61" s="444"/>
      <c r="D61" s="444"/>
      <c r="F61" s="16"/>
      <c r="G61" s="205">
        <f>IFERROR(F61*'Schedule 1'!$E$104,0)</f>
        <v>0</v>
      </c>
      <c r="H61" s="205">
        <f t="shared" si="0"/>
        <v>0</v>
      </c>
      <c r="J61" s="16"/>
      <c r="K61" s="205">
        <f>IFERROR(J61*'Schedule 1'!$E$104,0)</f>
        <v>0</v>
      </c>
      <c r="L61" s="205">
        <f t="shared" si="1"/>
        <v>0</v>
      </c>
      <c r="N61" s="18"/>
      <c r="O61" s="18"/>
    </row>
    <row r="62" spans="1:15" x14ac:dyDescent="0.25">
      <c r="A62" s="204">
        <v>48</v>
      </c>
      <c r="B62" s="444"/>
      <c r="C62" s="444"/>
      <c r="D62" s="444"/>
      <c r="F62" s="16"/>
      <c r="G62" s="205">
        <f>IFERROR(F62*'Schedule 1'!$E$104,0)</f>
        <v>0</v>
      </c>
      <c r="H62" s="205">
        <f t="shared" si="0"/>
        <v>0</v>
      </c>
      <c r="J62" s="16"/>
      <c r="K62" s="205">
        <f>IFERROR(J62*'Schedule 1'!$E$104,0)</f>
        <v>0</v>
      </c>
      <c r="L62" s="205">
        <f t="shared" si="1"/>
        <v>0</v>
      </c>
      <c r="N62" s="18"/>
      <c r="O62" s="18"/>
    </row>
    <row r="63" spans="1:15" x14ac:dyDescent="0.25">
      <c r="A63" s="204">
        <v>49</v>
      </c>
      <c r="B63" s="444"/>
      <c r="C63" s="444"/>
      <c r="D63" s="444"/>
      <c r="F63" s="16"/>
      <c r="G63" s="205">
        <f>IFERROR(F63*'Schedule 1'!$E$104,0)</f>
        <v>0</v>
      </c>
      <c r="H63" s="205">
        <f t="shared" si="0"/>
        <v>0</v>
      </c>
      <c r="J63" s="16"/>
      <c r="K63" s="205">
        <f>IFERROR(J63*'Schedule 1'!$E$104,0)</f>
        <v>0</v>
      </c>
      <c r="L63" s="205">
        <f t="shared" si="1"/>
        <v>0</v>
      </c>
      <c r="N63" s="18"/>
      <c r="O63" s="18"/>
    </row>
    <row r="64" spans="1:15" x14ac:dyDescent="0.25">
      <c r="A64" s="204">
        <v>50</v>
      </c>
      <c r="B64" s="444"/>
      <c r="C64" s="444"/>
      <c r="D64" s="444"/>
      <c r="F64" s="16"/>
      <c r="G64" s="205">
        <f>IFERROR(F64*'Schedule 1'!$E$104,0)</f>
        <v>0</v>
      </c>
      <c r="H64" s="205">
        <f t="shared" si="0"/>
        <v>0</v>
      </c>
      <c r="J64" s="16"/>
      <c r="K64" s="205">
        <f>IFERROR(J64*'Schedule 1'!$E$104,0)</f>
        <v>0</v>
      </c>
      <c r="L64" s="205">
        <f t="shared" si="1"/>
        <v>0</v>
      </c>
      <c r="N64" s="18"/>
      <c r="O64" s="18"/>
    </row>
    <row r="65" spans="1:15" x14ac:dyDescent="0.25">
      <c r="A65" s="204">
        <v>51</v>
      </c>
      <c r="B65" s="444"/>
      <c r="C65" s="444"/>
      <c r="D65" s="444"/>
      <c r="F65" s="16"/>
      <c r="G65" s="205">
        <f>IFERROR(F65*'Schedule 1'!$E$104,0)</f>
        <v>0</v>
      </c>
      <c r="H65" s="205">
        <f t="shared" si="0"/>
        <v>0</v>
      </c>
      <c r="J65" s="16"/>
      <c r="K65" s="205">
        <f>IFERROR(J65*'Schedule 1'!$E$104,0)</f>
        <v>0</v>
      </c>
      <c r="L65" s="205">
        <f t="shared" si="1"/>
        <v>0</v>
      </c>
      <c r="N65" s="18"/>
      <c r="O65" s="18"/>
    </row>
    <row r="66" spans="1:15" x14ac:dyDescent="0.25">
      <c r="A66" s="204">
        <v>52</v>
      </c>
      <c r="B66" s="444"/>
      <c r="C66" s="444"/>
      <c r="D66" s="444"/>
      <c r="F66" s="16"/>
      <c r="G66" s="205">
        <f>IFERROR(F66*'Schedule 1'!$E$104,0)</f>
        <v>0</v>
      </c>
      <c r="H66" s="205">
        <f t="shared" si="0"/>
        <v>0</v>
      </c>
      <c r="J66" s="16"/>
      <c r="K66" s="205">
        <f>IFERROR(J66*'Schedule 1'!$E$104,0)</f>
        <v>0</v>
      </c>
      <c r="L66" s="205">
        <f t="shared" si="1"/>
        <v>0</v>
      </c>
      <c r="N66" s="18"/>
      <c r="O66" s="18"/>
    </row>
    <row r="67" spans="1:15" x14ac:dyDescent="0.25">
      <c r="A67" s="204">
        <v>53</v>
      </c>
      <c r="B67" s="444"/>
      <c r="C67" s="444"/>
      <c r="D67" s="444"/>
      <c r="F67" s="16"/>
      <c r="G67" s="205">
        <f>IFERROR(F67*'Schedule 1'!$E$104,0)</f>
        <v>0</v>
      </c>
      <c r="H67" s="205">
        <f t="shared" si="0"/>
        <v>0</v>
      </c>
      <c r="J67" s="16"/>
      <c r="K67" s="205">
        <f>IFERROR(J67*'Schedule 1'!$E$104,0)</f>
        <v>0</v>
      </c>
      <c r="L67" s="205">
        <f t="shared" si="1"/>
        <v>0</v>
      </c>
      <c r="N67" s="18"/>
      <c r="O67" s="18"/>
    </row>
    <row r="68" spans="1:15" x14ac:dyDescent="0.25">
      <c r="A68" s="204">
        <v>54</v>
      </c>
      <c r="B68" s="444"/>
      <c r="C68" s="444"/>
      <c r="D68" s="444"/>
      <c r="F68" s="16"/>
      <c r="G68" s="205">
        <f>IFERROR(F68*'Schedule 1'!$E$104,0)</f>
        <v>0</v>
      </c>
      <c r="H68" s="205">
        <f t="shared" si="0"/>
        <v>0</v>
      </c>
      <c r="J68" s="16"/>
      <c r="K68" s="205">
        <f>IFERROR(J68*'Schedule 1'!$E$104,0)</f>
        <v>0</v>
      </c>
      <c r="L68" s="205">
        <f t="shared" si="1"/>
        <v>0</v>
      </c>
      <c r="N68" s="18"/>
      <c r="O68" s="18"/>
    </row>
    <row r="69" spans="1:15" x14ac:dyDescent="0.25">
      <c r="A69" s="204">
        <v>55</v>
      </c>
      <c r="B69" s="444"/>
      <c r="C69" s="444"/>
      <c r="D69" s="444"/>
      <c r="F69" s="16"/>
      <c r="G69" s="205">
        <f>IFERROR(F69*'Schedule 1'!$E$104,0)</f>
        <v>0</v>
      </c>
      <c r="H69" s="205">
        <f t="shared" si="0"/>
        <v>0</v>
      </c>
      <c r="J69" s="16"/>
      <c r="K69" s="205">
        <f>IFERROR(J69*'Schedule 1'!$E$104,0)</f>
        <v>0</v>
      </c>
      <c r="L69" s="205">
        <f t="shared" si="1"/>
        <v>0</v>
      </c>
      <c r="N69" s="18"/>
      <c r="O69" s="18"/>
    </row>
    <row r="70" spans="1:15" x14ac:dyDescent="0.25">
      <c r="A70" s="204">
        <v>56</v>
      </c>
      <c r="B70" s="444"/>
      <c r="C70" s="444"/>
      <c r="D70" s="444"/>
      <c r="F70" s="16"/>
      <c r="G70" s="205">
        <f>IFERROR(F70*'Schedule 1'!$E$104,0)</f>
        <v>0</v>
      </c>
      <c r="H70" s="205">
        <f t="shared" si="0"/>
        <v>0</v>
      </c>
      <c r="J70" s="16"/>
      <c r="K70" s="205">
        <f>IFERROR(J70*'Schedule 1'!$E$104,0)</f>
        <v>0</v>
      </c>
      <c r="L70" s="205">
        <f t="shared" si="1"/>
        <v>0</v>
      </c>
      <c r="N70" s="18"/>
      <c r="O70" s="18"/>
    </row>
    <row r="71" spans="1:15" x14ac:dyDescent="0.25">
      <c r="A71" s="204">
        <v>57</v>
      </c>
      <c r="B71" s="444"/>
      <c r="C71" s="444"/>
      <c r="D71" s="444"/>
      <c r="F71" s="16"/>
      <c r="G71" s="205">
        <f>IFERROR(F71*'Schedule 1'!$E$104,0)</f>
        <v>0</v>
      </c>
      <c r="H71" s="205">
        <f t="shared" si="0"/>
        <v>0</v>
      </c>
      <c r="J71" s="16"/>
      <c r="K71" s="205">
        <f>IFERROR(J71*'Schedule 1'!$E$104,0)</f>
        <v>0</v>
      </c>
      <c r="L71" s="205">
        <f t="shared" si="1"/>
        <v>0</v>
      </c>
      <c r="N71" s="18"/>
      <c r="O71" s="18"/>
    </row>
    <row r="72" spans="1:15" x14ac:dyDescent="0.25">
      <c r="A72" s="204">
        <v>58</v>
      </c>
      <c r="B72" s="444"/>
      <c r="C72" s="444"/>
      <c r="D72" s="444"/>
      <c r="F72" s="16"/>
      <c r="G72" s="205">
        <f>IFERROR(F72*'Schedule 1'!$E$104,0)</f>
        <v>0</v>
      </c>
      <c r="H72" s="205">
        <f t="shared" si="0"/>
        <v>0</v>
      </c>
      <c r="J72" s="16"/>
      <c r="K72" s="205">
        <f>IFERROR(J72*'Schedule 1'!$E$104,0)</f>
        <v>0</v>
      </c>
      <c r="L72" s="205">
        <f t="shared" si="1"/>
        <v>0</v>
      </c>
      <c r="N72" s="18"/>
      <c r="O72" s="18"/>
    </row>
    <row r="73" spans="1:15" x14ac:dyDescent="0.25">
      <c r="A73" s="204">
        <v>59</v>
      </c>
      <c r="F73" s="197">
        <f>SUM(F15:F72)</f>
        <v>0</v>
      </c>
      <c r="G73" s="197">
        <f t="shared" ref="G73:H73" si="2">SUM(G15:G72)</f>
        <v>0</v>
      </c>
      <c r="H73" s="197">
        <f t="shared" si="2"/>
        <v>0</v>
      </c>
      <c r="J73" s="197">
        <f>SUM(J15:J72)</f>
        <v>0</v>
      </c>
      <c r="K73" s="197">
        <f t="shared" ref="K73:L73" si="3">SUM(K15:K72)</f>
        <v>0</v>
      </c>
      <c r="L73" s="197">
        <f t="shared" si="3"/>
        <v>0</v>
      </c>
      <c r="O73" s="211"/>
    </row>
    <row r="74" spans="1:15" ht="15.75" thickBot="1" x14ac:dyDescent="0.3">
      <c r="H74" s="206" t="s">
        <v>280</v>
      </c>
      <c r="L74" s="206" t="s">
        <v>281</v>
      </c>
    </row>
    <row r="75" spans="1:15" s="208" customFormat="1" ht="16.5" thickBot="1" x14ac:dyDescent="0.3">
      <c r="A75" s="204">
        <v>60</v>
      </c>
      <c r="B75" s="212" t="s">
        <v>584</v>
      </c>
      <c r="F75" s="209">
        <f>H73+L73</f>
        <v>0</v>
      </c>
      <c r="G75" s="210"/>
      <c r="H75" s="210"/>
      <c r="I75" s="210"/>
      <c r="J75" s="210"/>
      <c r="K75" s="210"/>
    </row>
    <row r="77" spans="1:15" x14ac:dyDescent="0.25">
      <c r="A77" s="211" t="s">
        <v>683</v>
      </c>
    </row>
    <row r="78" spans="1:15" x14ac:dyDescent="0.25">
      <c r="A78" s="211" t="s">
        <v>681</v>
      </c>
    </row>
  </sheetData>
  <sheetProtection algorithmName="SHA-512" hashValue="+sqDHEdkmBOVPmO2kEvj3IgxlsJqoRTZjS4ts2Du66z1ZwzecZpXp/+bIODro4m9KXYnDPtF2gay9Q7AAeBvlw==" saltValue="+eY67M6IRcznFiC4z2tDtg==" spinCount="100000" sheet="1" objects="1" scenarios="1"/>
  <mergeCells count="64">
    <mergeCell ref="B19:D19"/>
    <mergeCell ref="B12:D12"/>
    <mergeCell ref="B13:D14"/>
    <mergeCell ref="F13:H13"/>
    <mergeCell ref="J13:L13"/>
    <mergeCell ref="O13:O14"/>
    <mergeCell ref="B15:D15"/>
    <mergeCell ref="B16:D16"/>
    <mergeCell ref="B17:D17"/>
    <mergeCell ref="B18:D18"/>
    <mergeCell ref="N13:N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scale="36"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'Schedule 2A'!$AF$7:$AF$8</xm:f>
          </x14:formula1>
          <xm:sqref>F8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AC142"/>
    <pageSetUpPr fitToPage="1"/>
  </sheetPr>
  <dimension ref="A1:O78"/>
  <sheetViews>
    <sheetView showGridLines="0" zoomScaleNormal="100" workbookViewId="0"/>
  </sheetViews>
  <sheetFormatPr defaultColWidth="9.140625" defaultRowHeight="15" x14ac:dyDescent="0.25"/>
  <cols>
    <col min="1" max="1" width="9.5703125" style="63" customWidth="1"/>
    <col min="2" max="2" width="16" style="63" customWidth="1"/>
    <col min="3" max="3" width="21.28515625" style="63" customWidth="1"/>
    <col min="4" max="4" width="20.28515625" style="63" customWidth="1"/>
    <col min="5" max="5" width="2.28515625" style="63" customWidth="1"/>
    <col min="6" max="8" width="18.140625" style="63" customWidth="1"/>
    <col min="9" max="9" width="2.28515625" style="63" customWidth="1"/>
    <col min="10" max="12" width="18.140625" style="63" customWidth="1"/>
    <col min="13" max="13" width="2.28515625" style="63" customWidth="1"/>
    <col min="14" max="14" width="11" style="63" customWidth="1"/>
    <col min="15" max="15" width="12" style="63" customWidth="1"/>
    <col min="16" max="16384" width="9.140625" style="63"/>
  </cols>
  <sheetData>
    <row r="1" spans="1:15" ht="26.25" x14ac:dyDescent="0.4">
      <c r="A1" s="62" t="str">
        <f>Instructions!A1</f>
        <v>Colorado Comprehensive Provider Cost Report</v>
      </c>
    </row>
    <row r="2" spans="1:15" ht="21" x14ac:dyDescent="0.35">
      <c r="A2" s="64" t="str">
        <f>Instructions!A2</f>
        <v>Comprehensive Safety Net Providers</v>
      </c>
    </row>
    <row r="3" spans="1:15" ht="24.95" customHeight="1" x14ac:dyDescent="0.35">
      <c r="A3" s="179" t="s">
        <v>604</v>
      </c>
      <c r="B3" s="179"/>
      <c r="C3" s="179"/>
      <c r="D3" s="179"/>
      <c r="E3" s="179"/>
      <c r="F3" s="179"/>
      <c r="G3" s="179"/>
      <c r="H3" s="179"/>
    </row>
    <row r="5" spans="1:15" x14ac:dyDescent="0.25">
      <c r="A5" s="81" t="s">
        <v>555</v>
      </c>
      <c r="C5" s="82">
        <f>Certification!C5</f>
        <v>0</v>
      </c>
    </row>
    <row r="6" spans="1:15" x14ac:dyDescent="0.25">
      <c r="A6" s="81" t="s">
        <v>0</v>
      </c>
      <c r="C6" s="83">
        <f>Certification!C6</f>
        <v>45838</v>
      </c>
      <c r="F6" s="83"/>
    </row>
    <row r="8" spans="1:15" x14ac:dyDescent="0.25">
      <c r="A8" s="81" t="s">
        <v>276</v>
      </c>
      <c r="B8" s="81" t="s">
        <v>588</v>
      </c>
      <c r="C8" s="81"/>
      <c r="F8" s="17"/>
      <c r="G8" s="203" t="s">
        <v>282</v>
      </c>
    </row>
    <row r="10" spans="1:15" x14ac:dyDescent="0.25">
      <c r="A10" s="81" t="s">
        <v>277</v>
      </c>
      <c r="B10" s="81" t="s">
        <v>279</v>
      </c>
      <c r="C10" s="81"/>
    </row>
    <row r="12" spans="1:15" x14ac:dyDescent="0.25">
      <c r="B12" s="428">
        <v>1</v>
      </c>
      <c r="C12" s="428"/>
      <c r="D12" s="428"/>
      <c r="F12" s="85">
        <v>2</v>
      </c>
      <c r="G12" s="85">
        <v>3</v>
      </c>
      <c r="H12" s="85">
        <v>4</v>
      </c>
      <c r="J12" s="85">
        <v>5</v>
      </c>
      <c r="K12" s="85">
        <v>6</v>
      </c>
      <c r="L12" s="85">
        <v>7</v>
      </c>
      <c r="N12" s="85">
        <v>8</v>
      </c>
      <c r="O12" s="85">
        <v>9</v>
      </c>
    </row>
    <row r="13" spans="1:15" ht="15" customHeight="1" x14ac:dyDescent="0.25">
      <c r="B13" s="445" t="s">
        <v>278</v>
      </c>
      <c r="C13" s="445"/>
      <c r="D13" s="445"/>
      <c r="F13" s="435" t="s">
        <v>285</v>
      </c>
      <c r="G13" s="436"/>
      <c r="H13" s="437"/>
      <c r="J13" s="435" t="s">
        <v>286</v>
      </c>
      <c r="K13" s="436"/>
      <c r="L13" s="437"/>
      <c r="N13" s="446" t="s">
        <v>274</v>
      </c>
      <c r="O13" s="433" t="s">
        <v>680</v>
      </c>
    </row>
    <row r="14" spans="1:15" ht="55.5" customHeight="1" x14ac:dyDescent="0.25">
      <c r="B14" s="445"/>
      <c r="C14" s="445"/>
      <c r="D14" s="445"/>
      <c r="E14" s="75"/>
      <c r="F14" s="194" t="s">
        <v>239</v>
      </c>
      <c r="G14" s="87" t="s">
        <v>682</v>
      </c>
      <c r="H14" s="87" t="s">
        <v>240</v>
      </c>
      <c r="I14" s="69"/>
      <c r="J14" s="87" t="s">
        <v>239</v>
      </c>
      <c r="K14" s="87" t="s">
        <v>682</v>
      </c>
      <c r="L14" s="194" t="s">
        <v>240</v>
      </c>
      <c r="M14" s="75"/>
      <c r="N14" s="446"/>
      <c r="O14" s="434"/>
    </row>
    <row r="15" spans="1:15" x14ac:dyDescent="0.25">
      <c r="A15" s="204">
        <v>1</v>
      </c>
      <c r="B15" s="444"/>
      <c r="C15" s="444"/>
      <c r="D15" s="444"/>
      <c r="F15" s="16"/>
      <c r="G15" s="205">
        <f>IFERROR(F15*'Schedule 1'!$E$104,0)</f>
        <v>0</v>
      </c>
      <c r="H15" s="205">
        <f>SUM(F15:G15)</f>
        <v>0</v>
      </c>
      <c r="J15" s="16"/>
      <c r="K15" s="205">
        <f>IFERROR(J15*'Schedule 1'!$E$104,0)</f>
        <v>0</v>
      </c>
      <c r="L15" s="205">
        <f>SUM(J15:K15)</f>
        <v>0</v>
      </c>
      <c r="N15" s="18"/>
      <c r="O15" s="18"/>
    </row>
    <row r="16" spans="1:15" x14ac:dyDescent="0.25">
      <c r="A16" s="204">
        <v>2</v>
      </c>
      <c r="B16" s="444"/>
      <c r="C16" s="444"/>
      <c r="D16" s="444"/>
      <c r="F16" s="16"/>
      <c r="G16" s="205">
        <f>IFERROR(F16*'Schedule 1'!$E$104,0)</f>
        <v>0</v>
      </c>
      <c r="H16" s="205">
        <f t="shared" ref="H16:H72" si="0">SUM(F16:G16)</f>
        <v>0</v>
      </c>
      <c r="J16" s="16"/>
      <c r="K16" s="205">
        <f>IFERROR(J16*'Schedule 1'!$E$104,0)</f>
        <v>0</v>
      </c>
      <c r="L16" s="205">
        <f t="shared" ref="L16:L72" si="1">SUM(J16:K16)</f>
        <v>0</v>
      </c>
      <c r="N16" s="18"/>
      <c r="O16" s="18"/>
    </row>
    <row r="17" spans="1:15" x14ac:dyDescent="0.25">
      <c r="A17" s="204">
        <v>3</v>
      </c>
      <c r="B17" s="444"/>
      <c r="C17" s="444"/>
      <c r="D17" s="444"/>
      <c r="F17" s="16"/>
      <c r="G17" s="205">
        <f>IFERROR(F17*'Schedule 1'!$E$104,0)</f>
        <v>0</v>
      </c>
      <c r="H17" s="205">
        <f t="shared" si="0"/>
        <v>0</v>
      </c>
      <c r="J17" s="16"/>
      <c r="K17" s="205">
        <f>IFERROR(J17*'Schedule 1'!$E$104,0)</f>
        <v>0</v>
      </c>
      <c r="L17" s="205">
        <f t="shared" si="1"/>
        <v>0</v>
      </c>
      <c r="N17" s="18"/>
      <c r="O17" s="18"/>
    </row>
    <row r="18" spans="1:15" x14ac:dyDescent="0.25">
      <c r="A18" s="204">
        <v>4</v>
      </c>
      <c r="B18" s="444"/>
      <c r="C18" s="444"/>
      <c r="D18" s="444"/>
      <c r="F18" s="16"/>
      <c r="G18" s="205">
        <f>IFERROR(F18*'Schedule 1'!$E$104,0)</f>
        <v>0</v>
      </c>
      <c r="H18" s="205">
        <f t="shared" si="0"/>
        <v>0</v>
      </c>
      <c r="J18" s="16"/>
      <c r="K18" s="205">
        <f>IFERROR(J18*'Schedule 1'!$E$104,0)</f>
        <v>0</v>
      </c>
      <c r="L18" s="205">
        <f t="shared" si="1"/>
        <v>0</v>
      </c>
      <c r="N18" s="18"/>
      <c r="O18" s="18"/>
    </row>
    <row r="19" spans="1:15" x14ac:dyDescent="0.25">
      <c r="A19" s="204">
        <v>5</v>
      </c>
      <c r="B19" s="444"/>
      <c r="C19" s="444"/>
      <c r="D19" s="444"/>
      <c r="F19" s="16"/>
      <c r="G19" s="205">
        <f>IFERROR(F19*'Schedule 1'!$E$104,0)</f>
        <v>0</v>
      </c>
      <c r="H19" s="205">
        <f t="shared" si="0"/>
        <v>0</v>
      </c>
      <c r="J19" s="16"/>
      <c r="K19" s="205">
        <f>IFERROR(J19*'Schedule 1'!$E$104,0)</f>
        <v>0</v>
      </c>
      <c r="L19" s="205">
        <f t="shared" si="1"/>
        <v>0</v>
      </c>
      <c r="N19" s="18"/>
      <c r="O19" s="18"/>
    </row>
    <row r="20" spans="1:15" x14ac:dyDescent="0.25">
      <c r="A20" s="204">
        <v>6</v>
      </c>
      <c r="B20" s="444"/>
      <c r="C20" s="444"/>
      <c r="D20" s="444"/>
      <c r="F20" s="16"/>
      <c r="G20" s="205">
        <f>IFERROR(F20*'Schedule 1'!$E$104,0)</f>
        <v>0</v>
      </c>
      <c r="H20" s="205">
        <f t="shared" si="0"/>
        <v>0</v>
      </c>
      <c r="J20" s="16"/>
      <c r="K20" s="205">
        <f>IFERROR(J20*'Schedule 1'!$E$104,0)</f>
        <v>0</v>
      </c>
      <c r="L20" s="205">
        <f t="shared" si="1"/>
        <v>0</v>
      </c>
      <c r="N20" s="18"/>
      <c r="O20" s="18"/>
    </row>
    <row r="21" spans="1:15" x14ac:dyDescent="0.25">
      <c r="A21" s="204">
        <v>7</v>
      </c>
      <c r="B21" s="444"/>
      <c r="C21" s="444"/>
      <c r="D21" s="444"/>
      <c r="F21" s="16"/>
      <c r="G21" s="205">
        <f>IFERROR(F21*'Schedule 1'!$E$104,0)</f>
        <v>0</v>
      </c>
      <c r="H21" s="205">
        <f t="shared" si="0"/>
        <v>0</v>
      </c>
      <c r="J21" s="16"/>
      <c r="K21" s="205">
        <f>IFERROR(J21*'Schedule 1'!$E$104,0)</f>
        <v>0</v>
      </c>
      <c r="L21" s="205">
        <f t="shared" si="1"/>
        <v>0</v>
      </c>
      <c r="N21" s="18"/>
      <c r="O21" s="18"/>
    </row>
    <row r="22" spans="1:15" x14ac:dyDescent="0.25">
      <c r="A22" s="204">
        <v>8</v>
      </c>
      <c r="B22" s="444"/>
      <c r="C22" s="444"/>
      <c r="D22" s="444"/>
      <c r="F22" s="16"/>
      <c r="G22" s="205">
        <f>IFERROR(F22*'Schedule 1'!$E$104,0)</f>
        <v>0</v>
      </c>
      <c r="H22" s="205">
        <f t="shared" si="0"/>
        <v>0</v>
      </c>
      <c r="J22" s="16"/>
      <c r="K22" s="205">
        <f>IFERROR(J22*'Schedule 1'!$E$104,0)</f>
        <v>0</v>
      </c>
      <c r="L22" s="205">
        <f t="shared" si="1"/>
        <v>0</v>
      </c>
      <c r="N22" s="18"/>
      <c r="O22" s="18"/>
    </row>
    <row r="23" spans="1:15" x14ac:dyDescent="0.25">
      <c r="A23" s="204">
        <v>9</v>
      </c>
      <c r="B23" s="444"/>
      <c r="C23" s="444"/>
      <c r="D23" s="444"/>
      <c r="F23" s="16"/>
      <c r="G23" s="205">
        <f>IFERROR(F23*'Schedule 1'!$E$104,0)</f>
        <v>0</v>
      </c>
      <c r="H23" s="205">
        <f t="shared" si="0"/>
        <v>0</v>
      </c>
      <c r="J23" s="16"/>
      <c r="K23" s="205">
        <f>IFERROR(J23*'Schedule 1'!$E$104,0)</f>
        <v>0</v>
      </c>
      <c r="L23" s="205">
        <f t="shared" si="1"/>
        <v>0</v>
      </c>
      <c r="N23" s="18"/>
      <c r="O23" s="18"/>
    </row>
    <row r="24" spans="1:15" x14ac:dyDescent="0.25">
      <c r="A24" s="204">
        <v>10</v>
      </c>
      <c r="B24" s="444"/>
      <c r="C24" s="444"/>
      <c r="D24" s="444"/>
      <c r="F24" s="16"/>
      <c r="G24" s="205">
        <f>IFERROR(F24*'Schedule 1'!$E$104,0)</f>
        <v>0</v>
      </c>
      <c r="H24" s="205">
        <f t="shared" si="0"/>
        <v>0</v>
      </c>
      <c r="J24" s="16"/>
      <c r="K24" s="205">
        <f>IFERROR(J24*'Schedule 1'!$E$104,0)</f>
        <v>0</v>
      </c>
      <c r="L24" s="205">
        <f t="shared" si="1"/>
        <v>0</v>
      </c>
      <c r="N24" s="18"/>
      <c r="O24" s="18"/>
    </row>
    <row r="25" spans="1:15" x14ac:dyDescent="0.25">
      <c r="A25" s="204">
        <v>11</v>
      </c>
      <c r="B25" s="444"/>
      <c r="C25" s="444"/>
      <c r="D25" s="444"/>
      <c r="F25" s="16"/>
      <c r="G25" s="205">
        <f>IFERROR(F25*'Schedule 1'!$E$104,0)</f>
        <v>0</v>
      </c>
      <c r="H25" s="205">
        <f t="shared" si="0"/>
        <v>0</v>
      </c>
      <c r="J25" s="16"/>
      <c r="K25" s="205">
        <f>IFERROR(J25*'Schedule 1'!$E$104,0)</f>
        <v>0</v>
      </c>
      <c r="L25" s="205">
        <f t="shared" si="1"/>
        <v>0</v>
      </c>
      <c r="N25" s="18"/>
      <c r="O25" s="18"/>
    </row>
    <row r="26" spans="1:15" x14ac:dyDescent="0.25">
      <c r="A26" s="204">
        <v>12</v>
      </c>
      <c r="B26" s="444"/>
      <c r="C26" s="444"/>
      <c r="D26" s="444"/>
      <c r="F26" s="16"/>
      <c r="G26" s="205">
        <f>IFERROR(F26*'Schedule 1'!$E$104,0)</f>
        <v>0</v>
      </c>
      <c r="H26" s="205">
        <f t="shared" si="0"/>
        <v>0</v>
      </c>
      <c r="J26" s="16"/>
      <c r="K26" s="205">
        <f>IFERROR(J26*'Schedule 1'!$E$104,0)</f>
        <v>0</v>
      </c>
      <c r="L26" s="205">
        <f t="shared" si="1"/>
        <v>0</v>
      </c>
      <c r="N26" s="18"/>
      <c r="O26" s="18"/>
    </row>
    <row r="27" spans="1:15" x14ac:dyDescent="0.25">
      <c r="A27" s="204">
        <v>13</v>
      </c>
      <c r="B27" s="444"/>
      <c r="C27" s="444"/>
      <c r="D27" s="444"/>
      <c r="F27" s="16"/>
      <c r="G27" s="205">
        <f>IFERROR(F27*'Schedule 1'!$E$104,0)</f>
        <v>0</v>
      </c>
      <c r="H27" s="205">
        <f t="shared" si="0"/>
        <v>0</v>
      </c>
      <c r="J27" s="16"/>
      <c r="K27" s="205">
        <f>IFERROR(J27*'Schedule 1'!$E$104,0)</f>
        <v>0</v>
      </c>
      <c r="L27" s="205">
        <f t="shared" si="1"/>
        <v>0</v>
      </c>
      <c r="N27" s="18"/>
      <c r="O27" s="18"/>
    </row>
    <row r="28" spans="1:15" x14ac:dyDescent="0.25">
      <c r="A28" s="204">
        <v>14</v>
      </c>
      <c r="B28" s="444"/>
      <c r="C28" s="444"/>
      <c r="D28" s="444"/>
      <c r="F28" s="16"/>
      <c r="G28" s="205">
        <f>IFERROR(F28*'Schedule 1'!$E$104,0)</f>
        <v>0</v>
      </c>
      <c r="H28" s="205">
        <f t="shared" si="0"/>
        <v>0</v>
      </c>
      <c r="J28" s="16"/>
      <c r="K28" s="205">
        <f>IFERROR(J28*'Schedule 1'!$E$104,0)</f>
        <v>0</v>
      </c>
      <c r="L28" s="205">
        <f t="shared" si="1"/>
        <v>0</v>
      </c>
      <c r="N28" s="18"/>
      <c r="O28" s="18"/>
    </row>
    <row r="29" spans="1:15" x14ac:dyDescent="0.25">
      <c r="A29" s="204">
        <v>15</v>
      </c>
      <c r="B29" s="444"/>
      <c r="C29" s="444"/>
      <c r="D29" s="444"/>
      <c r="F29" s="16"/>
      <c r="G29" s="205">
        <f>IFERROR(F29*'Schedule 1'!$E$104,0)</f>
        <v>0</v>
      </c>
      <c r="H29" s="205">
        <f t="shared" si="0"/>
        <v>0</v>
      </c>
      <c r="J29" s="16"/>
      <c r="K29" s="205">
        <f>IFERROR(J29*'Schedule 1'!$E$104,0)</f>
        <v>0</v>
      </c>
      <c r="L29" s="205">
        <f t="shared" si="1"/>
        <v>0</v>
      </c>
      <c r="N29" s="18"/>
      <c r="O29" s="18"/>
    </row>
    <row r="30" spans="1:15" x14ac:dyDescent="0.25">
      <c r="A30" s="204">
        <v>16</v>
      </c>
      <c r="B30" s="444"/>
      <c r="C30" s="444"/>
      <c r="D30" s="444"/>
      <c r="F30" s="16"/>
      <c r="G30" s="205">
        <f>IFERROR(F30*'Schedule 1'!$E$104,0)</f>
        <v>0</v>
      </c>
      <c r="H30" s="205">
        <f t="shared" si="0"/>
        <v>0</v>
      </c>
      <c r="J30" s="16"/>
      <c r="K30" s="205">
        <f>IFERROR(J30*'Schedule 1'!$E$104,0)</f>
        <v>0</v>
      </c>
      <c r="L30" s="205">
        <f t="shared" si="1"/>
        <v>0</v>
      </c>
      <c r="N30" s="18"/>
      <c r="O30" s="18"/>
    </row>
    <row r="31" spans="1:15" x14ac:dyDescent="0.25">
      <c r="A31" s="204">
        <v>17</v>
      </c>
      <c r="B31" s="444"/>
      <c r="C31" s="444"/>
      <c r="D31" s="444"/>
      <c r="F31" s="16"/>
      <c r="G31" s="205">
        <f>IFERROR(F31*'Schedule 1'!$E$104,0)</f>
        <v>0</v>
      </c>
      <c r="H31" s="205">
        <f t="shared" si="0"/>
        <v>0</v>
      </c>
      <c r="J31" s="16"/>
      <c r="K31" s="205">
        <f>IFERROR(J31*'Schedule 1'!$E$104,0)</f>
        <v>0</v>
      </c>
      <c r="L31" s="205">
        <f t="shared" si="1"/>
        <v>0</v>
      </c>
      <c r="N31" s="18"/>
      <c r="O31" s="18"/>
    </row>
    <row r="32" spans="1:15" x14ac:dyDescent="0.25">
      <c r="A32" s="204">
        <v>18</v>
      </c>
      <c r="B32" s="444"/>
      <c r="C32" s="444"/>
      <c r="D32" s="444"/>
      <c r="F32" s="16"/>
      <c r="G32" s="205">
        <f>IFERROR(F32*'Schedule 1'!$E$104,0)</f>
        <v>0</v>
      </c>
      <c r="H32" s="205">
        <f t="shared" si="0"/>
        <v>0</v>
      </c>
      <c r="J32" s="16"/>
      <c r="K32" s="205">
        <f>IFERROR(J32*'Schedule 1'!$E$104,0)</f>
        <v>0</v>
      </c>
      <c r="L32" s="205">
        <f t="shared" si="1"/>
        <v>0</v>
      </c>
      <c r="N32" s="18"/>
      <c r="O32" s="18"/>
    </row>
    <row r="33" spans="1:15" x14ac:dyDescent="0.25">
      <c r="A33" s="204">
        <v>19</v>
      </c>
      <c r="B33" s="444"/>
      <c r="C33" s="444"/>
      <c r="D33" s="444"/>
      <c r="F33" s="16"/>
      <c r="G33" s="205">
        <f>IFERROR(F33*'Schedule 1'!$E$104,0)</f>
        <v>0</v>
      </c>
      <c r="H33" s="205">
        <f t="shared" si="0"/>
        <v>0</v>
      </c>
      <c r="J33" s="16"/>
      <c r="K33" s="205">
        <f>IFERROR(J33*'Schedule 1'!$E$104,0)</f>
        <v>0</v>
      </c>
      <c r="L33" s="205">
        <f t="shared" si="1"/>
        <v>0</v>
      </c>
      <c r="N33" s="18"/>
      <c r="O33" s="18"/>
    </row>
    <row r="34" spans="1:15" x14ac:dyDescent="0.25">
      <c r="A34" s="204">
        <v>20</v>
      </c>
      <c r="B34" s="444"/>
      <c r="C34" s="444"/>
      <c r="D34" s="444"/>
      <c r="F34" s="16"/>
      <c r="G34" s="205">
        <f>IFERROR(F34*'Schedule 1'!$E$104,0)</f>
        <v>0</v>
      </c>
      <c r="H34" s="205">
        <f t="shared" si="0"/>
        <v>0</v>
      </c>
      <c r="J34" s="16"/>
      <c r="K34" s="205">
        <f>IFERROR(J34*'Schedule 1'!$E$104,0)</f>
        <v>0</v>
      </c>
      <c r="L34" s="205">
        <f t="shared" si="1"/>
        <v>0</v>
      </c>
      <c r="N34" s="18"/>
      <c r="O34" s="18"/>
    </row>
    <row r="35" spans="1:15" x14ac:dyDescent="0.25">
      <c r="A35" s="204">
        <v>21</v>
      </c>
      <c r="B35" s="444"/>
      <c r="C35" s="444"/>
      <c r="D35" s="444"/>
      <c r="F35" s="16"/>
      <c r="G35" s="205">
        <f>IFERROR(F35*'Schedule 1'!$E$104,0)</f>
        <v>0</v>
      </c>
      <c r="H35" s="205">
        <f t="shared" si="0"/>
        <v>0</v>
      </c>
      <c r="J35" s="16"/>
      <c r="K35" s="205">
        <f>IFERROR(J35*'Schedule 1'!$E$104,0)</f>
        <v>0</v>
      </c>
      <c r="L35" s="205">
        <f t="shared" si="1"/>
        <v>0</v>
      </c>
      <c r="N35" s="18"/>
      <c r="O35" s="18"/>
    </row>
    <row r="36" spans="1:15" x14ac:dyDescent="0.25">
      <c r="A36" s="204">
        <v>22</v>
      </c>
      <c r="B36" s="444"/>
      <c r="C36" s="444"/>
      <c r="D36" s="444"/>
      <c r="F36" s="16"/>
      <c r="G36" s="205">
        <f>IFERROR(F36*'Schedule 1'!$E$104,0)</f>
        <v>0</v>
      </c>
      <c r="H36" s="205">
        <f t="shared" si="0"/>
        <v>0</v>
      </c>
      <c r="J36" s="16"/>
      <c r="K36" s="205">
        <f>IFERROR(J36*'Schedule 1'!$E$104,0)</f>
        <v>0</v>
      </c>
      <c r="L36" s="205">
        <f t="shared" si="1"/>
        <v>0</v>
      </c>
      <c r="N36" s="18"/>
      <c r="O36" s="18"/>
    </row>
    <row r="37" spans="1:15" x14ac:dyDescent="0.25">
      <c r="A37" s="204">
        <v>23</v>
      </c>
      <c r="B37" s="444"/>
      <c r="C37" s="444"/>
      <c r="D37" s="444"/>
      <c r="F37" s="16"/>
      <c r="G37" s="205">
        <f>IFERROR(F37*'Schedule 1'!$E$104,0)</f>
        <v>0</v>
      </c>
      <c r="H37" s="205">
        <f t="shared" si="0"/>
        <v>0</v>
      </c>
      <c r="J37" s="16"/>
      <c r="K37" s="205">
        <f>IFERROR(J37*'Schedule 1'!$E$104,0)</f>
        <v>0</v>
      </c>
      <c r="L37" s="205">
        <f t="shared" si="1"/>
        <v>0</v>
      </c>
      <c r="N37" s="18"/>
      <c r="O37" s="18"/>
    </row>
    <row r="38" spans="1:15" x14ac:dyDescent="0.25">
      <c r="A38" s="204">
        <v>24</v>
      </c>
      <c r="B38" s="444"/>
      <c r="C38" s="444"/>
      <c r="D38" s="444"/>
      <c r="F38" s="16"/>
      <c r="G38" s="205">
        <f>IFERROR(F38*'Schedule 1'!$E$104,0)</f>
        <v>0</v>
      </c>
      <c r="H38" s="205">
        <f t="shared" si="0"/>
        <v>0</v>
      </c>
      <c r="J38" s="16"/>
      <c r="K38" s="205">
        <f>IFERROR(J38*'Schedule 1'!$E$104,0)</f>
        <v>0</v>
      </c>
      <c r="L38" s="205">
        <f t="shared" si="1"/>
        <v>0</v>
      </c>
      <c r="N38" s="18"/>
      <c r="O38" s="18"/>
    </row>
    <row r="39" spans="1:15" x14ac:dyDescent="0.25">
      <c r="A39" s="204">
        <v>25</v>
      </c>
      <c r="B39" s="444"/>
      <c r="C39" s="444"/>
      <c r="D39" s="444"/>
      <c r="F39" s="16"/>
      <c r="G39" s="205">
        <f>IFERROR(F39*'Schedule 1'!$E$104,0)</f>
        <v>0</v>
      </c>
      <c r="H39" s="205">
        <f t="shared" si="0"/>
        <v>0</v>
      </c>
      <c r="J39" s="16"/>
      <c r="K39" s="205">
        <f>IFERROR(J39*'Schedule 1'!$E$104,0)</f>
        <v>0</v>
      </c>
      <c r="L39" s="205">
        <f t="shared" si="1"/>
        <v>0</v>
      </c>
      <c r="N39" s="18"/>
      <c r="O39" s="18"/>
    </row>
    <row r="40" spans="1:15" x14ac:dyDescent="0.25">
      <c r="A40" s="204">
        <v>26</v>
      </c>
      <c r="B40" s="444"/>
      <c r="C40" s="444"/>
      <c r="D40" s="444"/>
      <c r="F40" s="16"/>
      <c r="G40" s="205">
        <f>IFERROR(F40*'Schedule 1'!$E$104,0)</f>
        <v>0</v>
      </c>
      <c r="H40" s="205">
        <f t="shared" si="0"/>
        <v>0</v>
      </c>
      <c r="J40" s="16"/>
      <c r="K40" s="205">
        <f>IFERROR(J40*'Schedule 1'!$E$104,0)</f>
        <v>0</v>
      </c>
      <c r="L40" s="205">
        <f t="shared" si="1"/>
        <v>0</v>
      </c>
      <c r="N40" s="18"/>
      <c r="O40" s="18"/>
    </row>
    <row r="41" spans="1:15" x14ac:dyDescent="0.25">
      <c r="A41" s="204">
        <v>27</v>
      </c>
      <c r="B41" s="444"/>
      <c r="C41" s="444"/>
      <c r="D41" s="444"/>
      <c r="F41" s="16"/>
      <c r="G41" s="205">
        <f>IFERROR(F41*'Schedule 1'!$E$104,0)</f>
        <v>0</v>
      </c>
      <c r="H41" s="205">
        <f t="shared" si="0"/>
        <v>0</v>
      </c>
      <c r="J41" s="16"/>
      <c r="K41" s="205">
        <f>IFERROR(J41*'Schedule 1'!$E$104,0)</f>
        <v>0</v>
      </c>
      <c r="L41" s="205">
        <f t="shared" si="1"/>
        <v>0</v>
      </c>
      <c r="N41" s="18"/>
      <c r="O41" s="18"/>
    </row>
    <row r="42" spans="1:15" x14ac:dyDescent="0.25">
      <c r="A42" s="204">
        <v>28</v>
      </c>
      <c r="B42" s="444"/>
      <c r="C42" s="444"/>
      <c r="D42" s="444"/>
      <c r="F42" s="16"/>
      <c r="G42" s="205">
        <f>IFERROR(F42*'Schedule 1'!$E$104,0)</f>
        <v>0</v>
      </c>
      <c r="H42" s="205">
        <f t="shared" si="0"/>
        <v>0</v>
      </c>
      <c r="J42" s="16"/>
      <c r="K42" s="205">
        <f>IFERROR(J42*'Schedule 1'!$E$104,0)</f>
        <v>0</v>
      </c>
      <c r="L42" s="205">
        <f t="shared" si="1"/>
        <v>0</v>
      </c>
      <c r="N42" s="18"/>
      <c r="O42" s="18"/>
    </row>
    <row r="43" spans="1:15" x14ac:dyDescent="0.25">
      <c r="A43" s="204">
        <v>29</v>
      </c>
      <c r="B43" s="444"/>
      <c r="C43" s="444"/>
      <c r="D43" s="444"/>
      <c r="F43" s="16"/>
      <c r="G43" s="205">
        <f>IFERROR(F43*'Schedule 1'!$E$104,0)</f>
        <v>0</v>
      </c>
      <c r="H43" s="205">
        <f t="shared" si="0"/>
        <v>0</v>
      </c>
      <c r="J43" s="16"/>
      <c r="K43" s="205">
        <f>IFERROR(J43*'Schedule 1'!$E$104,0)</f>
        <v>0</v>
      </c>
      <c r="L43" s="205">
        <f t="shared" si="1"/>
        <v>0</v>
      </c>
      <c r="N43" s="18"/>
      <c r="O43" s="18"/>
    </row>
    <row r="44" spans="1:15" x14ac:dyDescent="0.25">
      <c r="A44" s="204">
        <v>30</v>
      </c>
      <c r="B44" s="444"/>
      <c r="C44" s="444"/>
      <c r="D44" s="444"/>
      <c r="F44" s="16"/>
      <c r="G44" s="205">
        <f>IFERROR(F44*'Schedule 1'!$E$104,0)</f>
        <v>0</v>
      </c>
      <c r="H44" s="205">
        <f t="shared" si="0"/>
        <v>0</v>
      </c>
      <c r="J44" s="16"/>
      <c r="K44" s="205">
        <f>IFERROR(J44*'Schedule 1'!$E$104,0)</f>
        <v>0</v>
      </c>
      <c r="L44" s="205">
        <f t="shared" si="1"/>
        <v>0</v>
      </c>
      <c r="N44" s="18"/>
      <c r="O44" s="18"/>
    </row>
    <row r="45" spans="1:15" x14ac:dyDescent="0.25">
      <c r="A45" s="204">
        <v>31</v>
      </c>
      <c r="B45" s="444"/>
      <c r="C45" s="444"/>
      <c r="D45" s="444"/>
      <c r="F45" s="16"/>
      <c r="G45" s="205">
        <f>IFERROR(F45*'Schedule 1'!$E$104,0)</f>
        <v>0</v>
      </c>
      <c r="H45" s="205">
        <f t="shared" si="0"/>
        <v>0</v>
      </c>
      <c r="J45" s="16"/>
      <c r="K45" s="205">
        <f>IFERROR(J45*'Schedule 1'!$E$104,0)</f>
        <v>0</v>
      </c>
      <c r="L45" s="205">
        <f t="shared" si="1"/>
        <v>0</v>
      </c>
      <c r="N45" s="18"/>
      <c r="O45" s="18"/>
    </row>
    <row r="46" spans="1:15" x14ac:dyDescent="0.25">
      <c r="A46" s="204">
        <v>32</v>
      </c>
      <c r="B46" s="444"/>
      <c r="C46" s="444"/>
      <c r="D46" s="444"/>
      <c r="F46" s="16"/>
      <c r="G46" s="205">
        <f>IFERROR(F46*'Schedule 1'!$E$104,0)</f>
        <v>0</v>
      </c>
      <c r="H46" s="205">
        <f t="shared" si="0"/>
        <v>0</v>
      </c>
      <c r="J46" s="16"/>
      <c r="K46" s="205">
        <f>IFERROR(J46*'Schedule 1'!$E$104,0)</f>
        <v>0</v>
      </c>
      <c r="L46" s="205">
        <f t="shared" si="1"/>
        <v>0</v>
      </c>
      <c r="N46" s="18"/>
      <c r="O46" s="18"/>
    </row>
    <row r="47" spans="1:15" x14ac:dyDescent="0.25">
      <c r="A47" s="204">
        <v>33</v>
      </c>
      <c r="B47" s="444"/>
      <c r="C47" s="444"/>
      <c r="D47" s="444"/>
      <c r="F47" s="16"/>
      <c r="G47" s="205">
        <f>IFERROR(F47*'Schedule 1'!$E$104,0)</f>
        <v>0</v>
      </c>
      <c r="H47" s="205">
        <f t="shared" si="0"/>
        <v>0</v>
      </c>
      <c r="J47" s="16"/>
      <c r="K47" s="205">
        <f>IFERROR(J47*'Schedule 1'!$E$104,0)</f>
        <v>0</v>
      </c>
      <c r="L47" s="205">
        <f t="shared" si="1"/>
        <v>0</v>
      </c>
      <c r="N47" s="18"/>
      <c r="O47" s="18"/>
    </row>
    <row r="48" spans="1:15" x14ac:dyDescent="0.25">
      <c r="A48" s="204">
        <v>34</v>
      </c>
      <c r="B48" s="444"/>
      <c r="C48" s="444"/>
      <c r="D48" s="444"/>
      <c r="F48" s="16"/>
      <c r="G48" s="205">
        <f>IFERROR(F48*'Schedule 1'!$E$104,0)</f>
        <v>0</v>
      </c>
      <c r="H48" s="205">
        <f t="shared" si="0"/>
        <v>0</v>
      </c>
      <c r="J48" s="16"/>
      <c r="K48" s="205">
        <f>IFERROR(J48*'Schedule 1'!$E$104,0)</f>
        <v>0</v>
      </c>
      <c r="L48" s="205">
        <f t="shared" si="1"/>
        <v>0</v>
      </c>
      <c r="N48" s="18"/>
      <c r="O48" s="18"/>
    </row>
    <row r="49" spans="1:15" x14ac:dyDescent="0.25">
      <c r="A49" s="204">
        <v>35</v>
      </c>
      <c r="B49" s="444"/>
      <c r="C49" s="444"/>
      <c r="D49" s="444"/>
      <c r="F49" s="16"/>
      <c r="G49" s="205">
        <f>IFERROR(F49*'Schedule 1'!$E$104,0)</f>
        <v>0</v>
      </c>
      <c r="H49" s="205">
        <f t="shared" si="0"/>
        <v>0</v>
      </c>
      <c r="J49" s="16"/>
      <c r="K49" s="205">
        <f>IFERROR(J49*'Schedule 1'!$E$104,0)</f>
        <v>0</v>
      </c>
      <c r="L49" s="205">
        <f t="shared" si="1"/>
        <v>0</v>
      </c>
      <c r="N49" s="18"/>
      <c r="O49" s="18"/>
    </row>
    <row r="50" spans="1:15" x14ac:dyDescent="0.25">
      <c r="A50" s="204">
        <v>36</v>
      </c>
      <c r="B50" s="444"/>
      <c r="C50" s="444"/>
      <c r="D50" s="444"/>
      <c r="F50" s="16"/>
      <c r="G50" s="205">
        <f>IFERROR(F50*'Schedule 1'!$E$104,0)</f>
        <v>0</v>
      </c>
      <c r="H50" s="205">
        <f t="shared" si="0"/>
        <v>0</v>
      </c>
      <c r="J50" s="16"/>
      <c r="K50" s="205">
        <f>IFERROR(J50*'Schedule 1'!$E$104,0)</f>
        <v>0</v>
      </c>
      <c r="L50" s="205">
        <f t="shared" si="1"/>
        <v>0</v>
      </c>
      <c r="N50" s="18"/>
      <c r="O50" s="18"/>
    </row>
    <row r="51" spans="1:15" x14ac:dyDescent="0.25">
      <c r="A51" s="204">
        <v>37</v>
      </c>
      <c r="B51" s="444"/>
      <c r="C51" s="444"/>
      <c r="D51" s="444"/>
      <c r="F51" s="16"/>
      <c r="G51" s="205">
        <f>IFERROR(F51*'Schedule 1'!$E$104,0)</f>
        <v>0</v>
      </c>
      <c r="H51" s="205">
        <f t="shared" si="0"/>
        <v>0</v>
      </c>
      <c r="J51" s="16"/>
      <c r="K51" s="205">
        <f>IFERROR(J51*'Schedule 1'!$E$104,0)</f>
        <v>0</v>
      </c>
      <c r="L51" s="205">
        <f t="shared" si="1"/>
        <v>0</v>
      </c>
      <c r="N51" s="18"/>
      <c r="O51" s="18"/>
    </row>
    <row r="52" spans="1:15" x14ac:dyDescent="0.25">
      <c r="A52" s="204">
        <v>38</v>
      </c>
      <c r="B52" s="444"/>
      <c r="C52" s="444"/>
      <c r="D52" s="444"/>
      <c r="F52" s="16"/>
      <c r="G52" s="205">
        <f>IFERROR(F52*'Schedule 1'!$E$104,0)</f>
        <v>0</v>
      </c>
      <c r="H52" s="205">
        <f t="shared" si="0"/>
        <v>0</v>
      </c>
      <c r="J52" s="16"/>
      <c r="K52" s="205">
        <f>IFERROR(J52*'Schedule 1'!$E$104,0)</f>
        <v>0</v>
      </c>
      <c r="L52" s="205">
        <f t="shared" si="1"/>
        <v>0</v>
      </c>
      <c r="N52" s="18"/>
      <c r="O52" s="18"/>
    </row>
    <row r="53" spans="1:15" x14ac:dyDescent="0.25">
      <c r="A53" s="204">
        <v>39</v>
      </c>
      <c r="B53" s="444"/>
      <c r="C53" s="444"/>
      <c r="D53" s="444"/>
      <c r="F53" s="16"/>
      <c r="G53" s="205">
        <f>IFERROR(F53*'Schedule 1'!$E$104,0)</f>
        <v>0</v>
      </c>
      <c r="H53" s="205">
        <f t="shared" si="0"/>
        <v>0</v>
      </c>
      <c r="J53" s="16"/>
      <c r="K53" s="205">
        <f>IFERROR(J53*'Schedule 1'!$E$104,0)</f>
        <v>0</v>
      </c>
      <c r="L53" s="205">
        <f t="shared" si="1"/>
        <v>0</v>
      </c>
      <c r="N53" s="18"/>
      <c r="O53" s="18"/>
    </row>
    <row r="54" spans="1:15" x14ac:dyDescent="0.25">
      <c r="A54" s="204">
        <v>40</v>
      </c>
      <c r="B54" s="444"/>
      <c r="C54" s="444"/>
      <c r="D54" s="444"/>
      <c r="F54" s="16"/>
      <c r="G54" s="205">
        <f>IFERROR(F54*'Schedule 1'!$E$104,0)</f>
        <v>0</v>
      </c>
      <c r="H54" s="205">
        <f t="shared" si="0"/>
        <v>0</v>
      </c>
      <c r="J54" s="16"/>
      <c r="K54" s="205">
        <f>IFERROR(J54*'Schedule 1'!$E$104,0)</f>
        <v>0</v>
      </c>
      <c r="L54" s="205">
        <f t="shared" si="1"/>
        <v>0</v>
      </c>
      <c r="N54" s="18"/>
      <c r="O54" s="18"/>
    </row>
    <row r="55" spans="1:15" x14ac:dyDescent="0.25">
      <c r="A55" s="204">
        <v>41</v>
      </c>
      <c r="B55" s="444"/>
      <c r="C55" s="444"/>
      <c r="D55" s="444"/>
      <c r="F55" s="16"/>
      <c r="G55" s="205">
        <f>IFERROR(F55*'Schedule 1'!$E$104,0)</f>
        <v>0</v>
      </c>
      <c r="H55" s="205">
        <f t="shared" si="0"/>
        <v>0</v>
      </c>
      <c r="J55" s="16"/>
      <c r="K55" s="205">
        <f>IFERROR(J55*'Schedule 1'!$E$104,0)</f>
        <v>0</v>
      </c>
      <c r="L55" s="205">
        <f t="shared" si="1"/>
        <v>0</v>
      </c>
      <c r="N55" s="18"/>
      <c r="O55" s="18"/>
    </row>
    <row r="56" spans="1:15" x14ac:dyDescent="0.25">
      <c r="A56" s="204">
        <v>42</v>
      </c>
      <c r="B56" s="444"/>
      <c r="C56" s="444"/>
      <c r="D56" s="444"/>
      <c r="F56" s="16"/>
      <c r="G56" s="205">
        <f>IFERROR(F56*'Schedule 1'!$E$104,0)</f>
        <v>0</v>
      </c>
      <c r="H56" s="205">
        <f t="shared" si="0"/>
        <v>0</v>
      </c>
      <c r="J56" s="16"/>
      <c r="K56" s="205">
        <f>IFERROR(J56*'Schedule 1'!$E$104,0)</f>
        <v>0</v>
      </c>
      <c r="L56" s="205">
        <f t="shared" si="1"/>
        <v>0</v>
      </c>
      <c r="N56" s="18"/>
      <c r="O56" s="18"/>
    </row>
    <row r="57" spans="1:15" x14ac:dyDescent="0.25">
      <c r="A57" s="204">
        <v>43</v>
      </c>
      <c r="B57" s="444"/>
      <c r="C57" s="444"/>
      <c r="D57" s="444"/>
      <c r="F57" s="16"/>
      <c r="G57" s="205">
        <f>IFERROR(F57*'Schedule 1'!$E$104,0)</f>
        <v>0</v>
      </c>
      <c r="H57" s="205">
        <f t="shared" si="0"/>
        <v>0</v>
      </c>
      <c r="J57" s="16"/>
      <c r="K57" s="205">
        <f>IFERROR(J57*'Schedule 1'!$E$104,0)</f>
        <v>0</v>
      </c>
      <c r="L57" s="205">
        <f t="shared" si="1"/>
        <v>0</v>
      </c>
      <c r="N57" s="18"/>
      <c r="O57" s="18"/>
    </row>
    <row r="58" spans="1:15" x14ac:dyDescent="0.25">
      <c r="A58" s="204">
        <v>44</v>
      </c>
      <c r="B58" s="444"/>
      <c r="C58" s="444"/>
      <c r="D58" s="444"/>
      <c r="F58" s="16"/>
      <c r="G58" s="205">
        <f>IFERROR(F58*'Schedule 1'!$E$104,0)</f>
        <v>0</v>
      </c>
      <c r="H58" s="205">
        <f t="shared" si="0"/>
        <v>0</v>
      </c>
      <c r="J58" s="16"/>
      <c r="K58" s="205">
        <f>IFERROR(J58*'Schedule 1'!$E$104,0)</f>
        <v>0</v>
      </c>
      <c r="L58" s="205">
        <f t="shared" si="1"/>
        <v>0</v>
      </c>
      <c r="N58" s="18"/>
      <c r="O58" s="18"/>
    </row>
    <row r="59" spans="1:15" x14ac:dyDescent="0.25">
      <c r="A59" s="204">
        <v>45</v>
      </c>
      <c r="B59" s="444"/>
      <c r="C59" s="444"/>
      <c r="D59" s="444"/>
      <c r="F59" s="16"/>
      <c r="G59" s="205">
        <f>IFERROR(F59*'Schedule 1'!$E$104,0)</f>
        <v>0</v>
      </c>
      <c r="H59" s="205">
        <f t="shared" si="0"/>
        <v>0</v>
      </c>
      <c r="J59" s="16"/>
      <c r="K59" s="205">
        <f>IFERROR(J59*'Schedule 1'!$E$104,0)</f>
        <v>0</v>
      </c>
      <c r="L59" s="205">
        <f t="shared" si="1"/>
        <v>0</v>
      </c>
      <c r="N59" s="18"/>
      <c r="O59" s="18"/>
    </row>
    <row r="60" spans="1:15" x14ac:dyDescent="0.25">
      <c r="A60" s="204">
        <v>46</v>
      </c>
      <c r="B60" s="444"/>
      <c r="C60" s="444"/>
      <c r="D60" s="444"/>
      <c r="F60" s="16"/>
      <c r="G60" s="205">
        <f>IFERROR(F60*'Schedule 1'!$E$104,0)</f>
        <v>0</v>
      </c>
      <c r="H60" s="205">
        <f t="shared" si="0"/>
        <v>0</v>
      </c>
      <c r="J60" s="16"/>
      <c r="K60" s="205">
        <f>IFERROR(J60*'Schedule 1'!$E$104,0)</f>
        <v>0</v>
      </c>
      <c r="L60" s="205">
        <f t="shared" si="1"/>
        <v>0</v>
      </c>
      <c r="N60" s="18"/>
      <c r="O60" s="18"/>
    </row>
    <row r="61" spans="1:15" x14ac:dyDescent="0.25">
      <c r="A61" s="204">
        <v>47</v>
      </c>
      <c r="B61" s="444"/>
      <c r="C61" s="444"/>
      <c r="D61" s="444"/>
      <c r="F61" s="16"/>
      <c r="G61" s="205">
        <f>IFERROR(F61*'Schedule 1'!$E$104,0)</f>
        <v>0</v>
      </c>
      <c r="H61" s="205">
        <f t="shared" si="0"/>
        <v>0</v>
      </c>
      <c r="J61" s="16"/>
      <c r="K61" s="205">
        <f>IFERROR(J61*'Schedule 1'!$E$104,0)</f>
        <v>0</v>
      </c>
      <c r="L61" s="205">
        <f t="shared" si="1"/>
        <v>0</v>
      </c>
      <c r="N61" s="18"/>
      <c r="O61" s="18"/>
    </row>
    <row r="62" spans="1:15" x14ac:dyDescent="0.25">
      <c r="A62" s="204">
        <v>48</v>
      </c>
      <c r="B62" s="444"/>
      <c r="C62" s="444"/>
      <c r="D62" s="444"/>
      <c r="F62" s="16"/>
      <c r="G62" s="205">
        <f>IFERROR(F62*'Schedule 1'!$E$104,0)</f>
        <v>0</v>
      </c>
      <c r="H62" s="205">
        <f t="shared" si="0"/>
        <v>0</v>
      </c>
      <c r="J62" s="16"/>
      <c r="K62" s="205">
        <f>IFERROR(J62*'Schedule 1'!$E$104,0)</f>
        <v>0</v>
      </c>
      <c r="L62" s="205">
        <f t="shared" si="1"/>
        <v>0</v>
      </c>
      <c r="N62" s="18"/>
      <c r="O62" s="18"/>
    </row>
    <row r="63" spans="1:15" x14ac:dyDescent="0.25">
      <c r="A63" s="204">
        <v>49</v>
      </c>
      <c r="B63" s="444"/>
      <c r="C63" s="444"/>
      <c r="D63" s="444"/>
      <c r="F63" s="16"/>
      <c r="G63" s="205">
        <f>IFERROR(F63*'Schedule 1'!$E$104,0)</f>
        <v>0</v>
      </c>
      <c r="H63" s="205">
        <f t="shared" si="0"/>
        <v>0</v>
      </c>
      <c r="J63" s="16"/>
      <c r="K63" s="205">
        <f>IFERROR(J63*'Schedule 1'!$E$104,0)</f>
        <v>0</v>
      </c>
      <c r="L63" s="205">
        <f t="shared" si="1"/>
        <v>0</v>
      </c>
      <c r="N63" s="18"/>
      <c r="O63" s="18"/>
    </row>
    <row r="64" spans="1:15" x14ac:dyDescent="0.25">
      <c r="A64" s="204">
        <v>50</v>
      </c>
      <c r="B64" s="444"/>
      <c r="C64" s="444"/>
      <c r="D64" s="444"/>
      <c r="F64" s="16"/>
      <c r="G64" s="205">
        <f>IFERROR(F64*'Schedule 1'!$E$104,0)</f>
        <v>0</v>
      </c>
      <c r="H64" s="205">
        <f t="shared" si="0"/>
        <v>0</v>
      </c>
      <c r="J64" s="16"/>
      <c r="K64" s="205">
        <f>IFERROR(J64*'Schedule 1'!$E$104,0)</f>
        <v>0</v>
      </c>
      <c r="L64" s="205">
        <f t="shared" si="1"/>
        <v>0</v>
      </c>
      <c r="N64" s="18"/>
      <c r="O64" s="18"/>
    </row>
    <row r="65" spans="1:15" x14ac:dyDescent="0.25">
      <c r="A65" s="204">
        <v>51</v>
      </c>
      <c r="B65" s="444"/>
      <c r="C65" s="444"/>
      <c r="D65" s="444"/>
      <c r="F65" s="16"/>
      <c r="G65" s="205">
        <f>IFERROR(F65*'Schedule 1'!$E$104,0)</f>
        <v>0</v>
      </c>
      <c r="H65" s="205">
        <f t="shared" si="0"/>
        <v>0</v>
      </c>
      <c r="J65" s="16"/>
      <c r="K65" s="205">
        <f>IFERROR(J65*'Schedule 1'!$E$104,0)</f>
        <v>0</v>
      </c>
      <c r="L65" s="205">
        <f t="shared" si="1"/>
        <v>0</v>
      </c>
      <c r="N65" s="18"/>
      <c r="O65" s="18"/>
    </row>
    <row r="66" spans="1:15" x14ac:dyDescent="0.25">
      <c r="A66" s="204">
        <v>52</v>
      </c>
      <c r="B66" s="444"/>
      <c r="C66" s="444"/>
      <c r="D66" s="444"/>
      <c r="F66" s="16"/>
      <c r="G66" s="205">
        <f>IFERROR(F66*'Schedule 1'!$E$104,0)</f>
        <v>0</v>
      </c>
      <c r="H66" s="205">
        <f t="shared" si="0"/>
        <v>0</v>
      </c>
      <c r="J66" s="16"/>
      <c r="K66" s="205">
        <f>IFERROR(J66*'Schedule 1'!$E$104,0)</f>
        <v>0</v>
      </c>
      <c r="L66" s="205">
        <f t="shared" si="1"/>
        <v>0</v>
      </c>
      <c r="N66" s="18"/>
      <c r="O66" s="18"/>
    </row>
    <row r="67" spans="1:15" x14ac:dyDescent="0.25">
      <c r="A67" s="204">
        <v>53</v>
      </c>
      <c r="B67" s="444"/>
      <c r="C67" s="444"/>
      <c r="D67" s="444"/>
      <c r="F67" s="16"/>
      <c r="G67" s="205">
        <f>IFERROR(F67*'Schedule 1'!$E$104,0)</f>
        <v>0</v>
      </c>
      <c r="H67" s="205">
        <f t="shared" si="0"/>
        <v>0</v>
      </c>
      <c r="J67" s="16"/>
      <c r="K67" s="205">
        <f>IFERROR(J67*'Schedule 1'!$E$104,0)</f>
        <v>0</v>
      </c>
      <c r="L67" s="205">
        <f t="shared" si="1"/>
        <v>0</v>
      </c>
      <c r="N67" s="18"/>
      <c r="O67" s="18"/>
    </row>
    <row r="68" spans="1:15" x14ac:dyDescent="0.25">
      <c r="A68" s="204">
        <v>54</v>
      </c>
      <c r="B68" s="444"/>
      <c r="C68" s="444"/>
      <c r="D68" s="444"/>
      <c r="F68" s="16"/>
      <c r="G68" s="205">
        <f>IFERROR(F68*'Schedule 1'!$E$104,0)</f>
        <v>0</v>
      </c>
      <c r="H68" s="205">
        <f t="shared" si="0"/>
        <v>0</v>
      </c>
      <c r="J68" s="16"/>
      <c r="K68" s="205">
        <f>IFERROR(J68*'Schedule 1'!$E$104,0)</f>
        <v>0</v>
      </c>
      <c r="L68" s="205">
        <f t="shared" si="1"/>
        <v>0</v>
      </c>
      <c r="N68" s="18"/>
      <c r="O68" s="18"/>
    </row>
    <row r="69" spans="1:15" x14ac:dyDescent="0.25">
      <c r="A69" s="204">
        <v>55</v>
      </c>
      <c r="B69" s="444"/>
      <c r="C69" s="444"/>
      <c r="D69" s="444"/>
      <c r="F69" s="16"/>
      <c r="G69" s="205">
        <f>IFERROR(F69*'Schedule 1'!$E$104,0)</f>
        <v>0</v>
      </c>
      <c r="H69" s="205">
        <f t="shared" si="0"/>
        <v>0</v>
      </c>
      <c r="J69" s="16"/>
      <c r="K69" s="205">
        <f>IFERROR(J69*'Schedule 1'!$E$104,0)</f>
        <v>0</v>
      </c>
      <c r="L69" s="205">
        <f t="shared" si="1"/>
        <v>0</v>
      </c>
      <c r="N69" s="18"/>
      <c r="O69" s="18"/>
    </row>
    <row r="70" spans="1:15" x14ac:dyDescent="0.25">
      <c r="A70" s="204">
        <v>56</v>
      </c>
      <c r="B70" s="444"/>
      <c r="C70" s="444"/>
      <c r="D70" s="444"/>
      <c r="F70" s="16"/>
      <c r="G70" s="205">
        <f>IFERROR(F70*'Schedule 1'!$E$104,0)</f>
        <v>0</v>
      </c>
      <c r="H70" s="205">
        <f t="shared" si="0"/>
        <v>0</v>
      </c>
      <c r="J70" s="16"/>
      <c r="K70" s="205">
        <f>IFERROR(J70*'Schedule 1'!$E$104,0)</f>
        <v>0</v>
      </c>
      <c r="L70" s="205">
        <f t="shared" si="1"/>
        <v>0</v>
      </c>
      <c r="N70" s="18"/>
      <c r="O70" s="18"/>
    </row>
    <row r="71" spans="1:15" x14ac:dyDescent="0.25">
      <c r="A71" s="204">
        <v>57</v>
      </c>
      <c r="B71" s="444"/>
      <c r="C71" s="444"/>
      <c r="D71" s="444"/>
      <c r="F71" s="16"/>
      <c r="G71" s="205">
        <f>IFERROR(F71*'Schedule 1'!$E$104,0)</f>
        <v>0</v>
      </c>
      <c r="H71" s="205">
        <f t="shared" si="0"/>
        <v>0</v>
      </c>
      <c r="J71" s="16"/>
      <c r="K71" s="205">
        <f>IFERROR(J71*'Schedule 1'!$E$104,0)</f>
        <v>0</v>
      </c>
      <c r="L71" s="205">
        <f t="shared" si="1"/>
        <v>0</v>
      </c>
      <c r="N71" s="18"/>
      <c r="O71" s="18"/>
    </row>
    <row r="72" spans="1:15" x14ac:dyDescent="0.25">
      <c r="A72" s="204">
        <v>58</v>
      </c>
      <c r="B72" s="444"/>
      <c r="C72" s="444"/>
      <c r="D72" s="444"/>
      <c r="F72" s="16"/>
      <c r="G72" s="205">
        <f>IFERROR(F72*'Schedule 1'!$E$104,0)</f>
        <v>0</v>
      </c>
      <c r="H72" s="205">
        <f t="shared" si="0"/>
        <v>0</v>
      </c>
      <c r="J72" s="16"/>
      <c r="K72" s="205">
        <f>IFERROR(J72*'Schedule 1'!$E$104,0)</f>
        <v>0</v>
      </c>
      <c r="L72" s="205">
        <f t="shared" si="1"/>
        <v>0</v>
      </c>
      <c r="N72" s="18"/>
      <c r="O72" s="18"/>
    </row>
    <row r="73" spans="1:15" x14ac:dyDescent="0.25">
      <c r="A73" s="204">
        <v>59</v>
      </c>
      <c r="F73" s="197">
        <f>SUM(F15:F72)</f>
        <v>0</v>
      </c>
      <c r="G73" s="197">
        <f t="shared" ref="G73:H73" si="2">SUM(G15:G72)</f>
        <v>0</v>
      </c>
      <c r="H73" s="197">
        <f t="shared" si="2"/>
        <v>0</v>
      </c>
      <c r="J73" s="197">
        <f>SUM(J15:J72)</f>
        <v>0</v>
      </c>
      <c r="K73" s="197">
        <f t="shared" ref="K73:L73" si="3">SUM(K15:K72)</f>
        <v>0</v>
      </c>
      <c r="L73" s="197">
        <f t="shared" si="3"/>
        <v>0</v>
      </c>
      <c r="O73" s="211"/>
    </row>
    <row r="74" spans="1:15" ht="15.75" thickBot="1" x14ac:dyDescent="0.3">
      <c r="H74" s="206" t="s">
        <v>280</v>
      </c>
      <c r="L74" s="206" t="s">
        <v>281</v>
      </c>
    </row>
    <row r="75" spans="1:15" s="208" customFormat="1" ht="16.5" thickBot="1" x14ac:dyDescent="0.3">
      <c r="A75" s="204">
        <v>60</v>
      </c>
      <c r="B75" s="212" t="s">
        <v>589</v>
      </c>
      <c r="F75" s="209">
        <f>H73+L73</f>
        <v>0</v>
      </c>
      <c r="G75" s="210"/>
      <c r="H75" s="210"/>
      <c r="I75" s="210"/>
      <c r="J75" s="210"/>
      <c r="K75" s="210"/>
    </row>
    <row r="77" spans="1:15" x14ac:dyDescent="0.25">
      <c r="A77" s="211" t="s">
        <v>683</v>
      </c>
    </row>
    <row r="78" spans="1:15" x14ac:dyDescent="0.25">
      <c r="A78" s="211" t="s">
        <v>681</v>
      </c>
    </row>
  </sheetData>
  <sheetProtection algorithmName="SHA-512" hashValue="Thu9gTlk9CM6IdYvt9G0MNP0T8Ib2BBizScYGw7DiqIVDhAB2WU/MeTkHgUieYF7Qmtrry9fBnab2XBICZYYRw==" saltValue="SLnEs1GiLHbnzN+lHer82g==" spinCount="100000" sheet="1" objects="1" scenarios="1"/>
  <mergeCells count="64">
    <mergeCell ref="B19:D19"/>
    <mergeCell ref="B12:D12"/>
    <mergeCell ref="B13:D14"/>
    <mergeCell ref="F13:H13"/>
    <mergeCell ref="J13:L13"/>
    <mergeCell ref="O13:O14"/>
    <mergeCell ref="B15:D15"/>
    <mergeCell ref="B16:D16"/>
    <mergeCell ref="B17:D17"/>
    <mergeCell ref="B18:D18"/>
    <mergeCell ref="N13:N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scale="35"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'Schedule 2A'!$AF$7:$AF$8</xm:f>
          </x14:formula1>
          <xm:sqref>F8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AC142"/>
    <pageSetUpPr fitToPage="1"/>
  </sheetPr>
  <dimension ref="A1:O78"/>
  <sheetViews>
    <sheetView showGridLines="0" zoomScaleNormal="100" workbookViewId="0"/>
  </sheetViews>
  <sheetFormatPr defaultColWidth="9.140625" defaultRowHeight="15" x14ac:dyDescent="0.25"/>
  <cols>
    <col min="1" max="1" width="9.5703125" style="63" customWidth="1"/>
    <col min="2" max="2" width="16" style="63" customWidth="1"/>
    <col min="3" max="3" width="19.42578125" style="63" customWidth="1"/>
    <col min="4" max="4" width="15.42578125" style="63" customWidth="1"/>
    <col min="5" max="5" width="2.28515625" style="63" customWidth="1"/>
    <col min="6" max="8" width="18.140625" style="63" customWidth="1"/>
    <col min="9" max="9" width="2.28515625" style="63" customWidth="1"/>
    <col min="10" max="12" width="18.140625" style="63" customWidth="1"/>
    <col min="13" max="13" width="2.28515625" style="63" customWidth="1"/>
    <col min="14" max="14" width="11" style="63" customWidth="1"/>
    <col min="15" max="15" width="12" style="63" customWidth="1"/>
    <col min="16" max="16384" width="9.140625" style="63"/>
  </cols>
  <sheetData>
    <row r="1" spans="1:15" ht="26.25" x14ac:dyDescent="0.4">
      <c r="A1" s="62" t="str">
        <f>Instructions!A1</f>
        <v>Colorado Comprehensive Provider Cost Report</v>
      </c>
    </row>
    <row r="2" spans="1:15" ht="21" x14ac:dyDescent="0.35">
      <c r="A2" s="64" t="str">
        <f>Instructions!A2</f>
        <v>Comprehensive Safety Net Providers</v>
      </c>
    </row>
    <row r="3" spans="1:15" ht="24.95" customHeight="1" x14ac:dyDescent="0.35">
      <c r="A3" s="179" t="s">
        <v>606</v>
      </c>
      <c r="B3" s="179"/>
      <c r="C3" s="179"/>
      <c r="D3" s="179"/>
      <c r="E3" s="179"/>
      <c r="F3" s="179"/>
      <c r="G3" s="179"/>
      <c r="H3" s="179"/>
      <c r="I3" s="179"/>
      <c r="J3" s="179"/>
      <c r="K3" s="179"/>
      <c r="L3" s="179"/>
      <c r="M3" s="179"/>
      <c r="N3" s="179"/>
      <c r="O3" s="179"/>
    </row>
    <row r="4" spans="1:15" ht="21" x14ac:dyDescent="0.35">
      <c r="A4" s="179" t="s">
        <v>605</v>
      </c>
    </row>
    <row r="5" spans="1:15" x14ac:dyDescent="0.25">
      <c r="A5" s="81" t="s">
        <v>555</v>
      </c>
      <c r="C5" s="82">
        <f>Certification!C5</f>
        <v>0</v>
      </c>
    </row>
    <row r="6" spans="1:15" x14ac:dyDescent="0.25">
      <c r="A6" s="81" t="s">
        <v>0</v>
      </c>
      <c r="C6" s="83">
        <f>Certification!C6</f>
        <v>45838</v>
      </c>
      <c r="F6" s="83"/>
    </row>
    <row r="8" spans="1:15" x14ac:dyDescent="0.25">
      <c r="A8" s="81" t="s">
        <v>276</v>
      </c>
      <c r="B8" s="81" t="s">
        <v>590</v>
      </c>
      <c r="C8" s="81"/>
      <c r="K8" s="17"/>
      <c r="L8" s="203" t="s">
        <v>282</v>
      </c>
    </row>
    <row r="10" spans="1:15" x14ac:dyDescent="0.25">
      <c r="A10" s="81" t="s">
        <v>277</v>
      </c>
      <c r="B10" s="81" t="s">
        <v>279</v>
      </c>
      <c r="C10" s="81"/>
    </row>
    <row r="12" spans="1:15" x14ac:dyDescent="0.25">
      <c r="B12" s="428">
        <v>1</v>
      </c>
      <c r="C12" s="428"/>
      <c r="D12" s="428"/>
      <c r="F12" s="85">
        <v>2</v>
      </c>
      <c r="G12" s="85">
        <v>3</v>
      </c>
      <c r="H12" s="85">
        <v>4</v>
      </c>
      <c r="J12" s="85">
        <v>5</v>
      </c>
      <c r="K12" s="85">
        <v>6</v>
      </c>
      <c r="L12" s="85">
        <v>7</v>
      </c>
      <c r="N12" s="85">
        <v>8</v>
      </c>
      <c r="O12" s="85">
        <v>9</v>
      </c>
    </row>
    <row r="13" spans="1:15" ht="15" customHeight="1" x14ac:dyDescent="0.25">
      <c r="B13" s="445" t="s">
        <v>278</v>
      </c>
      <c r="C13" s="445"/>
      <c r="D13" s="445"/>
      <c r="F13" s="435" t="s">
        <v>285</v>
      </c>
      <c r="G13" s="436"/>
      <c r="H13" s="437"/>
      <c r="J13" s="435" t="s">
        <v>286</v>
      </c>
      <c r="K13" s="436"/>
      <c r="L13" s="437"/>
      <c r="N13" s="446" t="s">
        <v>274</v>
      </c>
      <c r="O13" s="433" t="s">
        <v>680</v>
      </c>
    </row>
    <row r="14" spans="1:15" ht="55.5" customHeight="1" x14ac:dyDescent="0.25">
      <c r="B14" s="445"/>
      <c r="C14" s="445"/>
      <c r="D14" s="445"/>
      <c r="E14" s="75"/>
      <c r="F14" s="194" t="s">
        <v>239</v>
      </c>
      <c r="G14" s="87" t="s">
        <v>682</v>
      </c>
      <c r="H14" s="87" t="s">
        <v>240</v>
      </c>
      <c r="I14" s="69"/>
      <c r="J14" s="87" t="s">
        <v>239</v>
      </c>
      <c r="K14" s="87" t="s">
        <v>682</v>
      </c>
      <c r="L14" s="194" t="s">
        <v>240</v>
      </c>
      <c r="M14" s="75"/>
      <c r="N14" s="446"/>
      <c r="O14" s="434"/>
    </row>
    <row r="15" spans="1:15" x14ac:dyDescent="0.25">
      <c r="A15" s="204">
        <v>1</v>
      </c>
      <c r="B15" s="444"/>
      <c r="C15" s="444"/>
      <c r="D15" s="444"/>
      <c r="F15" s="16"/>
      <c r="G15" s="205">
        <f>IFERROR(F15*'Schedule 1'!$E$104,0)</f>
        <v>0</v>
      </c>
      <c r="H15" s="205">
        <f>SUM(F15:G15)</f>
        <v>0</v>
      </c>
      <c r="J15" s="16"/>
      <c r="K15" s="205">
        <f>IFERROR(J15*'Schedule 1'!$E$104,0)</f>
        <v>0</v>
      </c>
      <c r="L15" s="205">
        <f>SUM(J15:K15)</f>
        <v>0</v>
      </c>
      <c r="N15" s="18"/>
      <c r="O15" s="18"/>
    </row>
    <row r="16" spans="1:15" x14ac:dyDescent="0.25">
      <c r="A16" s="204">
        <v>2</v>
      </c>
      <c r="B16" s="444"/>
      <c r="C16" s="444"/>
      <c r="D16" s="444"/>
      <c r="F16" s="16"/>
      <c r="G16" s="205">
        <f>IFERROR(F16*'Schedule 1'!$E$104,0)</f>
        <v>0</v>
      </c>
      <c r="H16" s="205">
        <f t="shared" ref="H16:H72" si="0">SUM(F16:G16)</f>
        <v>0</v>
      </c>
      <c r="J16" s="16"/>
      <c r="K16" s="205">
        <f>IFERROR(J16*'Schedule 1'!$E$104,0)</f>
        <v>0</v>
      </c>
      <c r="L16" s="205">
        <f t="shared" ref="L16:L72" si="1">SUM(J16:K16)</f>
        <v>0</v>
      </c>
      <c r="N16" s="18"/>
      <c r="O16" s="18"/>
    </row>
    <row r="17" spans="1:15" x14ac:dyDescent="0.25">
      <c r="A17" s="204">
        <v>3</v>
      </c>
      <c r="B17" s="444"/>
      <c r="C17" s="444"/>
      <c r="D17" s="444"/>
      <c r="F17" s="16"/>
      <c r="G17" s="205">
        <f>IFERROR(F17*'Schedule 1'!$E$104,0)</f>
        <v>0</v>
      </c>
      <c r="H17" s="205">
        <f t="shared" si="0"/>
        <v>0</v>
      </c>
      <c r="J17" s="16"/>
      <c r="K17" s="205">
        <f>IFERROR(J17*'Schedule 1'!$E$104,0)</f>
        <v>0</v>
      </c>
      <c r="L17" s="205">
        <f t="shared" si="1"/>
        <v>0</v>
      </c>
      <c r="N17" s="18"/>
      <c r="O17" s="18"/>
    </row>
    <row r="18" spans="1:15" x14ac:dyDescent="0.25">
      <c r="A18" s="204">
        <v>4</v>
      </c>
      <c r="B18" s="444"/>
      <c r="C18" s="444"/>
      <c r="D18" s="444"/>
      <c r="F18" s="16"/>
      <c r="G18" s="205">
        <f>IFERROR(F18*'Schedule 1'!$E$104,0)</f>
        <v>0</v>
      </c>
      <c r="H18" s="205">
        <f t="shared" si="0"/>
        <v>0</v>
      </c>
      <c r="J18" s="16"/>
      <c r="K18" s="205">
        <f>IFERROR(J18*'Schedule 1'!$E$104,0)</f>
        <v>0</v>
      </c>
      <c r="L18" s="205">
        <f t="shared" si="1"/>
        <v>0</v>
      </c>
      <c r="N18" s="18"/>
      <c r="O18" s="18"/>
    </row>
    <row r="19" spans="1:15" x14ac:dyDescent="0.25">
      <c r="A19" s="204">
        <v>5</v>
      </c>
      <c r="B19" s="444"/>
      <c r="C19" s="444"/>
      <c r="D19" s="444"/>
      <c r="F19" s="16"/>
      <c r="G19" s="205">
        <f>IFERROR(F19*'Schedule 1'!$E$104,0)</f>
        <v>0</v>
      </c>
      <c r="H19" s="205">
        <f t="shared" si="0"/>
        <v>0</v>
      </c>
      <c r="J19" s="16"/>
      <c r="K19" s="205">
        <f>IFERROR(J19*'Schedule 1'!$E$104,0)</f>
        <v>0</v>
      </c>
      <c r="L19" s="205">
        <f t="shared" si="1"/>
        <v>0</v>
      </c>
      <c r="N19" s="18"/>
      <c r="O19" s="18"/>
    </row>
    <row r="20" spans="1:15" x14ac:dyDescent="0.25">
      <c r="A20" s="204">
        <v>6</v>
      </c>
      <c r="B20" s="444"/>
      <c r="C20" s="444"/>
      <c r="D20" s="444"/>
      <c r="F20" s="16"/>
      <c r="G20" s="205">
        <f>IFERROR(F20*'Schedule 1'!$E$104,0)</f>
        <v>0</v>
      </c>
      <c r="H20" s="205">
        <f t="shared" si="0"/>
        <v>0</v>
      </c>
      <c r="J20" s="16"/>
      <c r="K20" s="205">
        <f>IFERROR(J20*'Schedule 1'!$E$104,0)</f>
        <v>0</v>
      </c>
      <c r="L20" s="205">
        <f t="shared" si="1"/>
        <v>0</v>
      </c>
      <c r="N20" s="18"/>
      <c r="O20" s="18"/>
    </row>
    <row r="21" spans="1:15" x14ac:dyDescent="0.25">
      <c r="A21" s="204">
        <v>7</v>
      </c>
      <c r="B21" s="444"/>
      <c r="C21" s="444"/>
      <c r="D21" s="444"/>
      <c r="F21" s="16"/>
      <c r="G21" s="205">
        <f>IFERROR(F21*'Schedule 1'!$E$104,0)</f>
        <v>0</v>
      </c>
      <c r="H21" s="205">
        <f t="shared" si="0"/>
        <v>0</v>
      </c>
      <c r="J21" s="16"/>
      <c r="K21" s="205">
        <f>IFERROR(J21*'Schedule 1'!$E$104,0)</f>
        <v>0</v>
      </c>
      <c r="L21" s="205">
        <f t="shared" si="1"/>
        <v>0</v>
      </c>
      <c r="N21" s="18"/>
      <c r="O21" s="18"/>
    </row>
    <row r="22" spans="1:15" x14ac:dyDescent="0.25">
      <c r="A22" s="204">
        <v>8</v>
      </c>
      <c r="B22" s="444"/>
      <c r="C22" s="444"/>
      <c r="D22" s="444"/>
      <c r="F22" s="16"/>
      <c r="G22" s="205">
        <f>IFERROR(F22*'Schedule 1'!$E$104,0)</f>
        <v>0</v>
      </c>
      <c r="H22" s="205">
        <f t="shared" si="0"/>
        <v>0</v>
      </c>
      <c r="J22" s="16"/>
      <c r="K22" s="205">
        <f>IFERROR(J22*'Schedule 1'!$E$104,0)</f>
        <v>0</v>
      </c>
      <c r="L22" s="205">
        <f t="shared" si="1"/>
        <v>0</v>
      </c>
      <c r="N22" s="18"/>
      <c r="O22" s="18"/>
    </row>
    <row r="23" spans="1:15" x14ac:dyDescent="0.25">
      <c r="A23" s="204">
        <v>9</v>
      </c>
      <c r="B23" s="444"/>
      <c r="C23" s="444"/>
      <c r="D23" s="444"/>
      <c r="F23" s="16"/>
      <c r="G23" s="205">
        <f>IFERROR(F23*'Schedule 1'!$E$104,0)</f>
        <v>0</v>
      </c>
      <c r="H23" s="205">
        <f t="shared" si="0"/>
        <v>0</v>
      </c>
      <c r="J23" s="16"/>
      <c r="K23" s="205">
        <f>IFERROR(J23*'Schedule 1'!$E$104,0)</f>
        <v>0</v>
      </c>
      <c r="L23" s="205">
        <f t="shared" si="1"/>
        <v>0</v>
      </c>
      <c r="N23" s="18"/>
      <c r="O23" s="18"/>
    </row>
    <row r="24" spans="1:15" x14ac:dyDescent="0.25">
      <c r="A24" s="204">
        <v>10</v>
      </c>
      <c r="B24" s="444"/>
      <c r="C24" s="444"/>
      <c r="D24" s="444"/>
      <c r="F24" s="16"/>
      <c r="G24" s="205">
        <f>IFERROR(F24*'Schedule 1'!$E$104,0)</f>
        <v>0</v>
      </c>
      <c r="H24" s="205">
        <f t="shared" si="0"/>
        <v>0</v>
      </c>
      <c r="J24" s="16"/>
      <c r="K24" s="205">
        <f>IFERROR(J24*'Schedule 1'!$E$104,0)</f>
        <v>0</v>
      </c>
      <c r="L24" s="205">
        <f t="shared" si="1"/>
        <v>0</v>
      </c>
      <c r="N24" s="18"/>
      <c r="O24" s="18"/>
    </row>
    <row r="25" spans="1:15" x14ac:dyDescent="0.25">
      <c r="A25" s="204">
        <v>11</v>
      </c>
      <c r="B25" s="444"/>
      <c r="C25" s="444"/>
      <c r="D25" s="444"/>
      <c r="F25" s="16"/>
      <c r="G25" s="205">
        <f>IFERROR(F25*'Schedule 1'!$E$104,0)</f>
        <v>0</v>
      </c>
      <c r="H25" s="205">
        <f t="shared" si="0"/>
        <v>0</v>
      </c>
      <c r="J25" s="16"/>
      <c r="K25" s="205">
        <f>IFERROR(J25*'Schedule 1'!$E$104,0)</f>
        <v>0</v>
      </c>
      <c r="L25" s="205">
        <f t="shared" si="1"/>
        <v>0</v>
      </c>
      <c r="N25" s="18"/>
      <c r="O25" s="18"/>
    </row>
    <row r="26" spans="1:15" x14ac:dyDescent="0.25">
      <c r="A26" s="204">
        <v>12</v>
      </c>
      <c r="B26" s="444"/>
      <c r="C26" s="444"/>
      <c r="D26" s="444"/>
      <c r="F26" s="16"/>
      <c r="G26" s="205">
        <f>IFERROR(F26*'Schedule 1'!$E$104,0)</f>
        <v>0</v>
      </c>
      <c r="H26" s="205">
        <f t="shared" si="0"/>
        <v>0</v>
      </c>
      <c r="J26" s="16"/>
      <c r="K26" s="205">
        <f>IFERROR(J26*'Schedule 1'!$E$104,0)</f>
        <v>0</v>
      </c>
      <c r="L26" s="205">
        <f t="shared" si="1"/>
        <v>0</v>
      </c>
      <c r="N26" s="18"/>
      <c r="O26" s="18"/>
    </row>
    <row r="27" spans="1:15" x14ac:dyDescent="0.25">
      <c r="A27" s="204">
        <v>13</v>
      </c>
      <c r="B27" s="444"/>
      <c r="C27" s="444"/>
      <c r="D27" s="444"/>
      <c r="F27" s="16"/>
      <c r="G27" s="205">
        <f>IFERROR(F27*'Schedule 1'!$E$104,0)</f>
        <v>0</v>
      </c>
      <c r="H27" s="205">
        <f t="shared" si="0"/>
        <v>0</v>
      </c>
      <c r="J27" s="16"/>
      <c r="K27" s="205">
        <f>IFERROR(J27*'Schedule 1'!$E$104,0)</f>
        <v>0</v>
      </c>
      <c r="L27" s="205">
        <f t="shared" si="1"/>
        <v>0</v>
      </c>
      <c r="N27" s="18"/>
      <c r="O27" s="18"/>
    </row>
    <row r="28" spans="1:15" x14ac:dyDescent="0.25">
      <c r="A28" s="204">
        <v>14</v>
      </c>
      <c r="B28" s="444"/>
      <c r="C28" s="444"/>
      <c r="D28" s="444"/>
      <c r="F28" s="16"/>
      <c r="G28" s="205">
        <f>IFERROR(F28*'Schedule 1'!$E$104,0)</f>
        <v>0</v>
      </c>
      <c r="H28" s="205">
        <f t="shared" si="0"/>
        <v>0</v>
      </c>
      <c r="J28" s="16"/>
      <c r="K28" s="205">
        <f>IFERROR(J28*'Schedule 1'!$E$104,0)</f>
        <v>0</v>
      </c>
      <c r="L28" s="205">
        <f t="shared" si="1"/>
        <v>0</v>
      </c>
      <c r="N28" s="18"/>
      <c r="O28" s="18"/>
    </row>
    <row r="29" spans="1:15" x14ac:dyDescent="0.25">
      <c r="A29" s="204">
        <v>15</v>
      </c>
      <c r="B29" s="444"/>
      <c r="C29" s="444"/>
      <c r="D29" s="444"/>
      <c r="F29" s="16"/>
      <c r="G29" s="205">
        <f>IFERROR(F29*'Schedule 1'!$E$104,0)</f>
        <v>0</v>
      </c>
      <c r="H29" s="205">
        <f t="shared" si="0"/>
        <v>0</v>
      </c>
      <c r="J29" s="16"/>
      <c r="K29" s="205">
        <f>IFERROR(J29*'Schedule 1'!$E$104,0)</f>
        <v>0</v>
      </c>
      <c r="L29" s="205">
        <f t="shared" si="1"/>
        <v>0</v>
      </c>
      <c r="N29" s="18"/>
      <c r="O29" s="18"/>
    </row>
    <row r="30" spans="1:15" x14ac:dyDescent="0.25">
      <c r="A30" s="204">
        <v>16</v>
      </c>
      <c r="B30" s="444"/>
      <c r="C30" s="444"/>
      <c r="D30" s="444"/>
      <c r="F30" s="16"/>
      <c r="G30" s="205">
        <f>IFERROR(F30*'Schedule 1'!$E$104,0)</f>
        <v>0</v>
      </c>
      <c r="H30" s="205">
        <f t="shared" si="0"/>
        <v>0</v>
      </c>
      <c r="J30" s="16"/>
      <c r="K30" s="205">
        <f>IFERROR(J30*'Schedule 1'!$E$104,0)</f>
        <v>0</v>
      </c>
      <c r="L30" s="205">
        <f t="shared" si="1"/>
        <v>0</v>
      </c>
      <c r="N30" s="18"/>
      <c r="O30" s="18"/>
    </row>
    <row r="31" spans="1:15" x14ac:dyDescent="0.25">
      <c r="A31" s="204">
        <v>17</v>
      </c>
      <c r="B31" s="444"/>
      <c r="C31" s="444"/>
      <c r="D31" s="444"/>
      <c r="F31" s="16"/>
      <c r="G31" s="205">
        <f>IFERROR(F31*'Schedule 1'!$E$104,0)</f>
        <v>0</v>
      </c>
      <c r="H31" s="205">
        <f t="shared" si="0"/>
        <v>0</v>
      </c>
      <c r="J31" s="16"/>
      <c r="K31" s="205">
        <f>IFERROR(J31*'Schedule 1'!$E$104,0)</f>
        <v>0</v>
      </c>
      <c r="L31" s="205">
        <f t="shared" si="1"/>
        <v>0</v>
      </c>
      <c r="N31" s="18"/>
      <c r="O31" s="18"/>
    </row>
    <row r="32" spans="1:15" x14ac:dyDescent="0.25">
      <c r="A32" s="204">
        <v>18</v>
      </c>
      <c r="B32" s="444"/>
      <c r="C32" s="444"/>
      <c r="D32" s="444"/>
      <c r="F32" s="16"/>
      <c r="G32" s="205">
        <f>IFERROR(F32*'Schedule 1'!$E$104,0)</f>
        <v>0</v>
      </c>
      <c r="H32" s="205">
        <f t="shared" si="0"/>
        <v>0</v>
      </c>
      <c r="J32" s="16"/>
      <c r="K32" s="205">
        <f>IFERROR(J32*'Schedule 1'!$E$104,0)</f>
        <v>0</v>
      </c>
      <c r="L32" s="205">
        <f t="shared" si="1"/>
        <v>0</v>
      </c>
      <c r="N32" s="18"/>
      <c r="O32" s="18"/>
    </row>
    <row r="33" spans="1:15" x14ac:dyDescent="0.25">
      <c r="A33" s="204">
        <v>19</v>
      </c>
      <c r="B33" s="444"/>
      <c r="C33" s="444"/>
      <c r="D33" s="444"/>
      <c r="F33" s="16"/>
      <c r="G33" s="205">
        <f>IFERROR(F33*'Schedule 1'!$E$104,0)</f>
        <v>0</v>
      </c>
      <c r="H33" s="205">
        <f t="shared" si="0"/>
        <v>0</v>
      </c>
      <c r="J33" s="16"/>
      <c r="K33" s="205">
        <f>IFERROR(J33*'Schedule 1'!$E$104,0)</f>
        <v>0</v>
      </c>
      <c r="L33" s="205">
        <f t="shared" si="1"/>
        <v>0</v>
      </c>
      <c r="N33" s="18"/>
      <c r="O33" s="18"/>
    </row>
    <row r="34" spans="1:15" x14ac:dyDescent="0.25">
      <c r="A34" s="204">
        <v>20</v>
      </c>
      <c r="B34" s="444"/>
      <c r="C34" s="444"/>
      <c r="D34" s="444"/>
      <c r="F34" s="16"/>
      <c r="G34" s="205">
        <f>IFERROR(F34*'Schedule 1'!$E$104,0)</f>
        <v>0</v>
      </c>
      <c r="H34" s="205">
        <f t="shared" si="0"/>
        <v>0</v>
      </c>
      <c r="J34" s="16"/>
      <c r="K34" s="205">
        <f>IFERROR(J34*'Schedule 1'!$E$104,0)</f>
        <v>0</v>
      </c>
      <c r="L34" s="205">
        <f t="shared" si="1"/>
        <v>0</v>
      </c>
      <c r="N34" s="18"/>
      <c r="O34" s="18"/>
    </row>
    <row r="35" spans="1:15" x14ac:dyDescent="0.25">
      <c r="A35" s="204">
        <v>21</v>
      </c>
      <c r="B35" s="444"/>
      <c r="C35" s="444"/>
      <c r="D35" s="444"/>
      <c r="F35" s="16"/>
      <c r="G35" s="205">
        <f>IFERROR(F35*'Schedule 1'!$E$104,0)</f>
        <v>0</v>
      </c>
      <c r="H35" s="205">
        <f t="shared" si="0"/>
        <v>0</v>
      </c>
      <c r="J35" s="16"/>
      <c r="K35" s="205">
        <f>IFERROR(J35*'Schedule 1'!$E$104,0)</f>
        <v>0</v>
      </c>
      <c r="L35" s="205">
        <f t="shared" si="1"/>
        <v>0</v>
      </c>
      <c r="N35" s="18"/>
      <c r="O35" s="18"/>
    </row>
    <row r="36" spans="1:15" x14ac:dyDescent="0.25">
      <c r="A36" s="204">
        <v>22</v>
      </c>
      <c r="B36" s="444"/>
      <c r="C36" s="444"/>
      <c r="D36" s="444"/>
      <c r="F36" s="16"/>
      <c r="G36" s="205">
        <f>IFERROR(F36*'Schedule 1'!$E$104,0)</f>
        <v>0</v>
      </c>
      <c r="H36" s="205">
        <f t="shared" si="0"/>
        <v>0</v>
      </c>
      <c r="J36" s="16"/>
      <c r="K36" s="205">
        <f>IFERROR(J36*'Schedule 1'!$E$104,0)</f>
        <v>0</v>
      </c>
      <c r="L36" s="205">
        <f t="shared" si="1"/>
        <v>0</v>
      </c>
      <c r="N36" s="18"/>
      <c r="O36" s="18"/>
    </row>
    <row r="37" spans="1:15" x14ac:dyDescent="0.25">
      <c r="A37" s="204">
        <v>23</v>
      </c>
      <c r="B37" s="444"/>
      <c r="C37" s="444"/>
      <c r="D37" s="444"/>
      <c r="F37" s="16"/>
      <c r="G37" s="205">
        <f>IFERROR(F37*'Schedule 1'!$E$104,0)</f>
        <v>0</v>
      </c>
      <c r="H37" s="205">
        <f t="shared" si="0"/>
        <v>0</v>
      </c>
      <c r="J37" s="16"/>
      <c r="K37" s="205">
        <f>IFERROR(J37*'Schedule 1'!$E$104,0)</f>
        <v>0</v>
      </c>
      <c r="L37" s="205">
        <f t="shared" si="1"/>
        <v>0</v>
      </c>
      <c r="N37" s="18"/>
      <c r="O37" s="18"/>
    </row>
    <row r="38" spans="1:15" x14ac:dyDescent="0.25">
      <c r="A38" s="204">
        <v>24</v>
      </c>
      <c r="B38" s="444"/>
      <c r="C38" s="444"/>
      <c r="D38" s="444"/>
      <c r="F38" s="16"/>
      <c r="G38" s="205">
        <f>IFERROR(F38*'Schedule 1'!$E$104,0)</f>
        <v>0</v>
      </c>
      <c r="H38" s="205">
        <f t="shared" si="0"/>
        <v>0</v>
      </c>
      <c r="J38" s="16"/>
      <c r="K38" s="205">
        <f>IFERROR(J38*'Schedule 1'!$E$104,0)</f>
        <v>0</v>
      </c>
      <c r="L38" s="205">
        <f t="shared" si="1"/>
        <v>0</v>
      </c>
      <c r="N38" s="18"/>
      <c r="O38" s="18"/>
    </row>
    <row r="39" spans="1:15" x14ac:dyDescent="0.25">
      <c r="A39" s="204">
        <v>25</v>
      </c>
      <c r="B39" s="444"/>
      <c r="C39" s="444"/>
      <c r="D39" s="444"/>
      <c r="F39" s="16"/>
      <c r="G39" s="205">
        <f>IFERROR(F39*'Schedule 1'!$E$104,0)</f>
        <v>0</v>
      </c>
      <c r="H39" s="205">
        <f t="shared" si="0"/>
        <v>0</v>
      </c>
      <c r="J39" s="16"/>
      <c r="K39" s="205">
        <f>IFERROR(J39*'Schedule 1'!$E$104,0)</f>
        <v>0</v>
      </c>
      <c r="L39" s="205">
        <f t="shared" si="1"/>
        <v>0</v>
      </c>
      <c r="N39" s="18"/>
      <c r="O39" s="18"/>
    </row>
    <row r="40" spans="1:15" x14ac:dyDescent="0.25">
      <c r="A40" s="204">
        <v>26</v>
      </c>
      <c r="B40" s="444"/>
      <c r="C40" s="444"/>
      <c r="D40" s="444"/>
      <c r="F40" s="16"/>
      <c r="G40" s="205">
        <f>IFERROR(F40*'Schedule 1'!$E$104,0)</f>
        <v>0</v>
      </c>
      <c r="H40" s="205">
        <f t="shared" si="0"/>
        <v>0</v>
      </c>
      <c r="J40" s="16"/>
      <c r="K40" s="205">
        <f>IFERROR(J40*'Schedule 1'!$E$104,0)</f>
        <v>0</v>
      </c>
      <c r="L40" s="205">
        <f t="shared" si="1"/>
        <v>0</v>
      </c>
      <c r="N40" s="18"/>
      <c r="O40" s="18"/>
    </row>
    <row r="41" spans="1:15" x14ac:dyDescent="0.25">
      <c r="A41" s="204">
        <v>27</v>
      </c>
      <c r="B41" s="444"/>
      <c r="C41" s="444"/>
      <c r="D41" s="444"/>
      <c r="F41" s="16"/>
      <c r="G41" s="205">
        <f>IFERROR(F41*'Schedule 1'!$E$104,0)</f>
        <v>0</v>
      </c>
      <c r="H41" s="205">
        <f t="shared" si="0"/>
        <v>0</v>
      </c>
      <c r="J41" s="16"/>
      <c r="K41" s="205">
        <f>IFERROR(J41*'Schedule 1'!$E$104,0)</f>
        <v>0</v>
      </c>
      <c r="L41" s="205">
        <f t="shared" si="1"/>
        <v>0</v>
      </c>
      <c r="N41" s="18"/>
      <c r="O41" s="18"/>
    </row>
    <row r="42" spans="1:15" x14ac:dyDescent="0.25">
      <c r="A42" s="204">
        <v>28</v>
      </c>
      <c r="B42" s="444"/>
      <c r="C42" s="444"/>
      <c r="D42" s="444"/>
      <c r="F42" s="16"/>
      <c r="G42" s="205">
        <f>IFERROR(F42*'Schedule 1'!$E$104,0)</f>
        <v>0</v>
      </c>
      <c r="H42" s="205">
        <f t="shared" si="0"/>
        <v>0</v>
      </c>
      <c r="J42" s="16"/>
      <c r="K42" s="205">
        <f>IFERROR(J42*'Schedule 1'!$E$104,0)</f>
        <v>0</v>
      </c>
      <c r="L42" s="205">
        <f t="shared" si="1"/>
        <v>0</v>
      </c>
      <c r="N42" s="18"/>
      <c r="O42" s="18"/>
    </row>
    <row r="43" spans="1:15" x14ac:dyDescent="0.25">
      <c r="A43" s="204">
        <v>29</v>
      </c>
      <c r="B43" s="444"/>
      <c r="C43" s="444"/>
      <c r="D43" s="444"/>
      <c r="F43" s="16"/>
      <c r="G43" s="205">
        <f>IFERROR(F43*'Schedule 1'!$E$104,0)</f>
        <v>0</v>
      </c>
      <c r="H43" s="205">
        <f t="shared" si="0"/>
        <v>0</v>
      </c>
      <c r="J43" s="16"/>
      <c r="K43" s="205">
        <f>IFERROR(J43*'Schedule 1'!$E$104,0)</f>
        <v>0</v>
      </c>
      <c r="L43" s="205">
        <f t="shared" si="1"/>
        <v>0</v>
      </c>
      <c r="N43" s="18"/>
      <c r="O43" s="18"/>
    </row>
    <row r="44" spans="1:15" x14ac:dyDescent="0.25">
      <c r="A44" s="204">
        <v>30</v>
      </c>
      <c r="B44" s="444"/>
      <c r="C44" s="444"/>
      <c r="D44" s="444"/>
      <c r="F44" s="16"/>
      <c r="G44" s="205">
        <f>IFERROR(F44*'Schedule 1'!$E$104,0)</f>
        <v>0</v>
      </c>
      <c r="H44" s="205">
        <f t="shared" si="0"/>
        <v>0</v>
      </c>
      <c r="J44" s="16"/>
      <c r="K44" s="205">
        <f>IFERROR(J44*'Schedule 1'!$E$104,0)</f>
        <v>0</v>
      </c>
      <c r="L44" s="205">
        <f t="shared" si="1"/>
        <v>0</v>
      </c>
      <c r="N44" s="18"/>
      <c r="O44" s="18"/>
    </row>
    <row r="45" spans="1:15" x14ac:dyDescent="0.25">
      <c r="A45" s="204">
        <v>31</v>
      </c>
      <c r="B45" s="444"/>
      <c r="C45" s="444"/>
      <c r="D45" s="444"/>
      <c r="F45" s="16"/>
      <c r="G45" s="205">
        <f>IFERROR(F45*'Schedule 1'!$E$104,0)</f>
        <v>0</v>
      </c>
      <c r="H45" s="205">
        <f t="shared" si="0"/>
        <v>0</v>
      </c>
      <c r="J45" s="16"/>
      <c r="K45" s="205">
        <f>IFERROR(J45*'Schedule 1'!$E$104,0)</f>
        <v>0</v>
      </c>
      <c r="L45" s="205">
        <f t="shared" si="1"/>
        <v>0</v>
      </c>
      <c r="N45" s="18"/>
      <c r="O45" s="18"/>
    </row>
    <row r="46" spans="1:15" x14ac:dyDescent="0.25">
      <c r="A46" s="204">
        <v>32</v>
      </c>
      <c r="B46" s="444"/>
      <c r="C46" s="444"/>
      <c r="D46" s="444"/>
      <c r="F46" s="16"/>
      <c r="G46" s="205">
        <f>IFERROR(F46*'Schedule 1'!$E$104,0)</f>
        <v>0</v>
      </c>
      <c r="H46" s="205">
        <f t="shared" si="0"/>
        <v>0</v>
      </c>
      <c r="J46" s="16"/>
      <c r="K46" s="205">
        <f>IFERROR(J46*'Schedule 1'!$E$104,0)</f>
        <v>0</v>
      </c>
      <c r="L46" s="205">
        <f t="shared" si="1"/>
        <v>0</v>
      </c>
      <c r="N46" s="18"/>
      <c r="O46" s="18"/>
    </row>
    <row r="47" spans="1:15" x14ac:dyDescent="0.25">
      <c r="A47" s="204">
        <v>33</v>
      </c>
      <c r="B47" s="444"/>
      <c r="C47" s="444"/>
      <c r="D47" s="444"/>
      <c r="F47" s="16"/>
      <c r="G47" s="205">
        <f>IFERROR(F47*'Schedule 1'!$E$104,0)</f>
        <v>0</v>
      </c>
      <c r="H47" s="205">
        <f t="shared" si="0"/>
        <v>0</v>
      </c>
      <c r="J47" s="16"/>
      <c r="K47" s="205">
        <f>IFERROR(J47*'Schedule 1'!$E$104,0)</f>
        <v>0</v>
      </c>
      <c r="L47" s="205">
        <f t="shared" si="1"/>
        <v>0</v>
      </c>
      <c r="N47" s="18"/>
      <c r="O47" s="18"/>
    </row>
    <row r="48" spans="1:15" x14ac:dyDescent="0.25">
      <c r="A48" s="204">
        <v>34</v>
      </c>
      <c r="B48" s="444"/>
      <c r="C48" s="444"/>
      <c r="D48" s="444"/>
      <c r="F48" s="16"/>
      <c r="G48" s="205">
        <f>IFERROR(F48*'Schedule 1'!$E$104,0)</f>
        <v>0</v>
      </c>
      <c r="H48" s="205">
        <f t="shared" si="0"/>
        <v>0</v>
      </c>
      <c r="J48" s="16"/>
      <c r="K48" s="205">
        <f>IFERROR(J48*'Schedule 1'!$E$104,0)</f>
        <v>0</v>
      </c>
      <c r="L48" s="205">
        <f t="shared" si="1"/>
        <v>0</v>
      </c>
      <c r="N48" s="18"/>
      <c r="O48" s="18"/>
    </row>
    <row r="49" spans="1:15" x14ac:dyDescent="0.25">
      <c r="A49" s="204">
        <v>35</v>
      </c>
      <c r="B49" s="444"/>
      <c r="C49" s="444"/>
      <c r="D49" s="444"/>
      <c r="F49" s="16"/>
      <c r="G49" s="205">
        <f>IFERROR(F49*'Schedule 1'!$E$104,0)</f>
        <v>0</v>
      </c>
      <c r="H49" s="205">
        <f t="shared" si="0"/>
        <v>0</v>
      </c>
      <c r="J49" s="16"/>
      <c r="K49" s="205">
        <f>IFERROR(J49*'Schedule 1'!$E$104,0)</f>
        <v>0</v>
      </c>
      <c r="L49" s="205">
        <f t="shared" si="1"/>
        <v>0</v>
      </c>
      <c r="N49" s="18"/>
      <c r="O49" s="18"/>
    </row>
    <row r="50" spans="1:15" x14ac:dyDescent="0.25">
      <c r="A50" s="204">
        <v>36</v>
      </c>
      <c r="B50" s="444"/>
      <c r="C50" s="444"/>
      <c r="D50" s="444"/>
      <c r="F50" s="16"/>
      <c r="G50" s="205">
        <f>IFERROR(F50*'Schedule 1'!$E$104,0)</f>
        <v>0</v>
      </c>
      <c r="H50" s="205">
        <f t="shared" si="0"/>
        <v>0</v>
      </c>
      <c r="J50" s="16"/>
      <c r="K50" s="205">
        <f>IFERROR(J50*'Schedule 1'!$E$104,0)</f>
        <v>0</v>
      </c>
      <c r="L50" s="205">
        <f t="shared" si="1"/>
        <v>0</v>
      </c>
      <c r="N50" s="18"/>
      <c r="O50" s="18"/>
    </row>
    <row r="51" spans="1:15" x14ac:dyDescent="0.25">
      <c r="A51" s="204">
        <v>37</v>
      </c>
      <c r="B51" s="444"/>
      <c r="C51" s="444"/>
      <c r="D51" s="444"/>
      <c r="F51" s="16"/>
      <c r="G51" s="205">
        <f>IFERROR(F51*'Schedule 1'!$E$104,0)</f>
        <v>0</v>
      </c>
      <c r="H51" s="205">
        <f t="shared" si="0"/>
        <v>0</v>
      </c>
      <c r="J51" s="16"/>
      <c r="K51" s="205">
        <f>IFERROR(J51*'Schedule 1'!$E$104,0)</f>
        <v>0</v>
      </c>
      <c r="L51" s="205">
        <f t="shared" si="1"/>
        <v>0</v>
      </c>
      <c r="N51" s="18"/>
      <c r="O51" s="18"/>
    </row>
    <row r="52" spans="1:15" x14ac:dyDescent="0.25">
      <c r="A52" s="204">
        <v>38</v>
      </c>
      <c r="B52" s="444"/>
      <c r="C52" s="444"/>
      <c r="D52" s="444"/>
      <c r="F52" s="16"/>
      <c r="G52" s="205">
        <f>IFERROR(F52*'Schedule 1'!$E$104,0)</f>
        <v>0</v>
      </c>
      <c r="H52" s="205">
        <f t="shared" si="0"/>
        <v>0</v>
      </c>
      <c r="J52" s="16"/>
      <c r="K52" s="205">
        <f>IFERROR(J52*'Schedule 1'!$E$104,0)</f>
        <v>0</v>
      </c>
      <c r="L52" s="205">
        <f t="shared" si="1"/>
        <v>0</v>
      </c>
      <c r="N52" s="18"/>
      <c r="O52" s="18"/>
    </row>
    <row r="53" spans="1:15" x14ac:dyDescent="0.25">
      <c r="A53" s="204">
        <v>39</v>
      </c>
      <c r="B53" s="444"/>
      <c r="C53" s="444"/>
      <c r="D53" s="444"/>
      <c r="F53" s="16"/>
      <c r="G53" s="205">
        <f>IFERROR(F53*'Schedule 1'!$E$104,0)</f>
        <v>0</v>
      </c>
      <c r="H53" s="205">
        <f t="shared" si="0"/>
        <v>0</v>
      </c>
      <c r="J53" s="16"/>
      <c r="K53" s="205">
        <f>IFERROR(J53*'Schedule 1'!$E$104,0)</f>
        <v>0</v>
      </c>
      <c r="L53" s="205">
        <f t="shared" si="1"/>
        <v>0</v>
      </c>
      <c r="N53" s="18"/>
      <c r="O53" s="18"/>
    </row>
    <row r="54" spans="1:15" x14ac:dyDescent="0.25">
      <c r="A54" s="204">
        <v>40</v>
      </c>
      <c r="B54" s="444"/>
      <c r="C54" s="444"/>
      <c r="D54" s="444"/>
      <c r="F54" s="16"/>
      <c r="G54" s="205">
        <f>IFERROR(F54*'Schedule 1'!$E$104,0)</f>
        <v>0</v>
      </c>
      <c r="H54" s="205">
        <f t="shared" si="0"/>
        <v>0</v>
      </c>
      <c r="J54" s="16"/>
      <c r="K54" s="205">
        <f>IFERROR(J54*'Schedule 1'!$E$104,0)</f>
        <v>0</v>
      </c>
      <c r="L54" s="205">
        <f t="shared" si="1"/>
        <v>0</v>
      </c>
      <c r="N54" s="18"/>
      <c r="O54" s="18"/>
    </row>
    <row r="55" spans="1:15" x14ac:dyDescent="0.25">
      <c r="A55" s="204">
        <v>41</v>
      </c>
      <c r="B55" s="444"/>
      <c r="C55" s="444"/>
      <c r="D55" s="444"/>
      <c r="F55" s="16"/>
      <c r="G55" s="205">
        <f>IFERROR(F55*'Schedule 1'!$E$104,0)</f>
        <v>0</v>
      </c>
      <c r="H55" s="205">
        <f t="shared" si="0"/>
        <v>0</v>
      </c>
      <c r="J55" s="16"/>
      <c r="K55" s="205">
        <f>IFERROR(J55*'Schedule 1'!$E$104,0)</f>
        <v>0</v>
      </c>
      <c r="L55" s="205">
        <f t="shared" si="1"/>
        <v>0</v>
      </c>
      <c r="N55" s="18"/>
      <c r="O55" s="18"/>
    </row>
    <row r="56" spans="1:15" x14ac:dyDescent="0.25">
      <c r="A56" s="204">
        <v>42</v>
      </c>
      <c r="B56" s="444"/>
      <c r="C56" s="444"/>
      <c r="D56" s="444"/>
      <c r="F56" s="16"/>
      <c r="G56" s="205">
        <f>IFERROR(F56*'Schedule 1'!$E$104,0)</f>
        <v>0</v>
      </c>
      <c r="H56" s="205">
        <f t="shared" si="0"/>
        <v>0</v>
      </c>
      <c r="J56" s="16"/>
      <c r="K56" s="205">
        <f>IFERROR(J56*'Schedule 1'!$E$104,0)</f>
        <v>0</v>
      </c>
      <c r="L56" s="205">
        <f t="shared" si="1"/>
        <v>0</v>
      </c>
      <c r="N56" s="18"/>
      <c r="O56" s="18"/>
    </row>
    <row r="57" spans="1:15" x14ac:dyDescent="0.25">
      <c r="A57" s="204">
        <v>43</v>
      </c>
      <c r="B57" s="444"/>
      <c r="C57" s="444"/>
      <c r="D57" s="444"/>
      <c r="F57" s="16"/>
      <c r="G57" s="205">
        <f>IFERROR(F57*'Schedule 1'!$E$104,0)</f>
        <v>0</v>
      </c>
      <c r="H57" s="205">
        <f t="shared" si="0"/>
        <v>0</v>
      </c>
      <c r="J57" s="16"/>
      <c r="K57" s="205">
        <f>IFERROR(J57*'Schedule 1'!$E$104,0)</f>
        <v>0</v>
      </c>
      <c r="L57" s="205">
        <f t="shared" si="1"/>
        <v>0</v>
      </c>
      <c r="N57" s="18"/>
      <c r="O57" s="18"/>
    </row>
    <row r="58" spans="1:15" x14ac:dyDescent="0.25">
      <c r="A58" s="204">
        <v>44</v>
      </c>
      <c r="B58" s="444"/>
      <c r="C58" s="444"/>
      <c r="D58" s="444"/>
      <c r="F58" s="16"/>
      <c r="G58" s="205">
        <f>IFERROR(F58*'Schedule 1'!$E$104,0)</f>
        <v>0</v>
      </c>
      <c r="H58" s="205">
        <f t="shared" si="0"/>
        <v>0</v>
      </c>
      <c r="J58" s="16"/>
      <c r="K58" s="205">
        <f>IFERROR(J58*'Schedule 1'!$E$104,0)</f>
        <v>0</v>
      </c>
      <c r="L58" s="205">
        <f t="shared" si="1"/>
        <v>0</v>
      </c>
      <c r="N58" s="18"/>
      <c r="O58" s="18"/>
    </row>
    <row r="59" spans="1:15" x14ac:dyDescent="0.25">
      <c r="A59" s="204">
        <v>45</v>
      </c>
      <c r="B59" s="444"/>
      <c r="C59" s="444"/>
      <c r="D59" s="444"/>
      <c r="F59" s="16"/>
      <c r="G59" s="205">
        <f>IFERROR(F59*'Schedule 1'!$E$104,0)</f>
        <v>0</v>
      </c>
      <c r="H59" s="205">
        <f t="shared" si="0"/>
        <v>0</v>
      </c>
      <c r="J59" s="16"/>
      <c r="K59" s="205">
        <f>IFERROR(J59*'Schedule 1'!$E$104,0)</f>
        <v>0</v>
      </c>
      <c r="L59" s="205">
        <f t="shared" si="1"/>
        <v>0</v>
      </c>
      <c r="N59" s="18"/>
      <c r="O59" s="18"/>
    </row>
    <row r="60" spans="1:15" x14ac:dyDescent="0.25">
      <c r="A60" s="204">
        <v>46</v>
      </c>
      <c r="B60" s="444"/>
      <c r="C60" s="444"/>
      <c r="D60" s="444"/>
      <c r="F60" s="16"/>
      <c r="G60" s="205">
        <f>IFERROR(F60*'Schedule 1'!$E$104,0)</f>
        <v>0</v>
      </c>
      <c r="H60" s="205">
        <f t="shared" si="0"/>
        <v>0</v>
      </c>
      <c r="J60" s="16"/>
      <c r="K60" s="205">
        <f>IFERROR(J60*'Schedule 1'!$E$104,0)</f>
        <v>0</v>
      </c>
      <c r="L60" s="205">
        <f t="shared" si="1"/>
        <v>0</v>
      </c>
      <c r="N60" s="18"/>
      <c r="O60" s="18"/>
    </row>
    <row r="61" spans="1:15" x14ac:dyDescent="0.25">
      <c r="A61" s="204">
        <v>47</v>
      </c>
      <c r="B61" s="444"/>
      <c r="C61" s="444"/>
      <c r="D61" s="444"/>
      <c r="F61" s="16"/>
      <c r="G61" s="205">
        <f>IFERROR(F61*'Schedule 1'!$E$104,0)</f>
        <v>0</v>
      </c>
      <c r="H61" s="205">
        <f t="shared" si="0"/>
        <v>0</v>
      </c>
      <c r="J61" s="16"/>
      <c r="K61" s="205">
        <f>IFERROR(J61*'Schedule 1'!$E$104,0)</f>
        <v>0</v>
      </c>
      <c r="L61" s="205">
        <f t="shared" si="1"/>
        <v>0</v>
      </c>
      <c r="N61" s="18"/>
      <c r="O61" s="18"/>
    </row>
    <row r="62" spans="1:15" x14ac:dyDescent="0.25">
      <c r="A62" s="204">
        <v>48</v>
      </c>
      <c r="B62" s="444"/>
      <c r="C62" s="444"/>
      <c r="D62" s="444"/>
      <c r="F62" s="16"/>
      <c r="G62" s="205">
        <f>IFERROR(F62*'Schedule 1'!$E$104,0)</f>
        <v>0</v>
      </c>
      <c r="H62" s="205">
        <f t="shared" si="0"/>
        <v>0</v>
      </c>
      <c r="J62" s="16"/>
      <c r="K62" s="205">
        <f>IFERROR(J62*'Schedule 1'!$E$104,0)</f>
        <v>0</v>
      </c>
      <c r="L62" s="205">
        <f t="shared" si="1"/>
        <v>0</v>
      </c>
      <c r="N62" s="18"/>
      <c r="O62" s="18"/>
    </row>
    <row r="63" spans="1:15" x14ac:dyDescent="0.25">
      <c r="A63" s="204">
        <v>49</v>
      </c>
      <c r="B63" s="444"/>
      <c r="C63" s="444"/>
      <c r="D63" s="444"/>
      <c r="F63" s="16"/>
      <c r="G63" s="205">
        <f>IFERROR(F63*'Schedule 1'!$E$104,0)</f>
        <v>0</v>
      </c>
      <c r="H63" s="205">
        <f t="shared" si="0"/>
        <v>0</v>
      </c>
      <c r="J63" s="16"/>
      <c r="K63" s="205">
        <f>IFERROR(J63*'Schedule 1'!$E$104,0)</f>
        <v>0</v>
      </c>
      <c r="L63" s="205">
        <f t="shared" si="1"/>
        <v>0</v>
      </c>
      <c r="N63" s="18"/>
      <c r="O63" s="18"/>
    </row>
    <row r="64" spans="1:15" x14ac:dyDescent="0.25">
      <c r="A64" s="204">
        <v>50</v>
      </c>
      <c r="B64" s="444"/>
      <c r="C64" s="444"/>
      <c r="D64" s="444"/>
      <c r="F64" s="16"/>
      <c r="G64" s="205">
        <f>IFERROR(F64*'Schedule 1'!$E$104,0)</f>
        <v>0</v>
      </c>
      <c r="H64" s="205">
        <f t="shared" si="0"/>
        <v>0</v>
      </c>
      <c r="J64" s="16"/>
      <c r="K64" s="205">
        <f>IFERROR(J64*'Schedule 1'!$E$104,0)</f>
        <v>0</v>
      </c>
      <c r="L64" s="205">
        <f t="shared" si="1"/>
        <v>0</v>
      </c>
      <c r="N64" s="18"/>
      <c r="O64" s="18"/>
    </row>
    <row r="65" spans="1:15" x14ac:dyDescent="0.25">
      <c r="A65" s="204">
        <v>51</v>
      </c>
      <c r="B65" s="444"/>
      <c r="C65" s="444"/>
      <c r="D65" s="444"/>
      <c r="F65" s="16"/>
      <c r="G65" s="205">
        <f>IFERROR(F65*'Schedule 1'!$E$104,0)</f>
        <v>0</v>
      </c>
      <c r="H65" s="205">
        <f t="shared" si="0"/>
        <v>0</v>
      </c>
      <c r="J65" s="16"/>
      <c r="K65" s="205">
        <f>IFERROR(J65*'Schedule 1'!$E$104,0)</f>
        <v>0</v>
      </c>
      <c r="L65" s="205">
        <f t="shared" si="1"/>
        <v>0</v>
      </c>
      <c r="N65" s="18"/>
      <c r="O65" s="18"/>
    </row>
    <row r="66" spans="1:15" x14ac:dyDescent="0.25">
      <c r="A66" s="204">
        <v>52</v>
      </c>
      <c r="B66" s="444"/>
      <c r="C66" s="444"/>
      <c r="D66" s="444"/>
      <c r="F66" s="16"/>
      <c r="G66" s="205">
        <f>IFERROR(F66*'Schedule 1'!$E$104,0)</f>
        <v>0</v>
      </c>
      <c r="H66" s="205">
        <f t="shared" si="0"/>
        <v>0</v>
      </c>
      <c r="J66" s="16"/>
      <c r="K66" s="205">
        <f>IFERROR(J66*'Schedule 1'!$E$104,0)</f>
        <v>0</v>
      </c>
      <c r="L66" s="205">
        <f t="shared" si="1"/>
        <v>0</v>
      </c>
      <c r="N66" s="18"/>
      <c r="O66" s="18"/>
    </row>
    <row r="67" spans="1:15" x14ac:dyDescent="0.25">
      <c r="A67" s="204">
        <v>53</v>
      </c>
      <c r="B67" s="444"/>
      <c r="C67" s="444"/>
      <c r="D67" s="444"/>
      <c r="F67" s="16"/>
      <c r="G67" s="205">
        <f>IFERROR(F67*'Schedule 1'!$E$104,0)</f>
        <v>0</v>
      </c>
      <c r="H67" s="205">
        <f t="shared" si="0"/>
        <v>0</v>
      </c>
      <c r="J67" s="16"/>
      <c r="K67" s="205">
        <f>IFERROR(J67*'Schedule 1'!$E$104,0)</f>
        <v>0</v>
      </c>
      <c r="L67" s="205">
        <f t="shared" si="1"/>
        <v>0</v>
      </c>
      <c r="N67" s="18"/>
      <c r="O67" s="18"/>
    </row>
    <row r="68" spans="1:15" x14ac:dyDescent="0.25">
      <c r="A68" s="204">
        <v>54</v>
      </c>
      <c r="B68" s="444"/>
      <c r="C68" s="444"/>
      <c r="D68" s="444"/>
      <c r="F68" s="16"/>
      <c r="G68" s="205">
        <f>IFERROR(F68*'Schedule 1'!$E$104,0)</f>
        <v>0</v>
      </c>
      <c r="H68" s="205">
        <f t="shared" si="0"/>
        <v>0</v>
      </c>
      <c r="J68" s="16"/>
      <c r="K68" s="205">
        <f>IFERROR(J68*'Schedule 1'!$E$104,0)</f>
        <v>0</v>
      </c>
      <c r="L68" s="205">
        <f t="shared" si="1"/>
        <v>0</v>
      </c>
      <c r="N68" s="18"/>
      <c r="O68" s="18"/>
    </row>
    <row r="69" spans="1:15" x14ac:dyDescent="0.25">
      <c r="A69" s="204">
        <v>55</v>
      </c>
      <c r="B69" s="444"/>
      <c r="C69" s="444"/>
      <c r="D69" s="444"/>
      <c r="F69" s="16"/>
      <c r="G69" s="205">
        <f>IFERROR(F69*'Schedule 1'!$E$104,0)</f>
        <v>0</v>
      </c>
      <c r="H69" s="205">
        <f t="shared" si="0"/>
        <v>0</v>
      </c>
      <c r="J69" s="16"/>
      <c r="K69" s="205">
        <f>IFERROR(J69*'Schedule 1'!$E$104,0)</f>
        <v>0</v>
      </c>
      <c r="L69" s="205">
        <f t="shared" si="1"/>
        <v>0</v>
      </c>
      <c r="N69" s="18"/>
      <c r="O69" s="18"/>
    </row>
    <row r="70" spans="1:15" x14ac:dyDescent="0.25">
      <c r="A70" s="204">
        <v>56</v>
      </c>
      <c r="B70" s="444"/>
      <c r="C70" s="444"/>
      <c r="D70" s="444"/>
      <c r="F70" s="16"/>
      <c r="G70" s="205">
        <f>IFERROR(F70*'Schedule 1'!$E$104,0)</f>
        <v>0</v>
      </c>
      <c r="H70" s="205">
        <f t="shared" si="0"/>
        <v>0</v>
      </c>
      <c r="J70" s="16"/>
      <c r="K70" s="205">
        <f>IFERROR(J70*'Schedule 1'!$E$104,0)</f>
        <v>0</v>
      </c>
      <c r="L70" s="205">
        <f t="shared" si="1"/>
        <v>0</v>
      </c>
      <c r="N70" s="18"/>
      <c r="O70" s="18"/>
    </row>
    <row r="71" spans="1:15" x14ac:dyDescent="0.25">
      <c r="A71" s="204">
        <v>57</v>
      </c>
      <c r="B71" s="444"/>
      <c r="C71" s="444"/>
      <c r="D71" s="444"/>
      <c r="F71" s="16"/>
      <c r="G71" s="205">
        <f>IFERROR(F71*'Schedule 1'!$E$104,0)</f>
        <v>0</v>
      </c>
      <c r="H71" s="205">
        <f t="shared" si="0"/>
        <v>0</v>
      </c>
      <c r="J71" s="16"/>
      <c r="K71" s="205">
        <f>IFERROR(J71*'Schedule 1'!$E$104,0)</f>
        <v>0</v>
      </c>
      <c r="L71" s="205">
        <f t="shared" si="1"/>
        <v>0</v>
      </c>
      <c r="N71" s="18"/>
      <c r="O71" s="18"/>
    </row>
    <row r="72" spans="1:15" x14ac:dyDescent="0.25">
      <c r="A72" s="204">
        <v>58</v>
      </c>
      <c r="B72" s="444"/>
      <c r="C72" s="444"/>
      <c r="D72" s="444"/>
      <c r="F72" s="16"/>
      <c r="G72" s="205">
        <f>IFERROR(F72*'Schedule 1'!$E$104,0)</f>
        <v>0</v>
      </c>
      <c r="H72" s="205">
        <f t="shared" si="0"/>
        <v>0</v>
      </c>
      <c r="J72" s="16"/>
      <c r="K72" s="205">
        <f>IFERROR(J72*'Schedule 1'!$E$104,0)</f>
        <v>0</v>
      </c>
      <c r="L72" s="205">
        <f t="shared" si="1"/>
        <v>0</v>
      </c>
      <c r="N72" s="18"/>
      <c r="O72" s="18"/>
    </row>
    <row r="73" spans="1:15" x14ac:dyDescent="0.25">
      <c r="A73" s="204">
        <v>59</v>
      </c>
      <c r="F73" s="197">
        <f>SUM(F15:F72)</f>
        <v>0</v>
      </c>
      <c r="G73" s="197">
        <f t="shared" ref="G73:H73" si="2">SUM(G15:G72)</f>
        <v>0</v>
      </c>
      <c r="H73" s="197">
        <f t="shared" si="2"/>
        <v>0</v>
      </c>
      <c r="J73" s="197">
        <f>SUM(J15:J72)</f>
        <v>0</v>
      </c>
      <c r="K73" s="197">
        <f t="shared" ref="K73:L73" si="3">SUM(K15:K72)</f>
        <v>0</v>
      </c>
      <c r="L73" s="197">
        <f t="shared" si="3"/>
        <v>0</v>
      </c>
      <c r="O73" s="211"/>
    </row>
    <row r="74" spans="1:15" ht="15.75" thickBot="1" x14ac:dyDescent="0.3">
      <c r="H74" s="206" t="s">
        <v>280</v>
      </c>
      <c r="L74" s="206" t="s">
        <v>281</v>
      </c>
    </row>
    <row r="75" spans="1:15" s="208" customFormat="1" ht="16.5" thickBot="1" x14ac:dyDescent="0.3">
      <c r="A75" s="204">
        <v>60</v>
      </c>
      <c r="B75" s="212" t="s">
        <v>591</v>
      </c>
      <c r="G75" s="210"/>
      <c r="H75" s="210"/>
      <c r="I75" s="210"/>
      <c r="J75" s="210"/>
      <c r="K75" s="210"/>
      <c r="L75" s="209">
        <f>H73+L73</f>
        <v>0</v>
      </c>
    </row>
    <row r="77" spans="1:15" x14ac:dyDescent="0.25">
      <c r="A77" s="211" t="s">
        <v>683</v>
      </c>
    </row>
    <row r="78" spans="1:15" x14ac:dyDescent="0.25">
      <c r="A78" s="211" t="s">
        <v>681</v>
      </c>
    </row>
  </sheetData>
  <sheetProtection algorithmName="SHA-512" hashValue="jLqUTNoWpee/up3T/n6zttodyx28wU3RhtFCfF7tWV5qBEMnipqWBe7nowERQNHe69BHp7x+wav0gy89yp4sXg==" saltValue="G7i9jk2sJl8gZr7mQeq0bQ==" spinCount="100000" sheet="1" objects="1" scenarios="1"/>
  <mergeCells count="64">
    <mergeCell ref="B19:D19"/>
    <mergeCell ref="B12:D12"/>
    <mergeCell ref="B13:D14"/>
    <mergeCell ref="F13:H13"/>
    <mergeCell ref="J13:L13"/>
    <mergeCell ref="O13:O14"/>
    <mergeCell ref="B15:D15"/>
    <mergeCell ref="B16:D16"/>
    <mergeCell ref="B17:D17"/>
    <mergeCell ref="B18:D18"/>
    <mergeCell ref="N13:N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scale="36"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'Schedule 2A'!$AF$7:$AF$8</xm:f>
          </x14:formula1>
          <xm:sqref>K8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971D"/>
    <pageSetUpPr fitToPage="1"/>
  </sheetPr>
  <dimension ref="A1:V268"/>
  <sheetViews>
    <sheetView showGridLines="0" zoomScaleNormal="100" workbookViewId="0"/>
  </sheetViews>
  <sheetFormatPr defaultRowHeight="15" x14ac:dyDescent="0.25"/>
  <cols>
    <col min="1" max="1" width="9.140625" style="63"/>
    <col min="2" max="2" width="15.7109375" style="63" customWidth="1"/>
    <col min="3" max="3" width="20.7109375" style="63" customWidth="1"/>
    <col min="4" max="5" width="17.42578125" style="63" customWidth="1"/>
    <col min="6" max="6" width="10.85546875" style="63" customWidth="1"/>
    <col min="7" max="7" width="16.7109375" style="255" customWidth="1"/>
    <col min="8" max="8" width="14.85546875" style="255" customWidth="1"/>
    <col min="9" max="9" width="9" style="63" customWidth="1"/>
    <col min="10" max="10" width="17.42578125" style="63" customWidth="1"/>
    <col min="11" max="11" width="18.42578125" style="63" customWidth="1"/>
    <col min="12" max="12" width="12.42578125" style="63" customWidth="1"/>
    <col min="13" max="17" width="18.42578125" style="63" customWidth="1"/>
    <col min="18" max="18" width="14.42578125" style="63" customWidth="1"/>
    <col min="19" max="19" width="9.140625" style="63"/>
    <col min="20" max="22" width="25.85546875" style="63" customWidth="1"/>
    <col min="23" max="16384" width="9.140625" style="63"/>
  </cols>
  <sheetData>
    <row r="1" spans="1:22" ht="26.25" x14ac:dyDescent="0.4">
      <c r="A1" s="62" t="str">
        <f>Instructions!A1</f>
        <v>Colorado Comprehensive Provider Cost Report</v>
      </c>
      <c r="C1" s="215"/>
      <c r="D1" s="136"/>
      <c r="E1" s="216"/>
      <c r="F1" s="216"/>
      <c r="G1" s="217"/>
      <c r="H1" s="63"/>
    </row>
    <row r="2" spans="1:22" ht="21" x14ac:dyDescent="0.35">
      <c r="A2" s="64" t="str">
        <f>Instructions!A2</f>
        <v>Comprehensive Safety Net Providers</v>
      </c>
      <c r="C2" s="215"/>
      <c r="D2" s="136"/>
      <c r="E2" s="216"/>
      <c r="F2" s="216"/>
      <c r="G2" s="217"/>
      <c r="H2" s="63"/>
    </row>
    <row r="3" spans="1:22" ht="24.95" customHeight="1" x14ac:dyDescent="0.35">
      <c r="A3" s="179" t="s">
        <v>621</v>
      </c>
      <c r="B3" s="179"/>
      <c r="C3" s="218"/>
      <c r="D3" s="219"/>
      <c r="E3" s="220"/>
      <c r="F3" s="216"/>
      <c r="G3" s="221"/>
      <c r="H3" s="63"/>
    </row>
    <row r="4" spans="1:22" x14ac:dyDescent="0.25">
      <c r="C4" s="215"/>
      <c r="D4" s="136"/>
      <c r="E4" s="216"/>
      <c r="F4" s="216"/>
      <c r="G4" s="217"/>
      <c r="H4" s="63"/>
      <c r="T4" s="79"/>
      <c r="U4" s="79"/>
      <c r="V4" s="79"/>
    </row>
    <row r="5" spans="1:22" x14ac:dyDescent="0.25">
      <c r="A5" s="81" t="s">
        <v>555</v>
      </c>
      <c r="C5" s="387">
        <f>Certification!C5</f>
        <v>0</v>
      </c>
      <c r="D5" s="387"/>
      <c r="E5" s="216"/>
      <c r="F5" s="216"/>
      <c r="G5" s="222"/>
      <c r="H5" s="222"/>
      <c r="I5" s="216"/>
      <c r="J5" s="223"/>
      <c r="T5" s="68"/>
      <c r="U5" s="68"/>
      <c r="V5" s="68"/>
    </row>
    <row r="6" spans="1:22" x14ac:dyDescent="0.25">
      <c r="A6" s="81" t="s">
        <v>0</v>
      </c>
      <c r="C6" s="457">
        <f>Certification!C6</f>
        <v>45838</v>
      </c>
      <c r="D6" s="457"/>
      <c r="E6" s="223"/>
      <c r="F6" s="216"/>
      <c r="G6" s="222"/>
      <c r="H6" s="222"/>
      <c r="I6" s="216"/>
      <c r="J6" s="223"/>
      <c r="T6" s="68"/>
      <c r="U6" s="68"/>
    </row>
    <row r="7" spans="1:22" x14ac:dyDescent="0.25">
      <c r="A7" s="67"/>
      <c r="B7" s="69"/>
      <c r="C7" s="224"/>
      <c r="D7" s="224"/>
      <c r="E7" s="225"/>
      <c r="F7" s="225"/>
      <c r="G7" s="226"/>
      <c r="H7" s="226"/>
      <c r="I7" s="225"/>
      <c r="J7" s="225"/>
      <c r="K7" s="69"/>
      <c r="L7" s="69"/>
      <c r="T7" s="68"/>
      <c r="U7" s="68"/>
      <c r="V7" s="68"/>
    </row>
    <row r="8" spans="1:22" x14ac:dyDescent="0.25">
      <c r="A8" s="67" t="s">
        <v>509</v>
      </c>
      <c r="B8" s="69"/>
      <c r="C8" s="69"/>
      <c r="D8" s="69"/>
      <c r="E8" s="69"/>
      <c r="F8" s="69"/>
      <c r="G8" s="67"/>
      <c r="H8" s="155"/>
      <c r="I8" s="69"/>
      <c r="J8" s="225"/>
      <c r="K8" s="69"/>
      <c r="L8" s="69"/>
      <c r="T8" s="68"/>
      <c r="U8" s="68"/>
      <c r="V8" s="68"/>
    </row>
    <row r="9" spans="1:22" ht="15" customHeight="1" x14ac:dyDescent="0.25">
      <c r="A9" s="422" t="s">
        <v>510</v>
      </c>
      <c r="B9" s="422"/>
      <c r="C9" s="422"/>
      <c r="D9" s="422"/>
      <c r="E9" s="422"/>
      <c r="F9" s="422"/>
      <c r="G9" s="422"/>
      <c r="H9" s="422"/>
      <c r="I9" s="422"/>
      <c r="J9" s="422"/>
      <c r="K9" s="422"/>
      <c r="L9" s="69"/>
      <c r="T9" s="68"/>
      <c r="U9" s="68"/>
      <c r="V9" s="68"/>
    </row>
    <row r="10" spans="1:22" x14ac:dyDescent="0.25">
      <c r="A10" s="422"/>
      <c r="B10" s="422"/>
      <c r="C10" s="422"/>
      <c r="D10" s="422"/>
      <c r="E10" s="422"/>
      <c r="F10" s="422"/>
      <c r="G10" s="422"/>
      <c r="H10" s="422"/>
      <c r="I10" s="422"/>
      <c r="J10" s="422"/>
      <c r="K10" s="422"/>
      <c r="L10" s="69"/>
      <c r="T10" s="68"/>
      <c r="U10" s="68"/>
      <c r="V10" s="68"/>
    </row>
    <row r="11" spans="1:22" x14ac:dyDescent="0.25">
      <c r="A11" s="422"/>
      <c r="B11" s="422"/>
      <c r="C11" s="422"/>
      <c r="D11" s="422"/>
      <c r="E11" s="422"/>
      <c r="F11" s="422"/>
      <c r="G11" s="422"/>
      <c r="H11" s="422"/>
      <c r="I11" s="422"/>
      <c r="J11" s="422"/>
      <c r="K11" s="422"/>
      <c r="L11" s="69"/>
      <c r="T11" s="68"/>
      <c r="U11" s="68"/>
      <c r="V11" s="68"/>
    </row>
    <row r="12" spans="1:22" x14ac:dyDescent="0.25">
      <c r="A12" s="67"/>
      <c r="B12" s="69"/>
      <c r="C12" s="224"/>
      <c r="D12" s="224"/>
      <c r="E12" s="225"/>
      <c r="F12" s="225"/>
      <c r="G12" s="226"/>
      <c r="H12" s="226"/>
      <c r="I12" s="225"/>
      <c r="J12" s="225"/>
      <c r="K12" s="69"/>
      <c r="L12" s="69"/>
      <c r="T12" s="68"/>
      <c r="U12" s="68"/>
      <c r="V12" s="68"/>
    </row>
    <row r="13" spans="1:22" s="84" customFormat="1" x14ac:dyDescent="0.25">
      <c r="A13" s="69"/>
      <c r="B13" s="418">
        <v>1</v>
      </c>
      <c r="C13" s="419"/>
      <c r="D13" s="132">
        <v>2</v>
      </c>
      <c r="E13" s="132">
        <v>3</v>
      </c>
      <c r="F13" s="132">
        <v>4</v>
      </c>
      <c r="G13" s="132">
        <v>5</v>
      </c>
      <c r="H13" s="132">
        <v>6</v>
      </c>
      <c r="I13" s="132">
        <v>7</v>
      </c>
      <c r="J13" s="132">
        <v>8</v>
      </c>
      <c r="K13" s="132">
        <v>9</v>
      </c>
      <c r="L13" s="132">
        <v>10</v>
      </c>
      <c r="M13" s="85">
        <v>11</v>
      </c>
      <c r="N13" s="85">
        <v>12</v>
      </c>
      <c r="O13" s="85">
        <v>13</v>
      </c>
      <c r="P13" s="85">
        <v>14</v>
      </c>
      <c r="Q13" s="85">
        <v>15</v>
      </c>
      <c r="R13" s="85">
        <v>16</v>
      </c>
    </row>
    <row r="14" spans="1:22" x14ac:dyDescent="0.25">
      <c r="A14" s="69"/>
      <c r="B14" s="458" t="s">
        <v>166</v>
      </c>
      <c r="C14" s="459"/>
      <c r="D14" s="452" t="s">
        <v>492</v>
      </c>
      <c r="E14" s="452" t="s">
        <v>467</v>
      </c>
      <c r="F14" s="452" t="s">
        <v>471</v>
      </c>
      <c r="G14" s="454" t="s">
        <v>522</v>
      </c>
      <c r="H14" s="454" t="s">
        <v>523</v>
      </c>
      <c r="I14" s="227"/>
      <c r="J14" s="227"/>
      <c r="K14" s="452" t="s">
        <v>168</v>
      </c>
      <c r="L14" s="452" t="s">
        <v>169</v>
      </c>
      <c r="M14" s="451" t="s">
        <v>176</v>
      </c>
      <c r="N14" s="451"/>
      <c r="O14" s="451" t="s">
        <v>44</v>
      </c>
      <c r="P14" s="451"/>
      <c r="Q14" s="451" t="s">
        <v>177</v>
      </c>
      <c r="R14" s="451"/>
    </row>
    <row r="15" spans="1:22" ht="60" customHeight="1" x14ac:dyDescent="0.25">
      <c r="A15" s="69"/>
      <c r="B15" s="460"/>
      <c r="C15" s="461"/>
      <c r="D15" s="453"/>
      <c r="E15" s="453"/>
      <c r="F15" s="453"/>
      <c r="G15" s="455"/>
      <c r="H15" s="455"/>
      <c r="I15" s="228" t="s">
        <v>483</v>
      </c>
      <c r="J15" s="228" t="s">
        <v>524</v>
      </c>
      <c r="K15" s="453"/>
      <c r="L15" s="453"/>
      <c r="M15" s="194" t="s">
        <v>170</v>
      </c>
      <c r="N15" s="194" t="s">
        <v>171</v>
      </c>
      <c r="O15" s="194" t="s">
        <v>172</v>
      </c>
      <c r="P15" s="194" t="s">
        <v>173</v>
      </c>
      <c r="Q15" s="194" t="s">
        <v>174</v>
      </c>
      <c r="R15" s="194" t="s">
        <v>175</v>
      </c>
    </row>
    <row r="16" spans="1:22" s="134" customFormat="1" ht="9.9499999999999993" customHeight="1" x14ac:dyDescent="0.25">
      <c r="A16" s="229"/>
      <c r="B16" s="230"/>
      <c r="C16" s="230"/>
      <c r="D16" s="90"/>
      <c r="E16" s="90"/>
      <c r="F16" s="90"/>
      <c r="G16" s="231"/>
      <c r="H16" s="231"/>
      <c r="I16" s="90"/>
      <c r="J16" s="90"/>
      <c r="K16" s="90"/>
      <c r="L16" s="90"/>
      <c r="M16" s="94"/>
      <c r="N16" s="94"/>
      <c r="O16" s="94"/>
      <c r="P16" s="94"/>
      <c r="Q16" s="94"/>
      <c r="R16" s="94"/>
    </row>
    <row r="17" spans="1:18" s="238" customFormat="1" x14ac:dyDescent="0.25">
      <c r="A17" s="232">
        <v>1</v>
      </c>
      <c r="B17" s="462"/>
      <c r="C17" s="463"/>
      <c r="D17" s="42"/>
      <c r="E17" s="42"/>
      <c r="F17" s="43"/>
      <c r="G17" s="44"/>
      <c r="H17" s="44"/>
      <c r="I17" s="233" t="str">
        <f>IF(B17=0,"",IF(AND(G17=0,H17=0),365,IF(AND(G17&gt;0,H17=0),$C$6-G17+1,IF(AND(G17=0,H17&gt;0),H17-($C$6-365),H17-G17+1))))</f>
        <v/>
      </c>
      <c r="J17" s="116"/>
      <c r="K17" s="234">
        <f>SUM(K18:K20)</f>
        <v>0</v>
      </c>
      <c r="L17" s="235" t="str">
        <f>IF(K17&gt;0,K17/(F17*I17),"")</f>
        <v/>
      </c>
      <c r="M17" s="24"/>
      <c r="N17" s="236" t="str">
        <f>IFERROR(M17/K17,"")</f>
        <v/>
      </c>
      <c r="O17" s="24"/>
      <c r="P17" s="236" t="str">
        <f>IFERROR(O17/K17,"")</f>
        <v/>
      </c>
      <c r="Q17" s="237" t="str">
        <f>IF(M17=0,"",M17-O17)</f>
        <v/>
      </c>
      <c r="R17" s="236" t="str">
        <f>IFERROR(Q17/K17,"")</f>
        <v/>
      </c>
    </row>
    <row r="18" spans="1:18" x14ac:dyDescent="0.25">
      <c r="A18" s="239" t="s">
        <v>477</v>
      </c>
      <c r="B18" s="447" t="str">
        <f>IF(K17=0,"",IF(B17=0,"ERROR: Must complete facility name",""))</f>
        <v/>
      </c>
      <c r="C18" s="448"/>
      <c r="D18" s="240" t="str">
        <f>IF(B17=0,"",IF(D17=0,"ERROR: Must complete",""))</f>
        <v/>
      </c>
      <c r="E18" s="241" t="str">
        <f>IF(B17=0,"",IF(E17=0,"ERROR: Must complete",""))</f>
        <v/>
      </c>
      <c r="F18" s="242" t="str">
        <f>IF(B17=0,"",IF(F17=0,"ERROR: Must complete",""))</f>
        <v/>
      </c>
      <c r="G18" s="243"/>
      <c r="H18" s="243"/>
      <c r="I18" s="244"/>
      <c r="J18" s="294"/>
      <c r="K18" s="45"/>
      <c r="L18" s="245"/>
      <c r="M18" s="240" t="str">
        <f>IF(B17=0,"",IF(M17=0,"ERROR: Must complete",""))</f>
        <v/>
      </c>
      <c r="N18" s="246"/>
      <c r="O18" s="246"/>
      <c r="P18" s="246"/>
      <c r="Q18" s="246"/>
      <c r="R18" s="246"/>
    </row>
    <row r="19" spans="1:18" x14ac:dyDescent="0.25">
      <c r="A19" s="247" t="s">
        <v>478</v>
      </c>
      <c r="B19" s="248"/>
      <c r="C19" s="248"/>
      <c r="D19" s="248"/>
      <c r="E19" s="248"/>
      <c r="F19" s="249"/>
      <c r="G19" s="250"/>
      <c r="H19" s="250"/>
      <c r="I19" s="251"/>
      <c r="J19" s="295"/>
      <c r="K19" s="46"/>
      <c r="L19" s="252"/>
      <c r="M19" s="253"/>
      <c r="N19" s="253"/>
      <c r="O19" s="253"/>
      <c r="P19" s="253"/>
      <c r="Q19" s="253"/>
      <c r="R19" s="253"/>
    </row>
    <row r="20" spans="1:18" x14ac:dyDescent="0.25">
      <c r="A20" s="254" t="s">
        <v>479</v>
      </c>
      <c r="B20" s="248"/>
      <c r="C20" s="248"/>
      <c r="D20" s="248"/>
      <c r="E20" s="248"/>
      <c r="F20" s="249"/>
      <c r="G20" s="250"/>
      <c r="H20" s="250"/>
      <c r="I20" s="251"/>
      <c r="J20" s="296"/>
      <c r="K20" s="47"/>
      <c r="L20" s="252"/>
      <c r="M20" s="253"/>
      <c r="N20" s="253"/>
      <c r="O20" s="253"/>
      <c r="P20" s="253"/>
      <c r="Q20" s="253"/>
      <c r="R20" s="253"/>
    </row>
    <row r="21" spans="1:18" x14ac:dyDescent="0.25">
      <c r="J21" s="69"/>
      <c r="L21" s="256"/>
    </row>
    <row r="22" spans="1:18" s="238" customFormat="1" x14ac:dyDescent="0.25">
      <c r="A22" s="257">
        <v>2</v>
      </c>
      <c r="B22" s="449"/>
      <c r="C22" s="450"/>
      <c r="D22" s="19"/>
      <c r="E22" s="19"/>
      <c r="F22" s="20"/>
      <c r="G22" s="25"/>
      <c r="H22" s="25"/>
      <c r="I22" s="258" t="str">
        <f>IF(B22=0,"",IF(AND(G22=0,H22=0),365,IF(AND(G22&gt;0,H22=0),$C$6-G22+1,IF(AND(G22=0,H22&gt;0),H22-($C$6-365),H22-G22+1))))</f>
        <v/>
      </c>
      <c r="J22" s="116"/>
      <c r="K22" s="259">
        <f>SUM(K23:K25)</f>
        <v>0</v>
      </c>
      <c r="L22" s="260" t="str">
        <f>IF(K22&gt;0,K22/(F22*I22),"")</f>
        <v/>
      </c>
      <c r="M22" s="24"/>
      <c r="N22" s="236" t="str">
        <f>IFERROR(M22/K22,"")</f>
        <v/>
      </c>
      <c r="O22" s="24"/>
      <c r="P22" s="236" t="str">
        <f>IFERROR(O22/K22,"")</f>
        <v/>
      </c>
      <c r="Q22" s="237" t="str">
        <f>IF(M22=0,"",M22-O22)</f>
        <v/>
      </c>
      <c r="R22" s="236" t="str">
        <f>IFERROR(Q22/K22,"")</f>
        <v/>
      </c>
    </row>
    <row r="23" spans="1:18" x14ac:dyDescent="0.25">
      <c r="A23" s="261" t="s">
        <v>477</v>
      </c>
      <c r="B23" s="447" t="str">
        <f>IF(K22=0,"",IF(B22=0,"ERROR: Must complete facility name",""))</f>
        <v/>
      </c>
      <c r="C23" s="448"/>
      <c r="D23" s="240" t="str">
        <f>IF(B22=0,"",IF(D22=0,"ERROR: Must complete",""))</f>
        <v/>
      </c>
      <c r="E23" s="241" t="str">
        <f>IF(B22=0,"",IF(E22=0,"ERROR: Must complete",""))</f>
        <v/>
      </c>
      <c r="F23" s="242" t="str">
        <f>IF(B22=0,"",IF(F22=0,"ERROR: Must complete",""))</f>
        <v/>
      </c>
      <c r="G23" s="262"/>
      <c r="H23" s="262"/>
      <c r="I23" s="263"/>
      <c r="J23" s="294"/>
      <c r="K23" s="21"/>
      <c r="L23" s="264"/>
      <c r="M23" s="240" t="str">
        <f>IF(B22=0,"",IF(M22=0,"ERROR: Must complete",""))</f>
        <v/>
      </c>
      <c r="N23" s="246"/>
      <c r="O23" s="246"/>
      <c r="P23" s="246"/>
      <c r="Q23" s="246"/>
      <c r="R23" s="246"/>
    </row>
    <row r="24" spans="1:18" x14ac:dyDescent="0.25">
      <c r="A24" s="265" t="s">
        <v>478</v>
      </c>
      <c r="B24" s="253"/>
      <c r="C24" s="253"/>
      <c r="D24" s="253"/>
      <c r="E24" s="253"/>
      <c r="F24" s="266"/>
      <c r="G24" s="267"/>
      <c r="H24" s="267"/>
      <c r="I24" s="268"/>
      <c r="J24" s="295"/>
      <c r="K24" s="22"/>
      <c r="L24" s="269"/>
      <c r="M24" s="253"/>
      <c r="N24" s="253"/>
      <c r="O24" s="253"/>
      <c r="P24" s="253"/>
      <c r="Q24" s="253"/>
      <c r="R24" s="253"/>
    </row>
    <row r="25" spans="1:18" x14ac:dyDescent="0.25">
      <c r="A25" s="270" t="s">
        <v>479</v>
      </c>
      <c r="B25" s="253"/>
      <c r="C25" s="253"/>
      <c r="D25" s="253"/>
      <c r="E25" s="253"/>
      <c r="F25" s="266"/>
      <c r="G25" s="267"/>
      <c r="H25" s="267"/>
      <c r="I25" s="268"/>
      <c r="J25" s="296"/>
      <c r="K25" s="23"/>
      <c r="L25" s="269"/>
      <c r="M25" s="253"/>
      <c r="N25" s="253"/>
      <c r="O25" s="253"/>
      <c r="P25" s="253"/>
      <c r="Q25" s="253"/>
      <c r="R25" s="253"/>
    </row>
    <row r="26" spans="1:18" x14ac:dyDescent="0.25">
      <c r="J26" s="69"/>
      <c r="L26" s="256"/>
    </row>
    <row r="27" spans="1:18" s="238" customFormat="1" x14ac:dyDescent="0.25">
      <c r="A27" s="257">
        <v>3</v>
      </c>
      <c r="B27" s="449"/>
      <c r="C27" s="450"/>
      <c r="D27" s="19"/>
      <c r="E27" s="19"/>
      <c r="F27" s="20"/>
      <c r="G27" s="25"/>
      <c r="H27" s="25"/>
      <c r="I27" s="258" t="str">
        <f>IF(B27=0,"",IF(AND(G27=0,H27=0),365,IF(AND(G27&gt;0,H27=0),$C$6-G27+1,IF(AND(G27=0,H27&gt;0),H27-($C$6-365),H27-G27+1))))</f>
        <v/>
      </c>
      <c r="J27" s="116"/>
      <c r="K27" s="259">
        <f>SUM(K28:K30)</f>
        <v>0</v>
      </c>
      <c r="L27" s="260" t="str">
        <f>IF(K27&gt;0,K27/(F27*I27),"")</f>
        <v/>
      </c>
      <c r="M27" s="24"/>
      <c r="N27" s="236" t="str">
        <f>IFERROR(M27/K27,"")</f>
        <v/>
      </c>
      <c r="O27" s="24"/>
      <c r="P27" s="236" t="str">
        <f>IFERROR(O27/K27,"")</f>
        <v/>
      </c>
      <c r="Q27" s="237" t="str">
        <f>IF(M27=0,"",M27-O27)</f>
        <v/>
      </c>
      <c r="R27" s="236" t="str">
        <f>IFERROR(Q27/K27,"")</f>
        <v/>
      </c>
    </row>
    <row r="28" spans="1:18" x14ac:dyDescent="0.25">
      <c r="A28" s="261" t="s">
        <v>477</v>
      </c>
      <c r="B28" s="447" t="str">
        <f>IF(K27=0,"",IF(B27=0,"ERROR: Must complete facility name",""))</f>
        <v/>
      </c>
      <c r="C28" s="448"/>
      <c r="D28" s="240" t="str">
        <f>IF(B27=0,"",IF(D27=0,"ERROR: Must complete",""))</f>
        <v/>
      </c>
      <c r="E28" s="241" t="str">
        <f>IF(B27=0,"",IF(E27=0,"ERROR: Must complete",""))</f>
        <v/>
      </c>
      <c r="F28" s="242" t="str">
        <f>IF(B27=0,"",IF(F27=0,"ERROR: Must complete",""))</f>
        <v/>
      </c>
      <c r="G28" s="262"/>
      <c r="H28" s="262"/>
      <c r="I28" s="263"/>
      <c r="J28" s="294"/>
      <c r="K28" s="21"/>
      <c r="L28" s="264"/>
      <c r="M28" s="240" t="str">
        <f>IF(B27=0,"",IF(M27=0,"ERROR: Must complete",""))</f>
        <v/>
      </c>
      <c r="N28" s="246"/>
      <c r="O28" s="246"/>
      <c r="P28" s="246"/>
      <c r="Q28" s="246"/>
      <c r="R28" s="246"/>
    </row>
    <row r="29" spans="1:18" x14ac:dyDescent="0.25">
      <c r="A29" s="265" t="s">
        <v>478</v>
      </c>
      <c r="B29" s="253"/>
      <c r="C29" s="253"/>
      <c r="D29" s="253"/>
      <c r="E29" s="253"/>
      <c r="F29" s="266"/>
      <c r="G29" s="267"/>
      <c r="H29" s="267"/>
      <c r="I29" s="268"/>
      <c r="J29" s="295"/>
      <c r="K29" s="22"/>
      <c r="L29" s="269"/>
      <c r="M29" s="253"/>
      <c r="N29" s="253"/>
      <c r="O29" s="253"/>
      <c r="P29" s="253"/>
      <c r="Q29" s="253"/>
      <c r="R29" s="253"/>
    </row>
    <row r="30" spans="1:18" x14ac:dyDescent="0.25">
      <c r="A30" s="270" t="s">
        <v>479</v>
      </c>
      <c r="B30" s="253"/>
      <c r="C30" s="253"/>
      <c r="D30" s="253"/>
      <c r="E30" s="253"/>
      <c r="F30" s="266"/>
      <c r="G30" s="267"/>
      <c r="H30" s="267"/>
      <c r="I30" s="268"/>
      <c r="J30" s="296"/>
      <c r="K30" s="23"/>
      <c r="L30" s="269"/>
      <c r="M30" s="253"/>
      <c r="N30" s="253"/>
      <c r="O30" s="253"/>
      <c r="P30" s="253"/>
      <c r="Q30" s="253"/>
      <c r="R30" s="253"/>
    </row>
    <row r="31" spans="1:18" x14ac:dyDescent="0.25">
      <c r="J31" s="69"/>
      <c r="L31" s="256"/>
    </row>
    <row r="32" spans="1:18" s="238" customFormat="1" x14ac:dyDescent="0.25">
      <c r="A32" s="257">
        <v>4</v>
      </c>
      <c r="B32" s="449"/>
      <c r="C32" s="450"/>
      <c r="D32" s="19"/>
      <c r="E32" s="19"/>
      <c r="F32" s="20"/>
      <c r="G32" s="25"/>
      <c r="H32" s="25"/>
      <c r="I32" s="258" t="str">
        <f>IF(B32=0,"",IF(AND(G32=0,H32=0),365,IF(AND(G32&gt;0,H32=0),$C$6-G32+1,IF(AND(G32=0,H32&gt;0),H32-($C$6-365),H32-G32+1))))</f>
        <v/>
      </c>
      <c r="J32" s="116"/>
      <c r="K32" s="259">
        <f>SUM(K33:K35)</f>
        <v>0</v>
      </c>
      <c r="L32" s="260" t="str">
        <f>IF(K32&gt;0,K32/(F32*I32),"")</f>
        <v/>
      </c>
      <c r="M32" s="24"/>
      <c r="N32" s="236" t="str">
        <f>IFERROR(M32/K32,"")</f>
        <v/>
      </c>
      <c r="O32" s="24"/>
      <c r="P32" s="236" t="str">
        <f>IFERROR(O32/K32,"")</f>
        <v/>
      </c>
      <c r="Q32" s="237" t="str">
        <f>IF(M32=0,"",M32-O32)</f>
        <v/>
      </c>
      <c r="R32" s="236" t="str">
        <f>IFERROR(Q32/K32,"")</f>
        <v/>
      </c>
    </row>
    <row r="33" spans="1:18" x14ac:dyDescent="0.25">
      <c r="A33" s="261" t="s">
        <v>477</v>
      </c>
      <c r="B33" s="447" t="str">
        <f>IF(K32=0,"",IF(B32=0,"ERROR: Must complete facility name",""))</f>
        <v/>
      </c>
      <c r="C33" s="448"/>
      <c r="D33" s="240" t="str">
        <f>IF(B32=0,"",IF(D32=0,"ERROR: Must complete",""))</f>
        <v/>
      </c>
      <c r="E33" s="241" t="str">
        <f>IF(B32=0,"",IF(E32=0,"ERROR: Must complete",""))</f>
        <v/>
      </c>
      <c r="F33" s="242" t="str">
        <f>IF(B32=0,"",IF(F32=0,"ERROR: Must complete",""))</f>
        <v/>
      </c>
      <c r="G33" s="262"/>
      <c r="H33" s="262"/>
      <c r="I33" s="263"/>
      <c r="J33" s="294"/>
      <c r="K33" s="21"/>
      <c r="L33" s="264"/>
      <c r="M33" s="240" t="str">
        <f>IF(B32=0,"",IF(M32=0,"ERROR: Must complete",""))</f>
        <v/>
      </c>
      <c r="N33" s="246"/>
      <c r="O33" s="246"/>
      <c r="P33" s="246"/>
      <c r="Q33" s="246"/>
      <c r="R33" s="246"/>
    </row>
    <row r="34" spans="1:18" x14ac:dyDescent="0.25">
      <c r="A34" s="265" t="s">
        <v>478</v>
      </c>
      <c r="B34" s="253"/>
      <c r="C34" s="253"/>
      <c r="D34" s="253"/>
      <c r="E34" s="253"/>
      <c r="F34" s="266"/>
      <c r="G34" s="267"/>
      <c r="H34" s="267"/>
      <c r="I34" s="268"/>
      <c r="J34" s="295"/>
      <c r="K34" s="22"/>
      <c r="L34" s="269"/>
      <c r="M34" s="253"/>
      <c r="N34" s="253"/>
      <c r="O34" s="253"/>
      <c r="P34" s="253"/>
      <c r="Q34" s="253"/>
      <c r="R34" s="253"/>
    </row>
    <row r="35" spans="1:18" x14ac:dyDescent="0.25">
      <c r="A35" s="270" t="s">
        <v>479</v>
      </c>
      <c r="B35" s="253"/>
      <c r="C35" s="253"/>
      <c r="D35" s="253"/>
      <c r="E35" s="253"/>
      <c r="F35" s="266"/>
      <c r="G35" s="267"/>
      <c r="H35" s="267"/>
      <c r="I35" s="268"/>
      <c r="J35" s="296"/>
      <c r="K35" s="23"/>
      <c r="L35" s="269"/>
      <c r="M35" s="253"/>
      <c r="N35" s="253"/>
      <c r="O35" s="253"/>
      <c r="P35" s="253"/>
      <c r="Q35" s="253"/>
      <c r="R35" s="253"/>
    </row>
    <row r="36" spans="1:18" x14ac:dyDescent="0.25">
      <c r="J36" s="69"/>
      <c r="L36" s="256"/>
    </row>
    <row r="37" spans="1:18" s="238" customFormat="1" x14ac:dyDescent="0.25">
      <c r="A37" s="257">
        <v>5</v>
      </c>
      <c r="B37" s="449"/>
      <c r="C37" s="450"/>
      <c r="D37" s="19"/>
      <c r="E37" s="19"/>
      <c r="F37" s="20"/>
      <c r="G37" s="25"/>
      <c r="H37" s="25"/>
      <c r="I37" s="258" t="str">
        <f>IF(B37=0,"",IF(AND(G37=0,H37=0),365,IF(AND(G37&gt;0,H37=0),$C$6-G37+1,IF(AND(G37=0,H37&gt;0),H37-($C$6-365),H37-G37+1))))</f>
        <v/>
      </c>
      <c r="J37" s="116"/>
      <c r="K37" s="259">
        <f>SUM(K38:K40)</f>
        <v>0</v>
      </c>
      <c r="L37" s="260" t="str">
        <f>IF(K37&gt;0,K37/(F37*I37),"")</f>
        <v/>
      </c>
      <c r="M37" s="24"/>
      <c r="N37" s="236" t="str">
        <f>IFERROR(M37/K37,"")</f>
        <v/>
      </c>
      <c r="O37" s="24"/>
      <c r="P37" s="236" t="str">
        <f>IFERROR(O37/K37,"")</f>
        <v/>
      </c>
      <c r="Q37" s="237" t="str">
        <f>IF(M37=0,"",M37-O37)</f>
        <v/>
      </c>
      <c r="R37" s="236" t="str">
        <f>IFERROR(Q37/K37,"")</f>
        <v/>
      </c>
    </row>
    <row r="38" spans="1:18" x14ac:dyDescent="0.25">
      <c r="A38" s="261" t="s">
        <v>477</v>
      </c>
      <c r="B38" s="447" t="str">
        <f>IF(K37=0,"",IF(B37=0,"ERROR: Must complete facility name",""))</f>
        <v/>
      </c>
      <c r="C38" s="448"/>
      <c r="D38" s="240" t="str">
        <f>IF(B37=0,"",IF(D37=0,"ERROR: Must complete",""))</f>
        <v/>
      </c>
      <c r="E38" s="241" t="str">
        <f>IF(B37=0,"",IF(E37=0,"ERROR: Must complete",""))</f>
        <v/>
      </c>
      <c r="F38" s="242" t="str">
        <f>IF(B37=0,"",IF(F37=0,"ERROR: Must complete",""))</f>
        <v/>
      </c>
      <c r="G38" s="262"/>
      <c r="H38" s="262"/>
      <c r="I38" s="263"/>
      <c r="J38" s="294"/>
      <c r="K38" s="21"/>
      <c r="L38" s="264"/>
      <c r="M38" s="240" t="str">
        <f>IF(B37=0,"",IF(M37=0,"ERROR: Must complete",""))</f>
        <v/>
      </c>
      <c r="N38" s="246"/>
      <c r="O38" s="246"/>
      <c r="P38" s="246"/>
      <c r="Q38" s="246"/>
      <c r="R38" s="246"/>
    </row>
    <row r="39" spans="1:18" x14ac:dyDescent="0.25">
      <c r="A39" s="265" t="s">
        <v>478</v>
      </c>
      <c r="B39" s="253"/>
      <c r="C39" s="253"/>
      <c r="D39" s="253"/>
      <c r="E39" s="253"/>
      <c r="F39" s="266"/>
      <c r="G39" s="267"/>
      <c r="H39" s="267"/>
      <c r="I39" s="268"/>
      <c r="J39" s="295"/>
      <c r="K39" s="22"/>
      <c r="L39" s="269"/>
      <c r="M39" s="253"/>
      <c r="N39" s="253"/>
      <c r="O39" s="253"/>
      <c r="P39" s="253"/>
      <c r="Q39" s="253"/>
      <c r="R39" s="253"/>
    </row>
    <row r="40" spans="1:18" x14ac:dyDescent="0.25">
      <c r="A40" s="270" t="s">
        <v>479</v>
      </c>
      <c r="B40" s="253"/>
      <c r="C40" s="253"/>
      <c r="D40" s="253"/>
      <c r="E40" s="253"/>
      <c r="F40" s="266"/>
      <c r="G40" s="267"/>
      <c r="H40" s="267"/>
      <c r="I40" s="268"/>
      <c r="J40" s="296"/>
      <c r="K40" s="23"/>
      <c r="L40" s="269"/>
      <c r="M40" s="253"/>
      <c r="N40" s="253"/>
      <c r="O40" s="253"/>
      <c r="P40" s="253"/>
      <c r="Q40" s="253"/>
      <c r="R40" s="253"/>
    </row>
    <row r="41" spans="1:18" x14ac:dyDescent="0.25">
      <c r="J41" s="69"/>
      <c r="L41" s="256"/>
    </row>
    <row r="42" spans="1:18" s="238" customFormat="1" x14ac:dyDescent="0.25">
      <c r="A42" s="257">
        <v>6</v>
      </c>
      <c r="B42" s="449"/>
      <c r="C42" s="450"/>
      <c r="D42" s="19"/>
      <c r="E42" s="19"/>
      <c r="F42" s="20"/>
      <c r="G42" s="25"/>
      <c r="H42" s="25"/>
      <c r="I42" s="258" t="str">
        <f>IF(B42=0,"",IF(AND(G42=0,H42=0),365,IF(AND(G42&gt;0,H42=0),$C$6-G42+1,IF(AND(G42=0,H42&gt;0),H42-($C$6-365),H42-G42+1))))</f>
        <v/>
      </c>
      <c r="J42" s="116"/>
      <c r="K42" s="259">
        <f>SUM(K43:K45)</f>
        <v>0</v>
      </c>
      <c r="L42" s="260" t="str">
        <f>IF(K42&gt;0,K42/(F42*I42),"")</f>
        <v/>
      </c>
      <c r="M42" s="24"/>
      <c r="N42" s="236" t="str">
        <f>IFERROR(M42/K42,"")</f>
        <v/>
      </c>
      <c r="O42" s="24"/>
      <c r="P42" s="236" t="str">
        <f>IFERROR(O42/K42,"")</f>
        <v/>
      </c>
      <c r="Q42" s="237" t="str">
        <f>IF(M42=0,"",M42-O42)</f>
        <v/>
      </c>
      <c r="R42" s="236" t="str">
        <f>IFERROR(Q42/K42,"")</f>
        <v/>
      </c>
    </row>
    <row r="43" spans="1:18" x14ac:dyDescent="0.25">
      <c r="A43" s="261" t="s">
        <v>477</v>
      </c>
      <c r="B43" s="447" t="str">
        <f>IF(K42=0,"",IF(B42=0,"ERROR: Must complete facility name",""))</f>
        <v/>
      </c>
      <c r="C43" s="448"/>
      <c r="D43" s="240" t="str">
        <f>IF(B42=0,"",IF(D42=0,"ERROR: Must complete",""))</f>
        <v/>
      </c>
      <c r="E43" s="241" t="str">
        <f>IF(B42=0,"",IF(E42=0,"ERROR: Must complete",""))</f>
        <v/>
      </c>
      <c r="F43" s="242" t="str">
        <f>IF(B42=0,"",IF(F42=0,"ERROR: Must complete",""))</f>
        <v/>
      </c>
      <c r="G43" s="262"/>
      <c r="H43" s="262"/>
      <c r="I43" s="263"/>
      <c r="J43" s="294"/>
      <c r="K43" s="21"/>
      <c r="L43" s="264"/>
      <c r="M43" s="240" t="str">
        <f>IF(B42=0,"",IF(M42=0,"ERROR: Must complete",""))</f>
        <v/>
      </c>
      <c r="N43" s="246"/>
      <c r="O43" s="246"/>
      <c r="P43" s="246"/>
      <c r="Q43" s="246"/>
      <c r="R43" s="246"/>
    </row>
    <row r="44" spans="1:18" x14ac:dyDescent="0.25">
      <c r="A44" s="265" t="s">
        <v>478</v>
      </c>
      <c r="B44" s="253"/>
      <c r="C44" s="253"/>
      <c r="D44" s="253"/>
      <c r="E44" s="253"/>
      <c r="F44" s="266"/>
      <c r="G44" s="267"/>
      <c r="H44" s="267"/>
      <c r="I44" s="268"/>
      <c r="J44" s="295"/>
      <c r="K44" s="22"/>
      <c r="L44" s="269"/>
      <c r="M44" s="253"/>
      <c r="N44" s="253"/>
      <c r="O44" s="253"/>
      <c r="P44" s="253"/>
      <c r="Q44" s="253"/>
      <c r="R44" s="253"/>
    </row>
    <row r="45" spans="1:18" x14ac:dyDescent="0.25">
      <c r="A45" s="270" t="s">
        <v>479</v>
      </c>
      <c r="B45" s="253"/>
      <c r="C45" s="253"/>
      <c r="D45" s="253"/>
      <c r="E45" s="253"/>
      <c r="F45" s="266"/>
      <c r="G45" s="267"/>
      <c r="H45" s="267"/>
      <c r="I45" s="268"/>
      <c r="J45" s="296"/>
      <c r="K45" s="23"/>
      <c r="L45" s="269"/>
      <c r="M45" s="253"/>
      <c r="N45" s="253"/>
      <c r="O45" s="253"/>
      <c r="P45" s="253"/>
      <c r="Q45" s="253"/>
      <c r="R45" s="253"/>
    </row>
    <row r="46" spans="1:18" x14ac:dyDescent="0.25">
      <c r="J46" s="69"/>
      <c r="L46" s="256"/>
    </row>
    <row r="47" spans="1:18" s="238" customFormat="1" x14ac:dyDescent="0.25">
      <c r="A47" s="257">
        <v>7</v>
      </c>
      <c r="B47" s="449"/>
      <c r="C47" s="450"/>
      <c r="D47" s="19"/>
      <c r="E47" s="19"/>
      <c r="F47" s="20"/>
      <c r="G47" s="25"/>
      <c r="H47" s="25"/>
      <c r="I47" s="258" t="str">
        <f>IF(B47=0,"",IF(AND(G47=0,H47=0),365,IF(AND(G47&gt;0,H47=0),$C$6-G47+1,IF(AND(G47=0,H47&gt;0),H47-($C$6-365),H47-G47+1))))</f>
        <v/>
      </c>
      <c r="J47" s="116"/>
      <c r="K47" s="259">
        <f>SUM(K48:K50)</f>
        <v>0</v>
      </c>
      <c r="L47" s="260" t="str">
        <f>IF(K47&gt;0,K47/(F47*I47),"")</f>
        <v/>
      </c>
      <c r="M47" s="24"/>
      <c r="N47" s="236" t="str">
        <f>IFERROR(M47/K47,"")</f>
        <v/>
      </c>
      <c r="O47" s="24"/>
      <c r="P47" s="236" t="str">
        <f>IFERROR(O47/K47,"")</f>
        <v/>
      </c>
      <c r="Q47" s="237" t="str">
        <f>IF(M47=0,"",M47-O47)</f>
        <v/>
      </c>
      <c r="R47" s="236" t="str">
        <f>IFERROR(Q47/K47,"")</f>
        <v/>
      </c>
    </row>
    <row r="48" spans="1:18" x14ac:dyDescent="0.25">
      <c r="A48" s="261" t="s">
        <v>477</v>
      </c>
      <c r="B48" s="447" t="str">
        <f>IF(K47=0,"",IF(B47=0,"ERROR: Must complete facility name",""))</f>
        <v/>
      </c>
      <c r="C48" s="448"/>
      <c r="D48" s="240" t="str">
        <f>IF(B47=0,"",IF(D47=0,"ERROR: Must complete",""))</f>
        <v/>
      </c>
      <c r="E48" s="241" t="str">
        <f>IF(B47=0,"",IF(E47=0,"ERROR: Must complete",""))</f>
        <v/>
      </c>
      <c r="F48" s="242" t="str">
        <f>IF(B47=0,"",IF(F47=0,"ERROR: Must complete",""))</f>
        <v/>
      </c>
      <c r="G48" s="262"/>
      <c r="H48" s="262"/>
      <c r="I48" s="263"/>
      <c r="J48" s="294"/>
      <c r="K48" s="21"/>
      <c r="L48" s="264"/>
      <c r="M48" s="240" t="str">
        <f>IF(B47=0,"",IF(M47=0,"ERROR: Must complete",""))</f>
        <v/>
      </c>
      <c r="N48" s="246"/>
      <c r="O48" s="246"/>
      <c r="P48" s="246"/>
      <c r="Q48" s="246"/>
      <c r="R48" s="246"/>
    </row>
    <row r="49" spans="1:18" x14ac:dyDescent="0.25">
      <c r="A49" s="265" t="s">
        <v>478</v>
      </c>
      <c r="B49" s="253"/>
      <c r="C49" s="253"/>
      <c r="D49" s="253"/>
      <c r="E49" s="253"/>
      <c r="F49" s="266"/>
      <c r="G49" s="267"/>
      <c r="H49" s="267"/>
      <c r="I49" s="268"/>
      <c r="J49" s="295"/>
      <c r="K49" s="22"/>
      <c r="L49" s="269"/>
      <c r="M49" s="253"/>
      <c r="N49" s="253"/>
      <c r="O49" s="253"/>
      <c r="P49" s="253"/>
      <c r="Q49" s="253"/>
      <c r="R49" s="253"/>
    </row>
    <row r="50" spans="1:18" x14ac:dyDescent="0.25">
      <c r="A50" s="270" t="s">
        <v>479</v>
      </c>
      <c r="B50" s="253"/>
      <c r="C50" s="253"/>
      <c r="D50" s="253"/>
      <c r="E50" s="253"/>
      <c r="F50" s="266"/>
      <c r="G50" s="267"/>
      <c r="H50" s="267"/>
      <c r="I50" s="268"/>
      <c r="J50" s="296"/>
      <c r="K50" s="23"/>
      <c r="L50" s="269"/>
      <c r="M50" s="253"/>
      <c r="N50" s="253"/>
      <c r="O50" s="253"/>
      <c r="P50" s="253"/>
      <c r="Q50" s="253"/>
      <c r="R50" s="253"/>
    </row>
    <row r="51" spans="1:18" x14ac:dyDescent="0.25">
      <c r="J51" s="69"/>
      <c r="L51" s="256"/>
    </row>
    <row r="52" spans="1:18" s="238" customFormat="1" x14ac:dyDescent="0.25">
      <c r="A52" s="257">
        <v>8</v>
      </c>
      <c r="B52" s="449"/>
      <c r="C52" s="450"/>
      <c r="D52" s="19"/>
      <c r="E52" s="19"/>
      <c r="F52" s="20"/>
      <c r="G52" s="25"/>
      <c r="H52" s="25"/>
      <c r="I52" s="258" t="str">
        <f>IF(B52=0,"",IF(AND(G52=0,H52=0),365,IF(AND(G52&gt;0,H52=0),$C$6-G52+1,IF(AND(G52=0,H52&gt;0),H52-($C$6-365),H52-G52+1))))</f>
        <v/>
      </c>
      <c r="J52" s="116"/>
      <c r="K52" s="259">
        <f>SUM(K53:K55)</f>
        <v>0</v>
      </c>
      <c r="L52" s="260" t="str">
        <f>IF(K52&gt;0,K52/(F52*I52),"")</f>
        <v/>
      </c>
      <c r="M52" s="24"/>
      <c r="N52" s="236" t="str">
        <f>IFERROR(M52/K52,"")</f>
        <v/>
      </c>
      <c r="O52" s="24"/>
      <c r="P52" s="236" t="str">
        <f>IFERROR(O52/K52,"")</f>
        <v/>
      </c>
      <c r="Q52" s="237" t="str">
        <f>IF(M52=0,"",M52-O52)</f>
        <v/>
      </c>
      <c r="R52" s="236" t="str">
        <f>IFERROR(Q52/K52,"")</f>
        <v/>
      </c>
    </row>
    <row r="53" spans="1:18" x14ac:dyDescent="0.25">
      <c r="A53" s="261" t="s">
        <v>477</v>
      </c>
      <c r="B53" s="447" t="str">
        <f>IF(K52=0,"",IF(B52=0,"ERROR: Must complete facility name",""))</f>
        <v/>
      </c>
      <c r="C53" s="448"/>
      <c r="D53" s="240" t="str">
        <f>IF(B52=0,"",IF(D52=0,"ERROR: Must complete",""))</f>
        <v/>
      </c>
      <c r="E53" s="241" t="str">
        <f>IF(B52=0,"",IF(E52=0,"ERROR: Must complete",""))</f>
        <v/>
      </c>
      <c r="F53" s="242" t="str">
        <f>IF(B52=0,"",IF(F52=0,"ERROR: Must complete",""))</f>
        <v/>
      </c>
      <c r="G53" s="262"/>
      <c r="H53" s="262"/>
      <c r="I53" s="263"/>
      <c r="J53" s="294"/>
      <c r="K53" s="21"/>
      <c r="L53" s="264"/>
      <c r="M53" s="240" t="str">
        <f>IF(B52=0,"",IF(M52=0,"ERROR: Must complete",""))</f>
        <v/>
      </c>
      <c r="N53" s="246"/>
      <c r="O53" s="246"/>
      <c r="P53" s="246"/>
      <c r="Q53" s="246"/>
      <c r="R53" s="246"/>
    </row>
    <row r="54" spans="1:18" x14ac:dyDescent="0.25">
      <c r="A54" s="265" t="s">
        <v>478</v>
      </c>
      <c r="B54" s="253"/>
      <c r="C54" s="253"/>
      <c r="D54" s="253"/>
      <c r="E54" s="253"/>
      <c r="F54" s="266"/>
      <c r="G54" s="267"/>
      <c r="H54" s="267"/>
      <c r="I54" s="268"/>
      <c r="J54" s="295"/>
      <c r="K54" s="22"/>
      <c r="L54" s="269"/>
      <c r="M54" s="253"/>
      <c r="N54" s="253"/>
      <c r="O54" s="253"/>
      <c r="P54" s="253"/>
      <c r="Q54" s="253"/>
      <c r="R54" s="253"/>
    </row>
    <row r="55" spans="1:18" x14ac:dyDescent="0.25">
      <c r="A55" s="270" t="s">
        <v>479</v>
      </c>
      <c r="B55" s="253"/>
      <c r="C55" s="253"/>
      <c r="D55" s="253"/>
      <c r="E55" s="253"/>
      <c r="F55" s="266"/>
      <c r="G55" s="267"/>
      <c r="H55" s="267"/>
      <c r="I55" s="268"/>
      <c r="J55" s="296"/>
      <c r="K55" s="23"/>
      <c r="L55" s="269"/>
      <c r="M55" s="253"/>
      <c r="N55" s="253"/>
      <c r="O55" s="253"/>
      <c r="P55" s="253"/>
      <c r="Q55" s="253"/>
      <c r="R55" s="253"/>
    </row>
    <row r="56" spans="1:18" x14ac:dyDescent="0.25">
      <c r="J56" s="69"/>
      <c r="L56" s="256"/>
    </row>
    <row r="57" spans="1:18" s="238" customFormat="1" x14ac:dyDescent="0.25">
      <c r="A57" s="257">
        <v>9</v>
      </c>
      <c r="B57" s="449"/>
      <c r="C57" s="450"/>
      <c r="D57" s="19"/>
      <c r="E57" s="19"/>
      <c r="F57" s="20"/>
      <c r="G57" s="25"/>
      <c r="H57" s="25"/>
      <c r="I57" s="258" t="str">
        <f>IF(B57=0,"",IF(AND(G57=0,H57=0),365,IF(AND(G57&gt;0,H57=0),$C$6-G57+1,IF(AND(G57=0,H57&gt;0),H57-($C$6-365),H57-G57+1))))</f>
        <v/>
      </c>
      <c r="J57" s="116"/>
      <c r="K57" s="259">
        <f>SUM(K58:K60)</f>
        <v>0</v>
      </c>
      <c r="L57" s="260" t="str">
        <f>IF(K57&gt;0,K57/(F57*I57),"")</f>
        <v/>
      </c>
      <c r="M57" s="24"/>
      <c r="N57" s="236" t="str">
        <f>IFERROR(M57/K57,"")</f>
        <v/>
      </c>
      <c r="O57" s="24"/>
      <c r="P57" s="236" t="str">
        <f>IFERROR(O57/K57,"")</f>
        <v/>
      </c>
      <c r="Q57" s="237" t="str">
        <f>IF(M57=0,"",M57-O57)</f>
        <v/>
      </c>
      <c r="R57" s="236" t="str">
        <f>IFERROR(Q57/K57,"")</f>
        <v/>
      </c>
    </row>
    <row r="58" spans="1:18" x14ac:dyDescent="0.25">
      <c r="A58" s="261" t="s">
        <v>477</v>
      </c>
      <c r="B58" s="447" t="str">
        <f>IF(K57=0,"",IF(B57=0,"ERROR: Must complete facility name",""))</f>
        <v/>
      </c>
      <c r="C58" s="448"/>
      <c r="D58" s="240" t="str">
        <f>IF(B57=0,"",IF(D57=0,"ERROR: Must complete",""))</f>
        <v/>
      </c>
      <c r="E58" s="241" t="str">
        <f>IF(B57=0,"",IF(E57=0,"ERROR: Must complete",""))</f>
        <v/>
      </c>
      <c r="F58" s="242" t="str">
        <f>IF(B57=0,"",IF(F57=0,"ERROR: Must complete",""))</f>
        <v/>
      </c>
      <c r="G58" s="262"/>
      <c r="H58" s="262"/>
      <c r="I58" s="263"/>
      <c r="J58" s="294"/>
      <c r="K58" s="21"/>
      <c r="L58" s="264"/>
      <c r="M58" s="240" t="str">
        <f>IF(B57=0,"",IF(M57=0,"ERROR: Must complete",""))</f>
        <v/>
      </c>
      <c r="N58" s="246"/>
      <c r="O58" s="246"/>
      <c r="P58" s="246"/>
      <c r="Q58" s="246"/>
      <c r="R58" s="246"/>
    </row>
    <row r="59" spans="1:18" x14ac:dyDescent="0.25">
      <c r="A59" s="265" t="s">
        <v>478</v>
      </c>
      <c r="B59" s="253"/>
      <c r="C59" s="253"/>
      <c r="D59" s="253"/>
      <c r="E59" s="253"/>
      <c r="F59" s="266"/>
      <c r="G59" s="267"/>
      <c r="H59" s="267"/>
      <c r="I59" s="268"/>
      <c r="J59" s="295"/>
      <c r="K59" s="22"/>
      <c r="L59" s="269"/>
      <c r="M59" s="253"/>
      <c r="N59" s="253"/>
      <c r="O59" s="253"/>
      <c r="P59" s="253"/>
      <c r="Q59" s="253"/>
      <c r="R59" s="253"/>
    </row>
    <row r="60" spans="1:18" x14ac:dyDescent="0.25">
      <c r="A60" s="270" t="s">
        <v>479</v>
      </c>
      <c r="B60" s="253"/>
      <c r="C60" s="253"/>
      <c r="D60" s="253"/>
      <c r="E60" s="253"/>
      <c r="F60" s="266"/>
      <c r="G60" s="267"/>
      <c r="H60" s="267"/>
      <c r="I60" s="268"/>
      <c r="J60" s="296"/>
      <c r="K60" s="23"/>
      <c r="L60" s="269"/>
      <c r="M60" s="253"/>
      <c r="N60" s="253"/>
      <c r="O60" s="253"/>
      <c r="P60" s="253"/>
      <c r="Q60" s="253"/>
      <c r="R60" s="253"/>
    </row>
    <row r="61" spans="1:18" x14ac:dyDescent="0.25">
      <c r="J61" s="69"/>
      <c r="L61" s="256"/>
    </row>
    <row r="62" spans="1:18" s="238" customFormat="1" x14ac:dyDescent="0.25">
      <c r="A62" s="257">
        <v>10</v>
      </c>
      <c r="B62" s="449"/>
      <c r="C62" s="450"/>
      <c r="D62" s="19"/>
      <c r="E62" s="19"/>
      <c r="F62" s="20"/>
      <c r="G62" s="25"/>
      <c r="H62" s="25"/>
      <c r="I62" s="258" t="str">
        <f>IF(B62=0,"",IF(AND(G62=0,H62=0),365,IF(AND(G62&gt;0,H62=0),$C$6-G62+1,IF(AND(G62=0,H62&gt;0),H62-($C$6-365),H62-G62+1))))</f>
        <v/>
      </c>
      <c r="J62" s="116"/>
      <c r="K62" s="259">
        <f>SUM(K63:K65)</f>
        <v>0</v>
      </c>
      <c r="L62" s="260" t="str">
        <f>IF(K62&gt;0,K62/(F62*I62),"")</f>
        <v/>
      </c>
      <c r="M62" s="24"/>
      <c r="N62" s="236" t="str">
        <f>IFERROR(M62/K62,"")</f>
        <v/>
      </c>
      <c r="O62" s="24"/>
      <c r="P62" s="236" t="str">
        <f>IFERROR(O62/K62,"")</f>
        <v/>
      </c>
      <c r="Q62" s="237" t="str">
        <f>IF(M62=0,"",M62-O62)</f>
        <v/>
      </c>
      <c r="R62" s="236" t="str">
        <f>IFERROR(Q62/K62,"")</f>
        <v/>
      </c>
    </row>
    <row r="63" spans="1:18" x14ac:dyDescent="0.25">
      <c r="A63" s="261" t="s">
        <v>477</v>
      </c>
      <c r="B63" s="447" t="str">
        <f>IF(K62=0,"",IF(B62=0,"ERROR: Must complete facility name",""))</f>
        <v/>
      </c>
      <c r="C63" s="448"/>
      <c r="D63" s="240" t="str">
        <f>IF(B62=0,"",IF(D62=0,"ERROR: Must complete",""))</f>
        <v/>
      </c>
      <c r="E63" s="241" t="str">
        <f>IF(B62=0,"",IF(E62=0,"ERROR: Must complete",""))</f>
        <v/>
      </c>
      <c r="F63" s="242" t="str">
        <f>IF(B62=0,"",IF(F62=0,"ERROR: Must complete",""))</f>
        <v/>
      </c>
      <c r="G63" s="262"/>
      <c r="H63" s="262"/>
      <c r="I63" s="263"/>
      <c r="J63" s="294"/>
      <c r="K63" s="21"/>
      <c r="L63" s="264"/>
      <c r="M63" s="240" t="str">
        <f>IF(B62=0,"",IF(M62=0,"ERROR: Must complete",""))</f>
        <v/>
      </c>
      <c r="N63" s="246"/>
      <c r="O63" s="246"/>
      <c r="P63" s="246"/>
      <c r="Q63" s="246"/>
      <c r="R63" s="246"/>
    </row>
    <row r="64" spans="1:18" x14ac:dyDescent="0.25">
      <c r="A64" s="265" t="s">
        <v>478</v>
      </c>
      <c r="B64" s="253"/>
      <c r="C64" s="253"/>
      <c r="D64" s="253"/>
      <c r="E64" s="253"/>
      <c r="F64" s="266"/>
      <c r="G64" s="267"/>
      <c r="H64" s="267"/>
      <c r="I64" s="268"/>
      <c r="J64" s="295"/>
      <c r="K64" s="22"/>
      <c r="L64" s="269"/>
      <c r="M64" s="253"/>
      <c r="N64" s="253"/>
      <c r="O64" s="253"/>
      <c r="P64" s="253"/>
      <c r="Q64" s="253"/>
      <c r="R64" s="253"/>
    </row>
    <row r="65" spans="1:18" x14ac:dyDescent="0.25">
      <c r="A65" s="270" t="s">
        <v>479</v>
      </c>
      <c r="B65" s="253"/>
      <c r="C65" s="253"/>
      <c r="D65" s="253"/>
      <c r="E65" s="253"/>
      <c r="F65" s="266"/>
      <c r="G65" s="267"/>
      <c r="H65" s="267"/>
      <c r="I65" s="268"/>
      <c r="J65" s="296"/>
      <c r="K65" s="23"/>
      <c r="L65" s="269"/>
      <c r="M65" s="253"/>
      <c r="N65" s="253"/>
      <c r="O65" s="253"/>
      <c r="P65" s="253"/>
      <c r="Q65" s="253"/>
      <c r="R65" s="253"/>
    </row>
    <row r="66" spans="1:18" x14ac:dyDescent="0.25">
      <c r="J66" s="69"/>
      <c r="L66" s="256"/>
    </row>
    <row r="67" spans="1:18" s="238" customFormat="1" x14ac:dyDescent="0.25">
      <c r="A67" s="257">
        <v>11</v>
      </c>
      <c r="B67" s="449"/>
      <c r="C67" s="450"/>
      <c r="D67" s="19"/>
      <c r="E67" s="19"/>
      <c r="F67" s="20"/>
      <c r="G67" s="25"/>
      <c r="H67" s="25"/>
      <c r="I67" s="258" t="str">
        <f>IF(B67=0,"",IF(AND(G67=0,H67=0),365,IF(AND(G67&gt;0,H67=0),$C$6-G67+1,IF(AND(G67=0,H67&gt;0),H67-($C$6-365),H67-G67+1))))</f>
        <v/>
      </c>
      <c r="J67" s="116"/>
      <c r="K67" s="259">
        <f>SUM(K68:K70)</f>
        <v>0</v>
      </c>
      <c r="L67" s="260" t="str">
        <f>IF(K67&gt;0,K67/(F67*I67),"")</f>
        <v/>
      </c>
      <c r="M67" s="24"/>
      <c r="N67" s="236" t="str">
        <f>IFERROR(M67/K67,"")</f>
        <v/>
      </c>
      <c r="O67" s="24"/>
      <c r="P67" s="236" t="str">
        <f>IFERROR(O67/K67,"")</f>
        <v/>
      </c>
      <c r="Q67" s="237" t="str">
        <f>IF(M67=0,"",M67-O67)</f>
        <v/>
      </c>
      <c r="R67" s="236" t="str">
        <f>IFERROR(Q67/K67,"")</f>
        <v/>
      </c>
    </row>
    <row r="68" spans="1:18" x14ac:dyDescent="0.25">
      <c r="A68" s="261" t="s">
        <v>477</v>
      </c>
      <c r="B68" s="447" t="str">
        <f>IF(K67=0,"",IF(B67=0,"ERROR: Must complete facility name",""))</f>
        <v/>
      </c>
      <c r="C68" s="448"/>
      <c r="D68" s="240" t="str">
        <f>IF(B67=0,"",IF(D67=0,"ERROR: Must complete",""))</f>
        <v/>
      </c>
      <c r="E68" s="241" t="str">
        <f>IF(B67=0,"",IF(E67=0,"ERROR: Must complete",""))</f>
        <v/>
      </c>
      <c r="F68" s="242" t="str">
        <f>IF(B67=0,"",IF(F67=0,"ERROR: Must complete",""))</f>
        <v/>
      </c>
      <c r="G68" s="262"/>
      <c r="H68" s="262"/>
      <c r="I68" s="263"/>
      <c r="J68" s="294"/>
      <c r="K68" s="21"/>
      <c r="L68" s="264"/>
      <c r="M68" s="240" t="str">
        <f>IF(B67=0,"",IF(M67=0,"ERROR: Must complete",""))</f>
        <v/>
      </c>
      <c r="N68" s="246"/>
      <c r="O68" s="246"/>
      <c r="P68" s="246"/>
      <c r="Q68" s="246"/>
      <c r="R68" s="246"/>
    </row>
    <row r="69" spans="1:18" x14ac:dyDescent="0.25">
      <c r="A69" s="265" t="s">
        <v>478</v>
      </c>
      <c r="B69" s="253"/>
      <c r="C69" s="253"/>
      <c r="D69" s="253"/>
      <c r="E69" s="253"/>
      <c r="F69" s="266"/>
      <c r="G69" s="267"/>
      <c r="H69" s="267"/>
      <c r="I69" s="268"/>
      <c r="J69" s="295"/>
      <c r="K69" s="22"/>
      <c r="L69" s="269"/>
      <c r="M69" s="253"/>
      <c r="N69" s="253"/>
      <c r="O69" s="253"/>
      <c r="P69" s="253"/>
      <c r="Q69" s="253"/>
      <c r="R69" s="253"/>
    </row>
    <row r="70" spans="1:18" x14ac:dyDescent="0.25">
      <c r="A70" s="270" t="s">
        <v>479</v>
      </c>
      <c r="B70" s="253"/>
      <c r="C70" s="253"/>
      <c r="D70" s="253"/>
      <c r="E70" s="253"/>
      <c r="F70" s="266"/>
      <c r="G70" s="267"/>
      <c r="H70" s="267"/>
      <c r="I70" s="268"/>
      <c r="J70" s="296"/>
      <c r="K70" s="23"/>
      <c r="L70" s="269"/>
      <c r="M70" s="253"/>
      <c r="N70" s="253"/>
      <c r="O70" s="253"/>
      <c r="P70" s="253"/>
      <c r="Q70" s="253"/>
      <c r="R70" s="253"/>
    </row>
    <row r="71" spans="1:18" x14ac:dyDescent="0.25">
      <c r="J71" s="69"/>
      <c r="L71" s="256"/>
    </row>
    <row r="72" spans="1:18" s="238" customFormat="1" x14ac:dyDescent="0.25">
      <c r="A72" s="257">
        <v>12</v>
      </c>
      <c r="B72" s="449"/>
      <c r="C72" s="450"/>
      <c r="D72" s="19"/>
      <c r="E72" s="19"/>
      <c r="F72" s="20"/>
      <c r="G72" s="25"/>
      <c r="H72" s="25"/>
      <c r="I72" s="258" t="str">
        <f>IF(B72=0,"",IF(AND(G72=0,H72=0),365,IF(AND(G72&gt;0,H72=0),$C$6-G72+1,IF(AND(G72=0,H72&gt;0),H72-($C$6-365),H72-G72+1))))</f>
        <v/>
      </c>
      <c r="J72" s="116"/>
      <c r="K72" s="259">
        <f>SUM(K73:K75)</f>
        <v>0</v>
      </c>
      <c r="L72" s="260" t="str">
        <f>IF(K72&gt;0,K72/(F72*I72),"")</f>
        <v/>
      </c>
      <c r="M72" s="24"/>
      <c r="N72" s="236" t="str">
        <f>IFERROR(M72/K72,"")</f>
        <v/>
      </c>
      <c r="O72" s="24"/>
      <c r="P72" s="236" t="str">
        <f>IFERROR(O72/K72,"")</f>
        <v/>
      </c>
      <c r="Q72" s="237" t="str">
        <f>IF(M72=0,"",M72-O72)</f>
        <v/>
      </c>
      <c r="R72" s="236" t="str">
        <f>IFERROR(Q72/K72,"")</f>
        <v/>
      </c>
    </row>
    <row r="73" spans="1:18" x14ac:dyDescent="0.25">
      <c r="A73" s="261" t="s">
        <v>477</v>
      </c>
      <c r="B73" s="447" t="str">
        <f>IF(K72=0,"",IF(B72=0,"ERROR: Must complete facility name",""))</f>
        <v/>
      </c>
      <c r="C73" s="448"/>
      <c r="D73" s="240" t="str">
        <f>IF(B72=0,"",IF(D72=0,"ERROR: Must complete",""))</f>
        <v/>
      </c>
      <c r="E73" s="241" t="str">
        <f>IF(B72=0,"",IF(E72=0,"ERROR: Must complete",""))</f>
        <v/>
      </c>
      <c r="F73" s="242" t="str">
        <f>IF(B72=0,"",IF(F72=0,"ERROR: Must complete",""))</f>
        <v/>
      </c>
      <c r="G73" s="262"/>
      <c r="H73" s="262"/>
      <c r="I73" s="263"/>
      <c r="J73" s="294"/>
      <c r="K73" s="21"/>
      <c r="L73" s="264"/>
      <c r="M73" s="240" t="str">
        <f>IF(B72=0,"",IF(M72=0,"ERROR: Must complete",""))</f>
        <v/>
      </c>
      <c r="N73" s="246"/>
      <c r="O73" s="246"/>
      <c r="P73" s="246"/>
      <c r="Q73" s="246"/>
      <c r="R73" s="246"/>
    </row>
    <row r="74" spans="1:18" x14ac:dyDescent="0.25">
      <c r="A74" s="265" t="s">
        <v>478</v>
      </c>
      <c r="B74" s="253"/>
      <c r="C74" s="253"/>
      <c r="D74" s="253"/>
      <c r="E74" s="253"/>
      <c r="F74" s="266"/>
      <c r="G74" s="267"/>
      <c r="H74" s="267"/>
      <c r="I74" s="268"/>
      <c r="J74" s="295"/>
      <c r="K74" s="22"/>
      <c r="L74" s="269"/>
      <c r="M74" s="253"/>
      <c r="N74" s="253"/>
      <c r="O74" s="253"/>
      <c r="P74" s="253"/>
      <c r="Q74" s="253"/>
      <c r="R74" s="253"/>
    </row>
    <row r="75" spans="1:18" x14ac:dyDescent="0.25">
      <c r="A75" s="270" t="s">
        <v>479</v>
      </c>
      <c r="B75" s="253"/>
      <c r="C75" s="253"/>
      <c r="D75" s="253"/>
      <c r="E75" s="253"/>
      <c r="F75" s="266"/>
      <c r="G75" s="267"/>
      <c r="H75" s="267"/>
      <c r="I75" s="268"/>
      <c r="J75" s="296"/>
      <c r="K75" s="23"/>
      <c r="L75" s="269"/>
      <c r="M75" s="253"/>
      <c r="N75" s="253"/>
      <c r="O75" s="253"/>
      <c r="P75" s="253"/>
      <c r="Q75" s="253"/>
      <c r="R75" s="253"/>
    </row>
    <row r="76" spans="1:18" x14ac:dyDescent="0.25">
      <c r="J76" s="69"/>
      <c r="L76" s="256"/>
    </row>
    <row r="77" spans="1:18" s="238" customFormat="1" x14ac:dyDescent="0.25">
      <c r="A77" s="257">
        <v>13</v>
      </c>
      <c r="B77" s="449"/>
      <c r="C77" s="450"/>
      <c r="D77" s="19"/>
      <c r="E77" s="19"/>
      <c r="F77" s="20"/>
      <c r="G77" s="25"/>
      <c r="H77" s="25"/>
      <c r="I77" s="258" t="str">
        <f>IF(B77=0,"",IF(AND(G77=0,H77=0),365,IF(AND(G77&gt;0,H77=0),$C$6-G77+1,IF(AND(G77=0,H77&gt;0),H77-($C$6-365),H77-G77+1))))</f>
        <v/>
      </c>
      <c r="J77" s="116"/>
      <c r="K77" s="259">
        <f>SUM(K78:K80)</f>
        <v>0</v>
      </c>
      <c r="L77" s="260" t="str">
        <f>IF(K77&gt;0,K77/(F77*I77),"")</f>
        <v/>
      </c>
      <c r="M77" s="24"/>
      <c r="N77" s="236" t="str">
        <f>IFERROR(M77/K77,"")</f>
        <v/>
      </c>
      <c r="O77" s="24"/>
      <c r="P77" s="236" t="str">
        <f>IFERROR(O77/K77,"")</f>
        <v/>
      </c>
      <c r="Q77" s="237" t="str">
        <f>IF(M77=0,"",M77-O77)</f>
        <v/>
      </c>
      <c r="R77" s="236" t="str">
        <f>IFERROR(Q77/K77,"")</f>
        <v/>
      </c>
    </row>
    <row r="78" spans="1:18" x14ac:dyDescent="0.25">
      <c r="A78" s="261" t="s">
        <v>477</v>
      </c>
      <c r="B78" s="447" t="str">
        <f>IF(K77=0,"",IF(B77=0,"ERROR: Must complete facility name",""))</f>
        <v/>
      </c>
      <c r="C78" s="448"/>
      <c r="D78" s="240" t="str">
        <f>IF(B77=0,"",IF(D77=0,"ERROR: Must complete",""))</f>
        <v/>
      </c>
      <c r="E78" s="241" t="str">
        <f>IF(B77=0,"",IF(E77=0,"ERROR: Must complete",""))</f>
        <v/>
      </c>
      <c r="F78" s="242" t="str">
        <f>IF(B77=0,"",IF(F77=0,"ERROR: Must complete",""))</f>
        <v/>
      </c>
      <c r="G78" s="262"/>
      <c r="H78" s="262"/>
      <c r="I78" s="263"/>
      <c r="J78" s="294"/>
      <c r="K78" s="21"/>
      <c r="L78" s="264"/>
      <c r="M78" s="240" t="str">
        <f>IF(B77=0,"",IF(M77=0,"ERROR: Must complete",""))</f>
        <v/>
      </c>
      <c r="N78" s="246"/>
      <c r="O78" s="246"/>
      <c r="P78" s="246"/>
      <c r="Q78" s="246"/>
      <c r="R78" s="246"/>
    </row>
    <row r="79" spans="1:18" x14ac:dyDescent="0.25">
      <c r="A79" s="265" t="s">
        <v>478</v>
      </c>
      <c r="B79" s="253"/>
      <c r="C79" s="253"/>
      <c r="D79" s="253"/>
      <c r="E79" s="253"/>
      <c r="F79" s="266"/>
      <c r="G79" s="267"/>
      <c r="H79" s="267"/>
      <c r="I79" s="268"/>
      <c r="J79" s="295"/>
      <c r="K79" s="22"/>
      <c r="L79" s="269"/>
      <c r="M79" s="253"/>
      <c r="N79" s="253"/>
      <c r="O79" s="253"/>
      <c r="P79" s="253"/>
      <c r="Q79" s="253"/>
      <c r="R79" s="253"/>
    </row>
    <row r="80" spans="1:18" x14ac:dyDescent="0.25">
      <c r="A80" s="270" t="s">
        <v>479</v>
      </c>
      <c r="B80" s="253"/>
      <c r="C80" s="253"/>
      <c r="D80" s="253"/>
      <c r="E80" s="253"/>
      <c r="F80" s="266"/>
      <c r="G80" s="267"/>
      <c r="H80" s="267"/>
      <c r="I80" s="268"/>
      <c r="J80" s="296"/>
      <c r="K80" s="23"/>
      <c r="L80" s="269"/>
      <c r="M80" s="253"/>
      <c r="N80" s="253"/>
      <c r="O80" s="253"/>
      <c r="P80" s="253"/>
      <c r="Q80" s="253"/>
      <c r="R80" s="253"/>
    </row>
    <row r="81" spans="1:18" x14ac:dyDescent="0.25">
      <c r="J81" s="69"/>
      <c r="L81" s="256"/>
    </row>
    <row r="82" spans="1:18" s="238" customFormat="1" x14ac:dyDescent="0.25">
      <c r="A82" s="257">
        <v>14</v>
      </c>
      <c r="B82" s="449"/>
      <c r="C82" s="450"/>
      <c r="D82" s="19"/>
      <c r="E82" s="19"/>
      <c r="F82" s="20"/>
      <c r="G82" s="25"/>
      <c r="H82" s="25"/>
      <c r="I82" s="258" t="str">
        <f>IF(B82=0,"",IF(AND(G82=0,H82=0),365,IF(AND(G82&gt;0,H82=0),$C$6-G82+1,IF(AND(G82=0,H82&gt;0),H82-($C$6-365),H82-G82+1))))</f>
        <v/>
      </c>
      <c r="J82" s="116"/>
      <c r="K82" s="259">
        <f>SUM(K83:K85)</f>
        <v>0</v>
      </c>
      <c r="L82" s="260" t="str">
        <f>IF(K82&gt;0,K82/(F82*I82),"")</f>
        <v/>
      </c>
      <c r="M82" s="24"/>
      <c r="N82" s="236" t="str">
        <f>IFERROR(M82/K82,"")</f>
        <v/>
      </c>
      <c r="O82" s="24"/>
      <c r="P82" s="236" t="str">
        <f>IFERROR(O82/K82,"")</f>
        <v/>
      </c>
      <c r="Q82" s="237" t="str">
        <f>IF(M82=0,"",M82-O82)</f>
        <v/>
      </c>
      <c r="R82" s="236" t="str">
        <f>IFERROR(Q82/K82,"")</f>
        <v/>
      </c>
    </row>
    <row r="83" spans="1:18" x14ac:dyDescent="0.25">
      <c r="A83" s="261" t="s">
        <v>477</v>
      </c>
      <c r="B83" s="447" t="str">
        <f>IF(K82=0,"",IF(B82=0,"ERROR: Must complete facility name",""))</f>
        <v/>
      </c>
      <c r="C83" s="448"/>
      <c r="D83" s="240" t="str">
        <f>IF(B82=0,"",IF(D82=0,"ERROR: Must complete",""))</f>
        <v/>
      </c>
      <c r="E83" s="241" t="str">
        <f>IF(B82=0,"",IF(E82=0,"ERROR: Must complete",""))</f>
        <v/>
      </c>
      <c r="F83" s="242" t="str">
        <f>IF(B82=0,"",IF(F82=0,"ERROR: Must complete",""))</f>
        <v/>
      </c>
      <c r="G83" s="262"/>
      <c r="H83" s="262"/>
      <c r="I83" s="263"/>
      <c r="J83" s="294"/>
      <c r="K83" s="21"/>
      <c r="L83" s="264"/>
      <c r="M83" s="240" t="str">
        <f>IF(B82=0,"",IF(M82=0,"ERROR: Must complete",""))</f>
        <v/>
      </c>
      <c r="N83" s="246"/>
      <c r="O83" s="246"/>
      <c r="P83" s="246"/>
      <c r="Q83" s="246"/>
      <c r="R83" s="246"/>
    </row>
    <row r="84" spans="1:18" x14ac:dyDescent="0.25">
      <c r="A84" s="265" t="s">
        <v>478</v>
      </c>
      <c r="B84" s="253"/>
      <c r="C84" s="253"/>
      <c r="D84" s="253"/>
      <c r="E84" s="253"/>
      <c r="F84" s="266"/>
      <c r="G84" s="267"/>
      <c r="H84" s="267"/>
      <c r="I84" s="268"/>
      <c r="J84" s="295"/>
      <c r="K84" s="22"/>
      <c r="L84" s="269"/>
      <c r="M84" s="253"/>
      <c r="N84" s="253"/>
      <c r="O84" s="253"/>
      <c r="P84" s="253"/>
      <c r="Q84" s="253"/>
      <c r="R84" s="253"/>
    </row>
    <row r="85" spans="1:18" x14ac:dyDescent="0.25">
      <c r="A85" s="270" t="s">
        <v>479</v>
      </c>
      <c r="B85" s="253"/>
      <c r="C85" s="253"/>
      <c r="D85" s="253"/>
      <c r="E85" s="253"/>
      <c r="F85" s="266"/>
      <c r="G85" s="267"/>
      <c r="H85" s="267"/>
      <c r="I85" s="268"/>
      <c r="J85" s="296"/>
      <c r="K85" s="23"/>
      <c r="L85" s="269"/>
      <c r="M85" s="253"/>
      <c r="N85" s="253"/>
      <c r="O85" s="253"/>
      <c r="P85" s="253"/>
      <c r="Q85" s="253"/>
      <c r="R85" s="253"/>
    </row>
    <row r="86" spans="1:18" x14ac:dyDescent="0.25">
      <c r="J86" s="69"/>
      <c r="L86" s="256"/>
    </row>
    <row r="87" spans="1:18" s="238" customFormat="1" x14ac:dyDescent="0.25">
      <c r="A87" s="257">
        <v>15</v>
      </c>
      <c r="B87" s="449"/>
      <c r="C87" s="450"/>
      <c r="D87" s="19"/>
      <c r="E87" s="19"/>
      <c r="F87" s="20"/>
      <c r="G87" s="25"/>
      <c r="H87" s="25"/>
      <c r="I87" s="258" t="str">
        <f>IF(B87=0,"",IF(AND(G87=0,H87=0),365,IF(AND(G87&gt;0,H87=0),$C$6-G87+1,IF(AND(G87=0,H87&gt;0),H87-($C$6-365),H87-G87+1))))</f>
        <v/>
      </c>
      <c r="J87" s="116"/>
      <c r="K87" s="259">
        <f>SUM(K88:K90)</f>
        <v>0</v>
      </c>
      <c r="L87" s="260" t="str">
        <f>IF(K87&gt;0,K87/(F87*I87),"")</f>
        <v/>
      </c>
      <c r="M87" s="24"/>
      <c r="N87" s="236" t="str">
        <f>IFERROR(M87/K87,"")</f>
        <v/>
      </c>
      <c r="O87" s="24"/>
      <c r="P87" s="236" t="str">
        <f>IFERROR(O87/K87,"")</f>
        <v/>
      </c>
      <c r="Q87" s="237" t="str">
        <f>IF(M87=0,"",M87-O87)</f>
        <v/>
      </c>
      <c r="R87" s="236" t="str">
        <f>IFERROR(Q87/K87,"")</f>
        <v/>
      </c>
    </row>
    <row r="88" spans="1:18" x14ac:dyDescent="0.25">
      <c r="A88" s="261" t="s">
        <v>477</v>
      </c>
      <c r="B88" s="447" t="str">
        <f>IF(K87=0,"",IF(B87=0,"ERROR: Must complete facility name",""))</f>
        <v/>
      </c>
      <c r="C88" s="448"/>
      <c r="D88" s="240" t="str">
        <f>IF(B87=0,"",IF(D87=0,"ERROR: Must complete",""))</f>
        <v/>
      </c>
      <c r="E88" s="241" t="str">
        <f>IF(B87=0,"",IF(E87=0,"ERROR: Must complete",""))</f>
        <v/>
      </c>
      <c r="F88" s="242" t="str">
        <f>IF(B87=0,"",IF(F87=0,"ERROR: Must complete",""))</f>
        <v/>
      </c>
      <c r="G88" s="262"/>
      <c r="H88" s="262"/>
      <c r="I88" s="263"/>
      <c r="J88" s="294"/>
      <c r="K88" s="21"/>
      <c r="L88" s="264"/>
      <c r="M88" s="240" t="str">
        <f>IF(B87=0,"",IF(M87=0,"ERROR: Must complete",""))</f>
        <v/>
      </c>
      <c r="N88" s="246"/>
      <c r="O88" s="246"/>
      <c r="P88" s="246"/>
      <c r="Q88" s="246"/>
      <c r="R88" s="246"/>
    </row>
    <row r="89" spans="1:18" x14ac:dyDescent="0.25">
      <c r="A89" s="265" t="s">
        <v>478</v>
      </c>
      <c r="B89" s="253"/>
      <c r="C89" s="253"/>
      <c r="D89" s="253"/>
      <c r="E89" s="253"/>
      <c r="F89" s="266"/>
      <c r="G89" s="267"/>
      <c r="H89" s="267"/>
      <c r="I89" s="268"/>
      <c r="J89" s="295"/>
      <c r="K89" s="22"/>
      <c r="L89" s="269"/>
      <c r="M89" s="253"/>
      <c r="N89" s="253"/>
      <c r="O89" s="253"/>
      <c r="P89" s="253"/>
      <c r="Q89" s="253"/>
      <c r="R89" s="253"/>
    </row>
    <row r="90" spans="1:18" x14ac:dyDescent="0.25">
      <c r="A90" s="270" t="s">
        <v>479</v>
      </c>
      <c r="B90" s="253"/>
      <c r="C90" s="253"/>
      <c r="D90" s="253"/>
      <c r="E90" s="253"/>
      <c r="F90" s="266"/>
      <c r="G90" s="267"/>
      <c r="H90" s="267"/>
      <c r="I90" s="268"/>
      <c r="J90" s="296"/>
      <c r="K90" s="23"/>
      <c r="L90" s="269"/>
      <c r="M90" s="253"/>
      <c r="N90" s="253"/>
      <c r="O90" s="253"/>
      <c r="P90" s="253"/>
      <c r="Q90" s="253"/>
      <c r="R90" s="253"/>
    </row>
    <row r="91" spans="1:18" x14ac:dyDescent="0.25">
      <c r="J91" s="69"/>
      <c r="L91" s="256"/>
    </row>
    <row r="92" spans="1:18" s="238" customFormat="1" x14ac:dyDescent="0.25">
      <c r="A92" s="257">
        <v>16</v>
      </c>
      <c r="B92" s="449"/>
      <c r="C92" s="450"/>
      <c r="D92" s="19"/>
      <c r="E92" s="19"/>
      <c r="F92" s="20"/>
      <c r="G92" s="25"/>
      <c r="H92" s="25"/>
      <c r="I92" s="258" t="str">
        <f>IF(B92=0,"",IF(AND(G92=0,H92=0),365,IF(AND(G92&gt;0,H92=0),$C$6-G92+1,IF(AND(G92=0,H92&gt;0),H92-($C$6-365),H92-G92+1))))</f>
        <v/>
      </c>
      <c r="J92" s="116"/>
      <c r="K92" s="259">
        <f>SUM(K93:K95)</f>
        <v>0</v>
      </c>
      <c r="L92" s="260" t="str">
        <f>IF(K92&gt;0,K92/(F92*I92),"")</f>
        <v/>
      </c>
      <c r="M92" s="24"/>
      <c r="N92" s="236" t="str">
        <f>IFERROR(M92/K92,"")</f>
        <v/>
      </c>
      <c r="O92" s="24"/>
      <c r="P92" s="236" t="str">
        <f>IFERROR(O92/K92,"")</f>
        <v/>
      </c>
      <c r="Q92" s="237" t="str">
        <f>IF(M92=0,"",M92-O92)</f>
        <v/>
      </c>
      <c r="R92" s="236" t="str">
        <f>IFERROR(Q92/K92,"")</f>
        <v/>
      </c>
    </row>
    <row r="93" spans="1:18" x14ac:dyDescent="0.25">
      <c r="A93" s="261" t="s">
        <v>477</v>
      </c>
      <c r="B93" s="447" t="str">
        <f>IF(K92=0,"",IF(B92=0,"ERROR: Must complete facility name",""))</f>
        <v/>
      </c>
      <c r="C93" s="448"/>
      <c r="D93" s="240" t="str">
        <f>IF(B92=0,"",IF(D92=0,"ERROR: Must complete",""))</f>
        <v/>
      </c>
      <c r="E93" s="241" t="str">
        <f>IF(B92=0,"",IF(E92=0,"ERROR: Must complete",""))</f>
        <v/>
      </c>
      <c r="F93" s="242" t="str">
        <f>IF(B92=0,"",IF(F92=0,"ERROR: Must complete",""))</f>
        <v/>
      </c>
      <c r="G93" s="262"/>
      <c r="H93" s="262"/>
      <c r="I93" s="263"/>
      <c r="J93" s="294"/>
      <c r="K93" s="21"/>
      <c r="L93" s="264"/>
      <c r="M93" s="240" t="str">
        <f>IF(B92=0,"",IF(M92=0,"ERROR: Must complete",""))</f>
        <v/>
      </c>
      <c r="N93" s="246"/>
      <c r="O93" s="246"/>
      <c r="P93" s="246"/>
      <c r="Q93" s="246"/>
      <c r="R93" s="246"/>
    </row>
    <row r="94" spans="1:18" x14ac:dyDescent="0.25">
      <c r="A94" s="265" t="s">
        <v>478</v>
      </c>
      <c r="B94" s="253"/>
      <c r="C94" s="253"/>
      <c r="D94" s="253"/>
      <c r="E94" s="253"/>
      <c r="F94" s="266"/>
      <c r="G94" s="267"/>
      <c r="H94" s="267"/>
      <c r="I94" s="268"/>
      <c r="J94" s="295"/>
      <c r="K94" s="22"/>
      <c r="L94" s="269"/>
      <c r="M94" s="253"/>
      <c r="N94" s="253"/>
      <c r="O94" s="253"/>
      <c r="P94" s="253"/>
      <c r="Q94" s="253"/>
      <c r="R94" s="253"/>
    </row>
    <row r="95" spans="1:18" x14ac:dyDescent="0.25">
      <c r="A95" s="270" t="s">
        <v>479</v>
      </c>
      <c r="B95" s="253"/>
      <c r="C95" s="253"/>
      <c r="D95" s="253"/>
      <c r="E95" s="253"/>
      <c r="F95" s="266"/>
      <c r="G95" s="267"/>
      <c r="H95" s="267"/>
      <c r="I95" s="268"/>
      <c r="J95" s="296"/>
      <c r="K95" s="23"/>
      <c r="L95" s="269"/>
      <c r="M95" s="253"/>
      <c r="N95" s="253"/>
      <c r="O95" s="253"/>
      <c r="P95" s="253"/>
      <c r="Q95" s="253"/>
      <c r="R95" s="253"/>
    </row>
    <row r="96" spans="1:18" x14ac:dyDescent="0.25">
      <c r="J96" s="69"/>
      <c r="L96" s="256"/>
    </row>
    <row r="97" spans="1:18" s="238" customFormat="1" x14ac:dyDescent="0.25">
      <c r="A97" s="257">
        <v>17</v>
      </c>
      <c r="B97" s="449"/>
      <c r="C97" s="450"/>
      <c r="D97" s="19"/>
      <c r="E97" s="19"/>
      <c r="F97" s="20"/>
      <c r="G97" s="25"/>
      <c r="H97" s="25"/>
      <c r="I97" s="258" t="str">
        <f>IF(B97=0,"",IF(AND(G97=0,H97=0),365,IF(AND(G97&gt;0,H97=0),$C$6-G97+1,IF(AND(G97=0,H97&gt;0),H97-($C$6-365),H97-G97+1))))</f>
        <v/>
      </c>
      <c r="J97" s="116"/>
      <c r="K97" s="259">
        <f>SUM(K98:K100)</f>
        <v>0</v>
      </c>
      <c r="L97" s="260" t="str">
        <f>IF(K97&gt;0,K97/(F97*I97),"")</f>
        <v/>
      </c>
      <c r="M97" s="24"/>
      <c r="N97" s="236" t="str">
        <f>IFERROR(M97/K97,"")</f>
        <v/>
      </c>
      <c r="O97" s="24"/>
      <c r="P97" s="236" t="str">
        <f>IFERROR(O97/K97,"")</f>
        <v/>
      </c>
      <c r="Q97" s="237" t="str">
        <f>IF(M97=0,"",M97-O97)</f>
        <v/>
      </c>
      <c r="R97" s="236" t="str">
        <f>IFERROR(Q97/K97,"")</f>
        <v/>
      </c>
    </row>
    <row r="98" spans="1:18" x14ac:dyDescent="0.25">
      <c r="A98" s="261" t="s">
        <v>477</v>
      </c>
      <c r="B98" s="447" t="str">
        <f>IF(K97=0,"",IF(B97=0,"ERROR: Must complete facility name",""))</f>
        <v/>
      </c>
      <c r="C98" s="448"/>
      <c r="D98" s="240" t="str">
        <f>IF(B97=0,"",IF(D97=0,"ERROR: Must complete",""))</f>
        <v/>
      </c>
      <c r="E98" s="241" t="str">
        <f>IF(B97=0,"",IF(E97=0,"ERROR: Must complete",""))</f>
        <v/>
      </c>
      <c r="F98" s="242" t="str">
        <f>IF(B97=0,"",IF(F97=0,"ERROR: Must complete",""))</f>
        <v/>
      </c>
      <c r="G98" s="262"/>
      <c r="H98" s="262"/>
      <c r="I98" s="263"/>
      <c r="J98" s="294"/>
      <c r="K98" s="21"/>
      <c r="L98" s="264"/>
      <c r="M98" s="240" t="str">
        <f>IF(B97=0,"",IF(M97=0,"ERROR: Must complete",""))</f>
        <v/>
      </c>
      <c r="N98" s="246"/>
      <c r="O98" s="246"/>
      <c r="P98" s="246"/>
      <c r="Q98" s="246"/>
      <c r="R98" s="246"/>
    </row>
    <row r="99" spans="1:18" x14ac:dyDescent="0.25">
      <c r="A99" s="265" t="s">
        <v>478</v>
      </c>
      <c r="B99" s="253"/>
      <c r="C99" s="253"/>
      <c r="D99" s="253"/>
      <c r="E99" s="253"/>
      <c r="F99" s="266"/>
      <c r="G99" s="267"/>
      <c r="H99" s="267"/>
      <c r="I99" s="268"/>
      <c r="J99" s="295"/>
      <c r="K99" s="22"/>
      <c r="L99" s="269"/>
      <c r="M99" s="253"/>
      <c r="N99" s="253"/>
      <c r="O99" s="253"/>
      <c r="P99" s="253"/>
      <c r="Q99" s="253"/>
      <c r="R99" s="253"/>
    </row>
    <row r="100" spans="1:18" x14ac:dyDescent="0.25">
      <c r="A100" s="270" t="s">
        <v>479</v>
      </c>
      <c r="B100" s="253"/>
      <c r="C100" s="253"/>
      <c r="D100" s="253"/>
      <c r="E100" s="253"/>
      <c r="F100" s="266"/>
      <c r="G100" s="267"/>
      <c r="H100" s="267"/>
      <c r="I100" s="268"/>
      <c r="J100" s="296"/>
      <c r="K100" s="23"/>
      <c r="L100" s="269"/>
      <c r="M100" s="253"/>
      <c r="N100" s="253"/>
      <c r="O100" s="253"/>
      <c r="P100" s="253"/>
      <c r="Q100" s="253"/>
      <c r="R100" s="253"/>
    </row>
    <row r="101" spans="1:18" x14ac:dyDescent="0.25">
      <c r="J101" s="69"/>
      <c r="L101" s="256"/>
    </row>
    <row r="102" spans="1:18" s="238" customFormat="1" x14ac:dyDescent="0.25">
      <c r="A102" s="257">
        <v>18</v>
      </c>
      <c r="B102" s="449"/>
      <c r="C102" s="450"/>
      <c r="D102" s="19"/>
      <c r="E102" s="19"/>
      <c r="F102" s="20"/>
      <c r="G102" s="25"/>
      <c r="H102" s="25"/>
      <c r="I102" s="258" t="str">
        <f>IF(B102=0,"",IF(AND(G102=0,H102=0),365,IF(AND(G102&gt;0,H102=0),$C$6-G102+1,IF(AND(G102=0,H102&gt;0),H102-($C$6-365),H102-G102+1))))</f>
        <v/>
      </c>
      <c r="J102" s="116"/>
      <c r="K102" s="259">
        <f>SUM(K103:K105)</f>
        <v>0</v>
      </c>
      <c r="L102" s="260" t="str">
        <f>IF(K102&gt;0,K102/(F102*I102),"")</f>
        <v/>
      </c>
      <c r="M102" s="24"/>
      <c r="N102" s="236" t="str">
        <f>IFERROR(M102/K102,"")</f>
        <v/>
      </c>
      <c r="O102" s="24"/>
      <c r="P102" s="236" t="str">
        <f>IFERROR(O102/K102,"")</f>
        <v/>
      </c>
      <c r="Q102" s="237" t="str">
        <f>IF(M102=0,"",M102-O102)</f>
        <v/>
      </c>
      <c r="R102" s="236" t="str">
        <f>IFERROR(Q102/K102,"")</f>
        <v/>
      </c>
    </row>
    <row r="103" spans="1:18" x14ac:dyDescent="0.25">
      <c r="A103" s="261" t="s">
        <v>477</v>
      </c>
      <c r="B103" s="447" t="str">
        <f>IF(K102=0,"",IF(B102=0,"ERROR: Must complete facility name",""))</f>
        <v/>
      </c>
      <c r="C103" s="448"/>
      <c r="D103" s="240" t="str">
        <f>IF(B102=0,"",IF(D102=0,"ERROR: Must complete",""))</f>
        <v/>
      </c>
      <c r="E103" s="241" t="str">
        <f>IF(B102=0,"",IF(E102=0,"ERROR: Must complete",""))</f>
        <v/>
      </c>
      <c r="F103" s="242" t="str">
        <f>IF(B102=0,"",IF(F102=0,"ERROR: Must complete",""))</f>
        <v/>
      </c>
      <c r="G103" s="262"/>
      <c r="H103" s="262"/>
      <c r="I103" s="263"/>
      <c r="J103" s="294"/>
      <c r="K103" s="21"/>
      <c r="L103" s="264"/>
      <c r="M103" s="240" t="str">
        <f>IF(B102=0,"",IF(M102=0,"ERROR: Must complete",""))</f>
        <v/>
      </c>
      <c r="N103" s="246"/>
      <c r="O103" s="246"/>
      <c r="P103" s="246"/>
      <c r="Q103" s="246"/>
      <c r="R103" s="246"/>
    </row>
    <row r="104" spans="1:18" x14ac:dyDescent="0.25">
      <c r="A104" s="265" t="s">
        <v>478</v>
      </c>
      <c r="B104" s="253"/>
      <c r="C104" s="253"/>
      <c r="D104" s="253"/>
      <c r="E104" s="253"/>
      <c r="F104" s="266"/>
      <c r="G104" s="267"/>
      <c r="H104" s="267"/>
      <c r="I104" s="268"/>
      <c r="J104" s="295"/>
      <c r="K104" s="22"/>
      <c r="L104" s="269"/>
      <c r="M104" s="253"/>
      <c r="N104" s="253"/>
      <c r="O104" s="253"/>
      <c r="P104" s="253"/>
      <c r="Q104" s="253"/>
      <c r="R104" s="253"/>
    </row>
    <row r="105" spans="1:18" x14ac:dyDescent="0.25">
      <c r="A105" s="270" t="s">
        <v>479</v>
      </c>
      <c r="B105" s="253"/>
      <c r="C105" s="253"/>
      <c r="D105" s="253"/>
      <c r="E105" s="253"/>
      <c r="F105" s="266"/>
      <c r="G105" s="267"/>
      <c r="H105" s="267"/>
      <c r="I105" s="268"/>
      <c r="J105" s="296"/>
      <c r="K105" s="23"/>
      <c r="L105" s="269"/>
      <c r="M105" s="253"/>
      <c r="N105" s="253"/>
      <c r="O105" s="253"/>
      <c r="P105" s="253"/>
      <c r="Q105" s="253"/>
      <c r="R105" s="253"/>
    </row>
    <row r="106" spans="1:18" x14ac:dyDescent="0.25">
      <c r="J106" s="69"/>
      <c r="L106" s="256"/>
    </row>
    <row r="107" spans="1:18" s="238" customFormat="1" x14ac:dyDescent="0.25">
      <c r="A107" s="257">
        <v>19</v>
      </c>
      <c r="B107" s="449"/>
      <c r="C107" s="450"/>
      <c r="D107" s="19"/>
      <c r="E107" s="19"/>
      <c r="F107" s="20"/>
      <c r="G107" s="25"/>
      <c r="H107" s="25"/>
      <c r="I107" s="258" t="str">
        <f>IF(B107=0,"",IF(AND(G107=0,H107=0),365,IF(AND(G107&gt;0,H107=0),$C$6-G107+1,IF(AND(G107=0,H107&gt;0),H107-($C$6-365),H107-G107+1))))</f>
        <v/>
      </c>
      <c r="J107" s="116"/>
      <c r="K107" s="259">
        <f>SUM(K108:K110)</f>
        <v>0</v>
      </c>
      <c r="L107" s="260" t="str">
        <f>IF(K107&gt;0,K107/(F107*I107),"")</f>
        <v/>
      </c>
      <c r="M107" s="24"/>
      <c r="N107" s="236" t="str">
        <f>IFERROR(M107/K107,"")</f>
        <v/>
      </c>
      <c r="O107" s="24"/>
      <c r="P107" s="236" t="str">
        <f>IFERROR(O107/K107,"")</f>
        <v/>
      </c>
      <c r="Q107" s="237" t="str">
        <f>IF(M107=0,"",M107-O107)</f>
        <v/>
      </c>
      <c r="R107" s="236" t="str">
        <f>IFERROR(Q107/K107,"")</f>
        <v/>
      </c>
    </row>
    <row r="108" spans="1:18" x14ac:dyDescent="0.25">
      <c r="A108" s="261" t="s">
        <v>477</v>
      </c>
      <c r="B108" s="447" t="str">
        <f>IF(K107=0,"",IF(B107=0,"ERROR: Must complete facility name",""))</f>
        <v/>
      </c>
      <c r="C108" s="448"/>
      <c r="D108" s="240" t="str">
        <f>IF(B107=0,"",IF(D107=0,"ERROR: Must complete",""))</f>
        <v/>
      </c>
      <c r="E108" s="241" t="str">
        <f>IF(B107=0,"",IF(E107=0,"ERROR: Must complete",""))</f>
        <v/>
      </c>
      <c r="F108" s="242" t="str">
        <f>IF(B107=0,"",IF(F107=0,"ERROR: Must complete",""))</f>
        <v/>
      </c>
      <c r="G108" s="262"/>
      <c r="H108" s="262"/>
      <c r="I108" s="263"/>
      <c r="J108" s="294"/>
      <c r="K108" s="21"/>
      <c r="L108" s="264"/>
      <c r="M108" s="240" t="str">
        <f>IF(B107=0,"",IF(M107=0,"ERROR: Must complete",""))</f>
        <v/>
      </c>
      <c r="N108" s="246"/>
      <c r="O108" s="246"/>
      <c r="P108" s="246"/>
      <c r="Q108" s="246"/>
      <c r="R108" s="246"/>
    </row>
    <row r="109" spans="1:18" x14ac:dyDescent="0.25">
      <c r="A109" s="265" t="s">
        <v>478</v>
      </c>
      <c r="B109" s="253"/>
      <c r="C109" s="253"/>
      <c r="D109" s="253"/>
      <c r="E109" s="253"/>
      <c r="F109" s="266"/>
      <c r="G109" s="267"/>
      <c r="H109" s="267"/>
      <c r="I109" s="268"/>
      <c r="J109" s="295"/>
      <c r="K109" s="22"/>
      <c r="L109" s="269"/>
      <c r="M109" s="253"/>
      <c r="N109" s="253"/>
      <c r="O109" s="253"/>
      <c r="P109" s="253"/>
      <c r="Q109" s="253"/>
      <c r="R109" s="253"/>
    </row>
    <row r="110" spans="1:18" x14ac:dyDescent="0.25">
      <c r="A110" s="270" t="s">
        <v>479</v>
      </c>
      <c r="B110" s="253"/>
      <c r="C110" s="253"/>
      <c r="D110" s="253"/>
      <c r="E110" s="253"/>
      <c r="F110" s="266"/>
      <c r="G110" s="267"/>
      <c r="H110" s="267"/>
      <c r="I110" s="268"/>
      <c r="J110" s="296"/>
      <c r="K110" s="23"/>
      <c r="L110" s="269"/>
      <c r="M110" s="253"/>
      <c r="N110" s="253"/>
      <c r="O110" s="253"/>
      <c r="P110" s="253"/>
      <c r="Q110" s="253"/>
      <c r="R110" s="253"/>
    </row>
    <row r="111" spans="1:18" x14ac:dyDescent="0.25">
      <c r="J111" s="69"/>
      <c r="L111" s="256"/>
    </row>
    <row r="112" spans="1:18" s="238" customFormat="1" x14ac:dyDescent="0.25">
      <c r="A112" s="257">
        <v>20</v>
      </c>
      <c r="B112" s="449"/>
      <c r="C112" s="450"/>
      <c r="D112" s="19"/>
      <c r="E112" s="19"/>
      <c r="F112" s="20"/>
      <c r="G112" s="25"/>
      <c r="H112" s="25"/>
      <c r="I112" s="258" t="str">
        <f>IF(B112=0,"",IF(AND(G112=0,H112=0),365,IF(AND(G112&gt;0,H112=0),$C$6-G112+1,IF(AND(G112=0,H112&gt;0),H112-($C$6-365),H112-G112+1))))</f>
        <v/>
      </c>
      <c r="J112" s="116"/>
      <c r="K112" s="259">
        <f>SUM(K113:K115)</f>
        <v>0</v>
      </c>
      <c r="L112" s="260" t="str">
        <f>IF(K112&gt;0,K112/(F112*I112),"")</f>
        <v/>
      </c>
      <c r="M112" s="24"/>
      <c r="N112" s="236" t="str">
        <f>IFERROR(M112/K112,"")</f>
        <v/>
      </c>
      <c r="O112" s="24"/>
      <c r="P112" s="236" t="str">
        <f>IFERROR(O112/K112,"")</f>
        <v/>
      </c>
      <c r="Q112" s="237" t="str">
        <f>IF(M112=0,"",M112-O112)</f>
        <v/>
      </c>
      <c r="R112" s="236" t="str">
        <f>IFERROR(Q112/K112,"")</f>
        <v/>
      </c>
    </row>
    <row r="113" spans="1:18" x14ac:dyDescent="0.25">
      <c r="A113" s="261" t="s">
        <v>477</v>
      </c>
      <c r="B113" s="447" t="str">
        <f>IF(K112=0,"",IF(B112=0,"ERROR: Must complete facility name",""))</f>
        <v/>
      </c>
      <c r="C113" s="448"/>
      <c r="D113" s="240" t="str">
        <f>IF(B112=0,"",IF(D112=0,"ERROR: Must complete",""))</f>
        <v/>
      </c>
      <c r="E113" s="241" t="str">
        <f>IF(B112=0,"",IF(E112=0,"ERROR: Must complete",""))</f>
        <v/>
      </c>
      <c r="F113" s="242" t="str">
        <f>IF(B112=0,"",IF(F112=0,"ERROR: Must complete",""))</f>
        <v/>
      </c>
      <c r="G113" s="262"/>
      <c r="H113" s="262"/>
      <c r="I113" s="263"/>
      <c r="J113" s="294"/>
      <c r="K113" s="21"/>
      <c r="L113" s="264"/>
      <c r="M113" s="240" t="str">
        <f>IF(B112=0,"",IF(M112=0,"ERROR: Must complete",""))</f>
        <v/>
      </c>
      <c r="N113" s="246"/>
      <c r="O113" s="246"/>
      <c r="P113" s="246"/>
      <c r="Q113" s="246"/>
      <c r="R113" s="246"/>
    </row>
    <row r="114" spans="1:18" x14ac:dyDescent="0.25">
      <c r="A114" s="265" t="s">
        <v>478</v>
      </c>
      <c r="B114" s="253"/>
      <c r="C114" s="253"/>
      <c r="D114" s="253"/>
      <c r="E114" s="253"/>
      <c r="F114" s="266"/>
      <c r="G114" s="267"/>
      <c r="H114" s="267"/>
      <c r="I114" s="268"/>
      <c r="J114" s="295"/>
      <c r="K114" s="22"/>
      <c r="L114" s="269"/>
      <c r="M114" s="253"/>
      <c r="N114" s="253"/>
      <c r="O114" s="253"/>
      <c r="P114" s="253"/>
      <c r="Q114" s="253"/>
      <c r="R114" s="253"/>
    </row>
    <row r="115" spans="1:18" x14ac:dyDescent="0.25">
      <c r="A115" s="270" t="s">
        <v>479</v>
      </c>
      <c r="B115" s="253"/>
      <c r="C115" s="253"/>
      <c r="D115" s="253"/>
      <c r="E115" s="253"/>
      <c r="F115" s="266"/>
      <c r="G115" s="267"/>
      <c r="H115" s="267"/>
      <c r="I115" s="268"/>
      <c r="J115" s="296"/>
      <c r="K115" s="23"/>
      <c r="L115" s="269"/>
      <c r="M115" s="253"/>
      <c r="N115" s="253"/>
      <c r="O115" s="253"/>
      <c r="P115" s="253"/>
      <c r="Q115" s="253"/>
      <c r="R115" s="253"/>
    </row>
    <row r="116" spans="1:18" x14ac:dyDescent="0.25">
      <c r="J116" s="69"/>
      <c r="L116" s="256"/>
    </row>
    <row r="117" spans="1:18" s="238" customFormat="1" x14ac:dyDescent="0.25">
      <c r="A117" s="257">
        <v>21</v>
      </c>
      <c r="B117" s="449"/>
      <c r="C117" s="450"/>
      <c r="D117" s="19"/>
      <c r="E117" s="19"/>
      <c r="F117" s="20"/>
      <c r="G117" s="25"/>
      <c r="H117" s="25"/>
      <c r="I117" s="258" t="str">
        <f>IF(B117=0,"",IF(AND(G117=0,H117=0),365,IF(AND(G117&gt;0,H117=0),$C$6-G117+1,IF(AND(G117=0,H117&gt;0),H117-($C$6-365),H117-G117+1))))</f>
        <v/>
      </c>
      <c r="J117" s="116"/>
      <c r="K117" s="259">
        <f>SUM(K118:K120)</f>
        <v>0</v>
      </c>
      <c r="L117" s="260" t="str">
        <f>IF(K117&gt;0,K117/(F117*I117),"")</f>
        <v/>
      </c>
      <c r="M117" s="24"/>
      <c r="N117" s="236" t="str">
        <f>IFERROR(M117/K117,"")</f>
        <v/>
      </c>
      <c r="O117" s="24"/>
      <c r="P117" s="236" t="str">
        <f>IFERROR(O117/K117,"")</f>
        <v/>
      </c>
      <c r="Q117" s="237" t="str">
        <f>IF(M117=0,"",M117-O117)</f>
        <v/>
      </c>
      <c r="R117" s="236" t="str">
        <f>IFERROR(Q117/K117,"")</f>
        <v/>
      </c>
    </row>
    <row r="118" spans="1:18" x14ac:dyDescent="0.25">
      <c r="A118" s="261" t="s">
        <v>477</v>
      </c>
      <c r="B118" s="447" t="str">
        <f>IF(K117=0,"",IF(B117=0,"ERROR: Must complete facility name",""))</f>
        <v/>
      </c>
      <c r="C118" s="448"/>
      <c r="D118" s="240" t="str">
        <f>IF(B117=0,"",IF(D117=0,"ERROR: Must complete",""))</f>
        <v/>
      </c>
      <c r="E118" s="241" t="str">
        <f>IF(B117=0,"",IF(E117=0,"ERROR: Must complete",""))</f>
        <v/>
      </c>
      <c r="F118" s="242" t="str">
        <f>IF(B117=0,"",IF(F117=0,"ERROR: Must complete",""))</f>
        <v/>
      </c>
      <c r="G118" s="262"/>
      <c r="H118" s="262"/>
      <c r="I118" s="263"/>
      <c r="J118" s="294"/>
      <c r="K118" s="21"/>
      <c r="L118" s="264"/>
      <c r="M118" s="240" t="str">
        <f>IF(B117=0,"",IF(M117=0,"ERROR: Must complete",""))</f>
        <v/>
      </c>
      <c r="N118" s="246"/>
      <c r="O118" s="246"/>
      <c r="P118" s="246"/>
      <c r="Q118" s="246"/>
      <c r="R118" s="246"/>
    </row>
    <row r="119" spans="1:18" x14ac:dyDescent="0.25">
      <c r="A119" s="265" t="s">
        <v>478</v>
      </c>
      <c r="B119" s="253"/>
      <c r="C119" s="253"/>
      <c r="D119" s="253"/>
      <c r="E119" s="253"/>
      <c r="F119" s="266"/>
      <c r="G119" s="267"/>
      <c r="H119" s="267"/>
      <c r="I119" s="268"/>
      <c r="J119" s="295"/>
      <c r="K119" s="22"/>
      <c r="L119" s="269"/>
      <c r="M119" s="253"/>
      <c r="N119" s="253"/>
      <c r="O119" s="253"/>
      <c r="P119" s="253"/>
      <c r="Q119" s="253"/>
      <c r="R119" s="253"/>
    </row>
    <row r="120" spans="1:18" x14ac:dyDescent="0.25">
      <c r="A120" s="270" t="s">
        <v>479</v>
      </c>
      <c r="B120" s="253"/>
      <c r="C120" s="253"/>
      <c r="D120" s="253"/>
      <c r="E120" s="253"/>
      <c r="F120" s="266"/>
      <c r="G120" s="267"/>
      <c r="H120" s="267"/>
      <c r="I120" s="268"/>
      <c r="J120" s="296"/>
      <c r="K120" s="23"/>
      <c r="L120" s="269"/>
      <c r="M120" s="253"/>
      <c r="N120" s="253"/>
      <c r="O120" s="253"/>
      <c r="P120" s="253"/>
      <c r="Q120" s="253"/>
      <c r="R120" s="253"/>
    </row>
    <row r="121" spans="1:18" x14ac:dyDescent="0.25">
      <c r="J121" s="69"/>
      <c r="L121" s="256"/>
    </row>
    <row r="122" spans="1:18" s="238" customFormat="1" x14ac:dyDescent="0.25">
      <c r="A122" s="257">
        <v>22</v>
      </c>
      <c r="B122" s="449"/>
      <c r="C122" s="450"/>
      <c r="D122" s="19"/>
      <c r="E122" s="19"/>
      <c r="F122" s="20"/>
      <c r="G122" s="25"/>
      <c r="H122" s="25"/>
      <c r="I122" s="258" t="str">
        <f>IF(B122=0,"",IF(AND(G122=0,H122=0),365,IF(AND(G122&gt;0,H122=0),$C$6-G122+1,IF(AND(G122=0,H122&gt;0),H122-($C$6-365),H122-G122+1))))</f>
        <v/>
      </c>
      <c r="J122" s="116"/>
      <c r="K122" s="259">
        <f>SUM(K123:K125)</f>
        <v>0</v>
      </c>
      <c r="L122" s="260" t="str">
        <f>IF(K122&gt;0,K122/(F122*I122),"")</f>
        <v/>
      </c>
      <c r="M122" s="24"/>
      <c r="N122" s="236" t="str">
        <f>IFERROR(M122/K122,"")</f>
        <v/>
      </c>
      <c r="O122" s="24"/>
      <c r="P122" s="236" t="str">
        <f>IFERROR(O122/K122,"")</f>
        <v/>
      </c>
      <c r="Q122" s="237" t="str">
        <f>IF(M122=0,"",M122-O122)</f>
        <v/>
      </c>
      <c r="R122" s="236" t="str">
        <f>IFERROR(Q122/K122,"")</f>
        <v/>
      </c>
    </row>
    <row r="123" spans="1:18" x14ac:dyDescent="0.25">
      <c r="A123" s="261" t="s">
        <v>477</v>
      </c>
      <c r="B123" s="447" t="str">
        <f>IF(K122=0,"",IF(B122=0,"ERROR: Must complete facility name",""))</f>
        <v/>
      </c>
      <c r="C123" s="448"/>
      <c r="D123" s="240" t="str">
        <f>IF(B122=0,"",IF(D122=0,"ERROR: Must complete",""))</f>
        <v/>
      </c>
      <c r="E123" s="241" t="str">
        <f>IF(B122=0,"",IF(E122=0,"ERROR: Must complete",""))</f>
        <v/>
      </c>
      <c r="F123" s="242" t="str">
        <f>IF(B122=0,"",IF(F122=0,"ERROR: Must complete",""))</f>
        <v/>
      </c>
      <c r="G123" s="262"/>
      <c r="H123" s="262"/>
      <c r="I123" s="263"/>
      <c r="J123" s="294"/>
      <c r="K123" s="21"/>
      <c r="L123" s="264"/>
      <c r="M123" s="240" t="str">
        <f>IF(B122=0,"",IF(M122=0,"ERROR: Must complete",""))</f>
        <v/>
      </c>
      <c r="N123" s="246"/>
      <c r="O123" s="246"/>
      <c r="P123" s="246"/>
      <c r="Q123" s="246"/>
      <c r="R123" s="246"/>
    </row>
    <row r="124" spans="1:18" x14ac:dyDescent="0.25">
      <c r="A124" s="265" t="s">
        <v>478</v>
      </c>
      <c r="B124" s="253"/>
      <c r="C124" s="253"/>
      <c r="D124" s="253"/>
      <c r="E124" s="253"/>
      <c r="F124" s="266"/>
      <c r="G124" s="267"/>
      <c r="H124" s="267"/>
      <c r="I124" s="268"/>
      <c r="J124" s="295"/>
      <c r="K124" s="22"/>
      <c r="L124" s="269"/>
      <c r="M124" s="253"/>
      <c r="N124" s="253"/>
      <c r="O124" s="253"/>
      <c r="P124" s="253"/>
      <c r="Q124" s="253"/>
      <c r="R124" s="253"/>
    </row>
    <row r="125" spans="1:18" x14ac:dyDescent="0.25">
      <c r="A125" s="270" t="s">
        <v>479</v>
      </c>
      <c r="B125" s="253"/>
      <c r="C125" s="253"/>
      <c r="D125" s="253"/>
      <c r="E125" s="253"/>
      <c r="F125" s="266"/>
      <c r="G125" s="267"/>
      <c r="H125" s="267"/>
      <c r="I125" s="268"/>
      <c r="J125" s="296"/>
      <c r="K125" s="23"/>
      <c r="L125" s="269"/>
      <c r="M125" s="253"/>
      <c r="N125" s="253"/>
      <c r="O125" s="253"/>
      <c r="P125" s="253"/>
      <c r="Q125" s="253"/>
      <c r="R125" s="253"/>
    </row>
    <row r="126" spans="1:18" x14ac:dyDescent="0.25">
      <c r="J126" s="69"/>
      <c r="L126" s="256"/>
    </row>
    <row r="127" spans="1:18" s="238" customFormat="1" x14ac:dyDescent="0.25">
      <c r="A127" s="257">
        <v>23</v>
      </c>
      <c r="B127" s="449"/>
      <c r="C127" s="450"/>
      <c r="D127" s="19"/>
      <c r="E127" s="19"/>
      <c r="F127" s="20"/>
      <c r="G127" s="25"/>
      <c r="H127" s="25"/>
      <c r="I127" s="258" t="str">
        <f>IF(B127=0,"",IF(AND(G127=0,H127=0),365,IF(AND(G127&gt;0,H127=0),$C$6-G127+1,IF(AND(G127=0,H127&gt;0),H127-($C$6-365),H127-G127+1))))</f>
        <v/>
      </c>
      <c r="J127" s="116"/>
      <c r="K127" s="259">
        <f>SUM(K128:K130)</f>
        <v>0</v>
      </c>
      <c r="L127" s="260" t="str">
        <f>IF(K127&gt;0,K127/(F127*I127),"")</f>
        <v/>
      </c>
      <c r="M127" s="24"/>
      <c r="N127" s="236" t="str">
        <f>IFERROR(M127/K127,"")</f>
        <v/>
      </c>
      <c r="O127" s="24"/>
      <c r="P127" s="236" t="str">
        <f>IFERROR(O127/K127,"")</f>
        <v/>
      </c>
      <c r="Q127" s="237" t="str">
        <f>IF(M127=0,"",M127-O127)</f>
        <v/>
      </c>
      <c r="R127" s="236" t="str">
        <f>IFERROR(Q127/K127,"")</f>
        <v/>
      </c>
    </row>
    <row r="128" spans="1:18" x14ac:dyDescent="0.25">
      <c r="A128" s="261" t="s">
        <v>477</v>
      </c>
      <c r="B128" s="447" t="str">
        <f>IF(K127=0,"",IF(B127=0,"ERROR: Must complete facility name",""))</f>
        <v/>
      </c>
      <c r="C128" s="448"/>
      <c r="D128" s="240" t="str">
        <f>IF(B127=0,"",IF(D127=0,"ERROR: Must complete",""))</f>
        <v/>
      </c>
      <c r="E128" s="241" t="str">
        <f>IF(B127=0,"",IF(E127=0,"ERROR: Must complete",""))</f>
        <v/>
      </c>
      <c r="F128" s="242" t="str">
        <f>IF(B127=0,"",IF(F127=0,"ERROR: Must complete",""))</f>
        <v/>
      </c>
      <c r="G128" s="262"/>
      <c r="H128" s="262"/>
      <c r="I128" s="263"/>
      <c r="J128" s="294"/>
      <c r="K128" s="21"/>
      <c r="L128" s="264"/>
      <c r="M128" s="240" t="str">
        <f>IF(B127=0,"",IF(M127=0,"ERROR: Must complete",""))</f>
        <v/>
      </c>
      <c r="N128" s="246"/>
      <c r="O128" s="246"/>
      <c r="P128" s="246"/>
      <c r="Q128" s="246"/>
      <c r="R128" s="246"/>
    </row>
    <row r="129" spans="1:18" x14ac:dyDescent="0.25">
      <c r="A129" s="265" t="s">
        <v>478</v>
      </c>
      <c r="B129" s="253"/>
      <c r="C129" s="253"/>
      <c r="D129" s="253"/>
      <c r="E129" s="253"/>
      <c r="F129" s="266"/>
      <c r="G129" s="267"/>
      <c r="H129" s="267"/>
      <c r="I129" s="268"/>
      <c r="J129" s="295"/>
      <c r="K129" s="22"/>
      <c r="L129" s="269"/>
      <c r="M129" s="253"/>
      <c r="N129" s="253"/>
      <c r="O129" s="253"/>
      <c r="P129" s="253"/>
      <c r="Q129" s="253"/>
      <c r="R129" s="253"/>
    </row>
    <row r="130" spans="1:18" x14ac:dyDescent="0.25">
      <c r="A130" s="270" t="s">
        <v>479</v>
      </c>
      <c r="B130" s="253"/>
      <c r="C130" s="253"/>
      <c r="D130" s="253"/>
      <c r="E130" s="253"/>
      <c r="F130" s="266"/>
      <c r="G130" s="267"/>
      <c r="H130" s="267"/>
      <c r="I130" s="268"/>
      <c r="J130" s="296"/>
      <c r="K130" s="23"/>
      <c r="L130" s="269"/>
      <c r="M130" s="253"/>
      <c r="N130" s="253"/>
      <c r="O130" s="253"/>
      <c r="P130" s="253"/>
      <c r="Q130" s="253"/>
      <c r="R130" s="253"/>
    </row>
    <row r="131" spans="1:18" x14ac:dyDescent="0.25">
      <c r="J131" s="69"/>
      <c r="L131" s="256"/>
    </row>
    <row r="132" spans="1:18" s="238" customFormat="1" x14ac:dyDescent="0.25">
      <c r="A132" s="257">
        <v>24</v>
      </c>
      <c r="B132" s="449"/>
      <c r="C132" s="450"/>
      <c r="D132" s="19"/>
      <c r="E132" s="19"/>
      <c r="F132" s="20"/>
      <c r="G132" s="25"/>
      <c r="H132" s="25"/>
      <c r="I132" s="258" t="str">
        <f>IF(B132=0,"",IF(AND(G132=0,H132=0),365,IF(AND(G132&gt;0,H132=0),$C$6-G132+1,IF(AND(G132=0,H132&gt;0),H132-($C$6-365),H132-G132+1))))</f>
        <v/>
      </c>
      <c r="J132" s="116"/>
      <c r="K132" s="259">
        <f>SUM(K133:K135)</f>
        <v>0</v>
      </c>
      <c r="L132" s="260" t="str">
        <f>IF(K132&gt;0,K132/(F132*I132),"")</f>
        <v/>
      </c>
      <c r="M132" s="24"/>
      <c r="N132" s="236" t="str">
        <f>IFERROR(M132/K132,"")</f>
        <v/>
      </c>
      <c r="O132" s="24"/>
      <c r="P132" s="236" t="str">
        <f>IFERROR(O132/K132,"")</f>
        <v/>
      </c>
      <c r="Q132" s="237" t="str">
        <f>IF(M132=0,"",M132-O132)</f>
        <v/>
      </c>
      <c r="R132" s="236" t="str">
        <f>IFERROR(Q132/K132,"")</f>
        <v/>
      </c>
    </row>
    <row r="133" spans="1:18" x14ac:dyDescent="0.25">
      <c r="A133" s="261" t="s">
        <v>477</v>
      </c>
      <c r="B133" s="447" t="str">
        <f>IF(K132=0,"",IF(B132=0,"ERROR: Must complete facility name",""))</f>
        <v/>
      </c>
      <c r="C133" s="448"/>
      <c r="D133" s="240" t="str">
        <f>IF(B132=0,"",IF(D132=0,"ERROR: Must complete",""))</f>
        <v/>
      </c>
      <c r="E133" s="241" t="str">
        <f>IF(B132=0,"",IF(E132=0,"ERROR: Must complete",""))</f>
        <v/>
      </c>
      <c r="F133" s="242" t="str">
        <f>IF(B132=0,"",IF(F132=0,"ERROR: Must complete",""))</f>
        <v/>
      </c>
      <c r="G133" s="262"/>
      <c r="H133" s="262"/>
      <c r="I133" s="263"/>
      <c r="J133" s="294"/>
      <c r="K133" s="21"/>
      <c r="L133" s="264"/>
      <c r="M133" s="240" t="str">
        <f>IF(B132=0,"",IF(M132=0,"ERROR: Must complete",""))</f>
        <v/>
      </c>
      <c r="N133" s="246"/>
      <c r="O133" s="246"/>
      <c r="P133" s="246"/>
      <c r="Q133" s="246"/>
      <c r="R133" s="246"/>
    </row>
    <row r="134" spans="1:18" x14ac:dyDescent="0.25">
      <c r="A134" s="265" t="s">
        <v>478</v>
      </c>
      <c r="B134" s="253"/>
      <c r="C134" s="253"/>
      <c r="D134" s="253"/>
      <c r="E134" s="253"/>
      <c r="F134" s="266"/>
      <c r="G134" s="267"/>
      <c r="H134" s="267"/>
      <c r="I134" s="268"/>
      <c r="J134" s="295"/>
      <c r="K134" s="22"/>
      <c r="L134" s="269"/>
      <c r="M134" s="253"/>
      <c r="N134" s="253"/>
      <c r="O134" s="253"/>
      <c r="P134" s="253"/>
      <c r="Q134" s="253"/>
      <c r="R134" s="253"/>
    </row>
    <row r="135" spans="1:18" x14ac:dyDescent="0.25">
      <c r="A135" s="270" t="s">
        <v>479</v>
      </c>
      <c r="B135" s="253"/>
      <c r="C135" s="253"/>
      <c r="D135" s="253"/>
      <c r="E135" s="253"/>
      <c r="F135" s="266"/>
      <c r="G135" s="267"/>
      <c r="H135" s="267"/>
      <c r="I135" s="268"/>
      <c r="J135" s="296"/>
      <c r="K135" s="23"/>
      <c r="L135" s="269"/>
      <c r="M135" s="253"/>
      <c r="N135" s="253"/>
      <c r="O135" s="253"/>
      <c r="P135" s="253"/>
      <c r="Q135" s="253"/>
      <c r="R135" s="253"/>
    </row>
    <row r="136" spans="1:18" x14ac:dyDescent="0.25">
      <c r="J136" s="69"/>
      <c r="L136" s="256"/>
    </row>
    <row r="137" spans="1:18" s="238" customFormat="1" x14ac:dyDescent="0.25">
      <c r="A137" s="257">
        <v>25</v>
      </c>
      <c r="B137" s="449"/>
      <c r="C137" s="450"/>
      <c r="D137" s="19"/>
      <c r="E137" s="19"/>
      <c r="F137" s="20"/>
      <c r="G137" s="25"/>
      <c r="H137" s="25"/>
      <c r="I137" s="258" t="str">
        <f>IF(B137=0,"",IF(AND(G137=0,H137=0),365,IF(AND(G137&gt;0,H137=0),$C$6-G137+1,IF(AND(G137=0,H137&gt;0),H137-($C$6-365),H137-G137+1))))</f>
        <v/>
      </c>
      <c r="J137" s="116"/>
      <c r="K137" s="259">
        <f>SUM(K138:K140)</f>
        <v>0</v>
      </c>
      <c r="L137" s="260" t="str">
        <f>IF(K137&gt;0,K137/(F137*I137),"")</f>
        <v/>
      </c>
      <c r="M137" s="24"/>
      <c r="N137" s="236" t="str">
        <f>IFERROR(M137/K137,"")</f>
        <v/>
      </c>
      <c r="O137" s="24"/>
      <c r="P137" s="236" t="str">
        <f>IFERROR(O137/K137,"")</f>
        <v/>
      </c>
      <c r="Q137" s="237" t="str">
        <f>IF(M137=0,"",M137-O137)</f>
        <v/>
      </c>
      <c r="R137" s="236" t="str">
        <f>IFERROR(Q137/K137,"")</f>
        <v/>
      </c>
    </row>
    <row r="138" spans="1:18" x14ac:dyDescent="0.25">
      <c r="A138" s="261" t="s">
        <v>477</v>
      </c>
      <c r="B138" s="447" t="str">
        <f>IF(K137=0,"",IF(B137=0,"ERROR: Must complete facility name",""))</f>
        <v/>
      </c>
      <c r="C138" s="448"/>
      <c r="D138" s="240" t="str">
        <f>IF(B137=0,"",IF(D137=0,"ERROR: Must complete",""))</f>
        <v/>
      </c>
      <c r="E138" s="241" t="str">
        <f>IF(B137=0,"",IF(E137=0,"ERROR: Must complete",""))</f>
        <v/>
      </c>
      <c r="F138" s="242" t="str">
        <f>IF(B137=0,"",IF(F137=0,"ERROR: Must complete",""))</f>
        <v/>
      </c>
      <c r="G138" s="262"/>
      <c r="H138" s="262"/>
      <c r="I138" s="263"/>
      <c r="J138" s="294"/>
      <c r="K138" s="21"/>
      <c r="L138" s="264"/>
      <c r="M138" s="240" t="str">
        <f>IF(B137=0,"",IF(M137=0,"ERROR: Must complete",""))</f>
        <v/>
      </c>
      <c r="N138" s="246"/>
      <c r="O138" s="246"/>
      <c r="P138" s="246"/>
      <c r="Q138" s="246"/>
      <c r="R138" s="246"/>
    </row>
    <row r="139" spans="1:18" x14ac:dyDescent="0.25">
      <c r="A139" s="265" t="s">
        <v>478</v>
      </c>
      <c r="B139" s="253"/>
      <c r="C139" s="253"/>
      <c r="D139" s="253"/>
      <c r="E139" s="253"/>
      <c r="F139" s="266"/>
      <c r="G139" s="267"/>
      <c r="H139" s="267"/>
      <c r="I139" s="268"/>
      <c r="J139" s="295"/>
      <c r="K139" s="22"/>
      <c r="L139" s="269"/>
      <c r="M139" s="253"/>
      <c r="N139" s="253"/>
      <c r="O139" s="253"/>
      <c r="P139" s="253"/>
      <c r="Q139" s="253"/>
      <c r="R139" s="253"/>
    </row>
    <row r="140" spans="1:18" x14ac:dyDescent="0.25">
      <c r="A140" s="270" t="s">
        <v>479</v>
      </c>
      <c r="B140" s="253"/>
      <c r="C140" s="253"/>
      <c r="D140" s="253"/>
      <c r="E140" s="253"/>
      <c r="F140" s="266"/>
      <c r="G140" s="267"/>
      <c r="H140" s="267"/>
      <c r="I140" s="268"/>
      <c r="J140" s="296"/>
      <c r="K140" s="23"/>
      <c r="L140" s="269"/>
      <c r="M140" s="253"/>
      <c r="N140" s="253"/>
      <c r="O140" s="253"/>
      <c r="P140" s="253"/>
      <c r="Q140" s="253"/>
      <c r="R140" s="253"/>
    </row>
    <row r="141" spans="1:18" x14ac:dyDescent="0.25">
      <c r="J141" s="69"/>
      <c r="L141" s="256"/>
    </row>
    <row r="142" spans="1:18" s="238" customFormat="1" x14ac:dyDescent="0.25">
      <c r="A142" s="257">
        <v>26</v>
      </c>
      <c r="B142" s="449"/>
      <c r="C142" s="450"/>
      <c r="D142" s="19"/>
      <c r="E142" s="19"/>
      <c r="F142" s="20"/>
      <c r="G142" s="25"/>
      <c r="H142" s="25"/>
      <c r="I142" s="258" t="str">
        <f>IF(B142=0,"",IF(AND(G142=0,H142=0),365,IF(AND(G142&gt;0,H142=0),$C$6-G142+1,IF(AND(G142=0,H142&gt;0),H142-($C$6-365),H142-G142+1))))</f>
        <v/>
      </c>
      <c r="J142" s="116"/>
      <c r="K142" s="259">
        <f>SUM(K143:K145)</f>
        <v>0</v>
      </c>
      <c r="L142" s="260" t="str">
        <f>IF(K142&gt;0,K142/(F142*I142),"")</f>
        <v/>
      </c>
      <c r="M142" s="24"/>
      <c r="N142" s="236" t="str">
        <f>IFERROR(M142/K142,"")</f>
        <v/>
      </c>
      <c r="O142" s="24"/>
      <c r="P142" s="236" t="str">
        <f>IFERROR(O142/K142,"")</f>
        <v/>
      </c>
      <c r="Q142" s="237" t="str">
        <f>IF(M142=0,"",M142-O142)</f>
        <v/>
      </c>
      <c r="R142" s="236" t="str">
        <f>IFERROR(Q142/K142,"")</f>
        <v/>
      </c>
    </row>
    <row r="143" spans="1:18" x14ac:dyDescent="0.25">
      <c r="A143" s="261" t="s">
        <v>477</v>
      </c>
      <c r="B143" s="447" t="str">
        <f>IF(K142=0,"",IF(B142=0,"ERROR: Must complete facility name",""))</f>
        <v/>
      </c>
      <c r="C143" s="448"/>
      <c r="D143" s="240" t="str">
        <f>IF(B142=0,"",IF(D142=0,"ERROR: Must complete",""))</f>
        <v/>
      </c>
      <c r="E143" s="241" t="str">
        <f>IF(B142=0,"",IF(E142=0,"ERROR: Must complete",""))</f>
        <v/>
      </c>
      <c r="F143" s="242" t="str">
        <f>IF(B142=0,"",IF(F142=0,"ERROR: Must complete",""))</f>
        <v/>
      </c>
      <c r="G143" s="262"/>
      <c r="H143" s="262"/>
      <c r="I143" s="263"/>
      <c r="J143" s="294"/>
      <c r="K143" s="21"/>
      <c r="L143" s="264"/>
      <c r="M143" s="240" t="str">
        <f>IF(B142=0,"",IF(M142=0,"ERROR: Must complete",""))</f>
        <v/>
      </c>
      <c r="N143" s="246"/>
      <c r="O143" s="246"/>
      <c r="P143" s="246"/>
      <c r="Q143" s="246"/>
      <c r="R143" s="246"/>
    </row>
    <row r="144" spans="1:18" x14ac:dyDescent="0.25">
      <c r="A144" s="265" t="s">
        <v>478</v>
      </c>
      <c r="B144" s="253"/>
      <c r="C144" s="253"/>
      <c r="D144" s="253"/>
      <c r="E144" s="253"/>
      <c r="F144" s="266"/>
      <c r="G144" s="267"/>
      <c r="H144" s="267"/>
      <c r="I144" s="268"/>
      <c r="J144" s="295"/>
      <c r="K144" s="22"/>
      <c r="L144" s="269"/>
      <c r="M144" s="253"/>
      <c r="N144" s="253"/>
      <c r="O144" s="253"/>
      <c r="P144" s="253"/>
      <c r="Q144" s="253"/>
      <c r="R144" s="253"/>
    </row>
    <row r="145" spans="1:18" x14ac:dyDescent="0.25">
      <c r="A145" s="270" t="s">
        <v>479</v>
      </c>
      <c r="B145" s="253"/>
      <c r="C145" s="253"/>
      <c r="D145" s="253"/>
      <c r="E145" s="253"/>
      <c r="F145" s="266"/>
      <c r="G145" s="267"/>
      <c r="H145" s="267"/>
      <c r="I145" s="268"/>
      <c r="J145" s="296"/>
      <c r="K145" s="23"/>
      <c r="L145" s="269"/>
      <c r="M145" s="253"/>
      <c r="N145" s="253"/>
      <c r="O145" s="253"/>
      <c r="P145" s="253"/>
      <c r="Q145" s="253"/>
      <c r="R145" s="253"/>
    </row>
    <row r="146" spans="1:18" x14ac:dyDescent="0.25">
      <c r="J146" s="69"/>
      <c r="L146" s="256"/>
    </row>
    <row r="147" spans="1:18" s="238" customFormat="1" x14ac:dyDescent="0.25">
      <c r="A147" s="257">
        <v>27</v>
      </c>
      <c r="B147" s="449"/>
      <c r="C147" s="450"/>
      <c r="D147" s="19"/>
      <c r="E147" s="19"/>
      <c r="F147" s="20"/>
      <c r="G147" s="25"/>
      <c r="H147" s="25"/>
      <c r="I147" s="258" t="str">
        <f>IF(B147=0,"",IF(AND(G147=0,H147=0),365,IF(AND(G147&gt;0,H147=0),$C$6-G147+1,IF(AND(G147=0,H147&gt;0),H147-($C$6-365),H147-G147+1))))</f>
        <v/>
      </c>
      <c r="J147" s="116"/>
      <c r="K147" s="259">
        <f>SUM(K148:K150)</f>
        <v>0</v>
      </c>
      <c r="L147" s="260" t="str">
        <f>IF(K147&gt;0,K147/(F147*I147),"")</f>
        <v/>
      </c>
      <c r="M147" s="24"/>
      <c r="N147" s="236" t="str">
        <f>IFERROR(M147/K147,"")</f>
        <v/>
      </c>
      <c r="O147" s="24"/>
      <c r="P147" s="236" t="str">
        <f>IFERROR(O147/K147,"")</f>
        <v/>
      </c>
      <c r="Q147" s="237" t="str">
        <f>IF(M147=0,"",M147-O147)</f>
        <v/>
      </c>
      <c r="R147" s="236" t="str">
        <f>IFERROR(Q147/K147,"")</f>
        <v/>
      </c>
    </row>
    <row r="148" spans="1:18" x14ac:dyDescent="0.25">
      <c r="A148" s="261" t="s">
        <v>477</v>
      </c>
      <c r="B148" s="447" t="str">
        <f>IF(K147=0,"",IF(B147=0,"ERROR: Must complete facility name",""))</f>
        <v/>
      </c>
      <c r="C148" s="448"/>
      <c r="D148" s="240" t="str">
        <f>IF(B147=0,"",IF(D147=0,"ERROR: Must complete",""))</f>
        <v/>
      </c>
      <c r="E148" s="241" t="str">
        <f>IF(B147=0,"",IF(E147=0,"ERROR: Must complete",""))</f>
        <v/>
      </c>
      <c r="F148" s="242" t="str">
        <f>IF(B147=0,"",IF(F147=0,"ERROR: Must complete",""))</f>
        <v/>
      </c>
      <c r="G148" s="262"/>
      <c r="H148" s="262"/>
      <c r="I148" s="263"/>
      <c r="J148" s="294"/>
      <c r="K148" s="21"/>
      <c r="L148" s="264"/>
      <c r="M148" s="240" t="str">
        <f>IF(B147=0,"",IF(M147=0,"ERROR: Must complete",""))</f>
        <v/>
      </c>
      <c r="N148" s="246"/>
      <c r="O148" s="246"/>
      <c r="P148" s="246"/>
      <c r="Q148" s="246"/>
      <c r="R148" s="246"/>
    </row>
    <row r="149" spans="1:18" x14ac:dyDescent="0.25">
      <c r="A149" s="265" t="s">
        <v>478</v>
      </c>
      <c r="B149" s="253"/>
      <c r="C149" s="253"/>
      <c r="D149" s="253"/>
      <c r="E149" s="253"/>
      <c r="F149" s="266"/>
      <c r="G149" s="267"/>
      <c r="H149" s="267"/>
      <c r="I149" s="268"/>
      <c r="J149" s="295"/>
      <c r="K149" s="22"/>
      <c r="L149" s="269"/>
      <c r="M149" s="253"/>
      <c r="N149" s="253"/>
      <c r="O149" s="253"/>
      <c r="P149" s="253"/>
      <c r="Q149" s="253"/>
      <c r="R149" s="253"/>
    </row>
    <row r="150" spans="1:18" x14ac:dyDescent="0.25">
      <c r="A150" s="270" t="s">
        <v>479</v>
      </c>
      <c r="B150" s="253"/>
      <c r="C150" s="253"/>
      <c r="D150" s="253"/>
      <c r="E150" s="253"/>
      <c r="F150" s="266"/>
      <c r="G150" s="267"/>
      <c r="H150" s="267"/>
      <c r="I150" s="268"/>
      <c r="J150" s="296"/>
      <c r="K150" s="23"/>
      <c r="L150" s="269"/>
      <c r="M150" s="253"/>
      <c r="N150" s="253"/>
      <c r="O150" s="253"/>
      <c r="P150" s="253"/>
      <c r="Q150" s="253"/>
      <c r="R150" s="253"/>
    </row>
    <row r="151" spans="1:18" x14ac:dyDescent="0.25">
      <c r="J151" s="69"/>
      <c r="L151" s="256"/>
    </row>
    <row r="152" spans="1:18" s="238" customFormat="1" x14ac:dyDescent="0.25">
      <c r="A152" s="257">
        <v>28</v>
      </c>
      <c r="B152" s="449"/>
      <c r="C152" s="450"/>
      <c r="D152" s="19"/>
      <c r="E152" s="19"/>
      <c r="F152" s="20"/>
      <c r="G152" s="25"/>
      <c r="H152" s="25"/>
      <c r="I152" s="258" t="str">
        <f>IF(B152=0,"",IF(AND(G152=0,H152=0),365,IF(AND(G152&gt;0,H152=0),$C$6-G152+1,IF(AND(G152=0,H152&gt;0),H152-($C$6-365),H152-G152+1))))</f>
        <v/>
      </c>
      <c r="J152" s="116"/>
      <c r="K152" s="259">
        <f>SUM(K153:K155)</f>
        <v>0</v>
      </c>
      <c r="L152" s="260" t="str">
        <f>IF(K152&gt;0,K152/(F152*I152),"")</f>
        <v/>
      </c>
      <c r="M152" s="24"/>
      <c r="N152" s="236" t="str">
        <f>IFERROR(M152/K152,"")</f>
        <v/>
      </c>
      <c r="O152" s="24"/>
      <c r="P152" s="236" t="str">
        <f>IFERROR(O152/K152,"")</f>
        <v/>
      </c>
      <c r="Q152" s="237" t="str">
        <f>IF(M152=0,"",M152-O152)</f>
        <v/>
      </c>
      <c r="R152" s="236" t="str">
        <f>IFERROR(Q152/K152,"")</f>
        <v/>
      </c>
    </row>
    <row r="153" spans="1:18" x14ac:dyDescent="0.25">
      <c r="A153" s="261" t="s">
        <v>477</v>
      </c>
      <c r="B153" s="447" t="str">
        <f>IF(K152=0,"",IF(B152=0,"ERROR: Must complete facility name",""))</f>
        <v/>
      </c>
      <c r="C153" s="448"/>
      <c r="D153" s="240" t="str">
        <f>IF(B152=0,"",IF(D152=0,"ERROR: Must complete",""))</f>
        <v/>
      </c>
      <c r="E153" s="241" t="str">
        <f>IF(B152=0,"",IF(E152=0,"ERROR: Must complete",""))</f>
        <v/>
      </c>
      <c r="F153" s="242" t="str">
        <f>IF(B152=0,"",IF(F152=0,"ERROR: Must complete",""))</f>
        <v/>
      </c>
      <c r="G153" s="262"/>
      <c r="H153" s="262"/>
      <c r="I153" s="263"/>
      <c r="J153" s="294"/>
      <c r="K153" s="21"/>
      <c r="L153" s="264"/>
      <c r="M153" s="240" t="str">
        <f>IF(B152=0,"",IF(M152=0,"ERROR: Must complete",""))</f>
        <v/>
      </c>
      <c r="N153" s="246"/>
      <c r="O153" s="246"/>
      <c r="P153" s="246"/>
      <c r="Q153" s="246"/>
      <c r="R153" s="246"/>
    </row>
    <row r="154" spans="1:18" x14ac:dyDescent="0.25">
      <c r="A154" s="265" t="s">
        <v>478</v>
      </c>
      <c r="B154" s="253"/>
      <c r="C154" s="253"/>
      <c r="D154" s="253"/>
      <c r="E154" s="253"/>
      <c r="F154" s="266"/>
      <c r="G154" s="267"/>
      <c r="H154" s="267"/>
      <c r="I154" s="268"/>
      <c r="J154" s="295"/>
      <c r="K154" s="22"/>
      <c r="L154" s="269"/>
      <c r="M154" s="253"/>
      <c r="N154" s="253"/>
      <c r="O154" s="253"/>
      <c r="P154" s="253"/>
      <c r="Q154" s="253"/>
      <c r="R154" s="253"/>
    </row>
    <row r="155" spans="1:18" x14ac:dyDescent="0.25">
      <c r="A155" s="270" t="s">
        <v>479</v>
      </c>
      <c r="B155" s="253"/>
      <c r="C155" s="253"/>
      <c r="D155" s="253"/>
      <c r="E155" s="253"/>
      <c r="F155" s="266"/>
      <c r="G155" s="267"/>
      <c r="H155" s="267"/>
      <c r="I155" s="268"/>
      <c r="J155" s="296"/>
      <c r="K155" s="23"/>
      <c r="L155" s="269"/>
      <c r="M155" s="253"/>
      <c r="N155" s="253"/>
      <c r="O155" s="253"/>
      <c r="P155" s="253"/>
      <c r="Q155" s="253"/>
      <c r="R155" s="253"/>
    </row>
    <row r="156" spans="1:18" x14ac:dyDescent="0.25">
      <c r="J156" s="69"/>
      <c r="L156" s="256"/>
    </row>
    <row r="157" spans="1:18" s="238" customFormat="1" x14ac:dyDescent="0.25">
      <c r="A157" s="257">
        <v>29</v>
      </c>
      <c r="B157" s="449"/>
      <c r="C157" s="450"/>
      <c r="D157" s="19"/>
      <c r="E157" s="19"/>
      <c r="F157" s="20"/>
      <c r="G157" s="25"/>
      <c r="H157" s="25"/>
      <c r="I157" s="258" t="str">
        <f>IF(B157=0,"",IF(AND(G157=0,H157=0),365,IF(AND(G157&gt;0,H157=0),$C$6-G157+1,IF(AND(G157=0,H157&gt;0),H157-($C$6-365),H157-G157+1))))</f>
        <v/>
      </c>
      <c r="J157" s="116"/>
      <c r="K157" s="259">
        <f>SUM(K158:K160)</f>
        <v>0</v>
      </c>
      <c r="L157" s="260" t="str">
        <f>IF(K157&gt;0,K157/(F157*I157),"")</f>
        <v/>
      </c>
      <c r="M157" s="24"/>
      <c r="N157" s="236" t="str">
        <f>IFERROR(M157/K157,"")</f>
        <v/>
      </c>
      <c r="O157" s="24"/>
      <c r="P157" s="236" t="str">
        <f>IFERROR(O157/K157,"")</f>
        <v/>
      </c>
      <c r="Q157" s="237" t="str">
        <f>IF(M157=0,"",M157-O157)</f>
        <v/>
      </c>
      <c r="R157" s="236" t="str">
        <f>IFERROR(Q157/K157,"")</f>
        <v/>
      </c>
    </row>
    <row r="158" spans="1:18" x14ac:dyDescent="0.25">
      <c r="A158" s="261" t="s">
        <v>477</v>
      </c>
      <c r="B158" s="447" t="str">
        <f>IF(K157=0,"",IF(B157=0,"ERROR: Must complete facility name",""))</f>
        <v/>
      </c>
      <c r="C158" s="448"/>
      <c r="D158" s="240" t="str">
        <f>IF(B157=0,"",IF(D157=0,"ERROR: Must complete",""))</f>
        <v/>
      </c>
      <c r="E158" s="241" t="str">
        <f>IF(B157=0,"",IF(E157=0,"ERROR: Must complete",""))</f>
        <v/>
      </c>
      <c r="F158" s="242" t="str">
        <f>IF(B157=0,"",IF(F157=0,"ERROR: Must complete",""))</f>
        <v/>
      </c>
      <c r="G158" s="262"/>
      <c r="H158" s="262"/>
      <c r="I158" s="263"/>
      <c r="J158" s="294"/>
      <c r="K158" s="21"/>
      <c r="L158" s="264"/>
      <c r="M158" s="240" t="str">
        <f>IF(B157=0,"",IF(M157=0,"ERROR: Must complete",""))</f>
        <v/>
      </c>
      <c r="N158" s="246"/>
      <c r="O158" s="246"/>
      <c r="P158" s="246"/>
      <c r="Q158" s="246"/>
      <c r="R158" s="246"/>
    </row>
    <row r="159" spans="1:18" x14ac:dyDescent="0.25">
      <c r="A159" s="265" t="s">
        <v>478</v>
      </c>
      <c r="B159" s="253"/>
      <c r="C159" s="253"/>
      <c r="D159" s="253"/>
      <c r="E159" s="253"/>
      <c r="F159" s="266"/>
      <c r="G159" s="267"/>
      <c r="H159" s="267"/>
      <c r="I159" s="268"/>
      <c r="J159" s="295"/>
      <c r="K159" s="22"/>
      <c r="L159" s="269"/>
      <c r="M159" s="253"/>
      <c r="N159" s="253"/>
      <c r="O159" s="253"/>
      <c r="P159" s="253"/>
      <c r="Q159" s="253"/>
      <c r="R159" s="253"/>
    </row>
    <row r="160" spans="1:18" x14ac:dyDescent="0.25">
      <c r="A160" s="270" t="s">
        <v>479</v>
      </c>
      <c r="B160" s="253"/>
      <c r="C160" s="253"/>
      <c r="D160" s="253"/>
      <c r="E160" s="253"/>
      <c r="F160" s="266"/>
      <c r="G160" s="267"/>
      <c r="H160" s="267"/>
      <c r="I160" s="268"/>
      <c r="J160" s="296"/>
      <c r="K160" s="23"/>
      <c r="L160" s="269"/>
      <c r="M160" s="253"/>
      <c r="N160" s="253"/>
      <c r="O160" s="253"/>
      <c r="P160" s="253"/>
      <c r="Q160" s="253"/>
      <c r="R160" s="253"/>
    </row>
    <row r="161" spans="1:18" x14ac:dyDescent="0.25">
      <c r="J161" s="69"/>
      <c r="L161" s="256"/>
    </row>
    <row r="162" spans="1:18" s="238" customFormat="1" x14ac:dyDescent="0.25">
      <c r="A162" s="257">
        <v>30</v>
      </c>
      <c r="B162" s="449"/>
      <c r="C162" s="450"/>
      <c r="D162" s="19"/>
      <c r="E162" s="19"/>
      <c r="F162" s="20"/>
      <c r="G162" s="25"/>
      <c r="H162" s="25"/>
      <c r="I162" s="258" t="str">
        <f>IF(B162=0,"",IF(AND(G162=0,H162=0),365,IF(AND(G162&gt;0,H162=0),$C$6-G162+1,IF(AND(G162=0,H162&gt;0),H162-($C$6-365),H162-G162+1))))</f>
        <v/>
      </c>
      <c r="J162" s="116"/>
      <c r="K162" s="259">
        <f>SUM(K163:K165)</f>
        <v>0</v>
      </c>
      <c r="L162" s="260" t="str">
        <f>IF(K162&gt;0,K162/(F162*I162),"")</f>
        <v/>
      </c>
      <c r="M162" s="24"/>
      <c r="N162" s="236" t="str">
        <f>IFERROR(M162/K162,"")</f>
        <v/>
      </c>
      <c r="O162" s="24"/>
      <c r="P162" s="236" t="str">
        <f>IFERROR(O162/K162,"")</f>
        <v/>
      </c>
      <c r="Q162" s="237" t="str">
        <f>IF(M162=0,"",M162-O162)</f>
        <v/>
      </c>
      <c r="R162" s="236" t="str">
        <f>IFERROR(Q162/K162,"")</f>
        <v/>
      </c>
    </row>
    <row r="163" spans="1:18" x14ac:dyDescent="0.25">
      <c r="A163" s="261" t="s">
        <v>477</v>
      </c>
      <c r="B163" s="447" t="str">
        <f>IF(K162=0,"",IF(B162=0,"ERROR: Must complete facility name",""))</f>
        <v/>
      </c>
      <c r="C163" s="448"/>
      <c r="D163" s="240" t="str">
        <f>IF(B162=0,"",IF(D162=0,"ERROR: Must complete",""))</f>
        <v/>
      </c>
      <c r="E163" s="241" t="str">
        <f>IF(B162=0,"",IF(E162=0,"ERROR: Must complete",""))</f>
        <v/>
      </c>
      <c r="F163" s="242" t="str">
        <f>IF(B162=0,"",IF(F162=0,"ERROR: Must complete",""))</f>
        <v/>
      </c>
      <c r="G163" s="262"/>
      <c r="H163" s="262"/>
      <c r="I163" s="263"/>
      <c r="J163" s="294"/>
      <c r="K163" s="21"/>
      <c r="L163" s="264"/>
      <c r="M163" s="240" t="str">
        <f>IF(B162=0,"",IF(M162=0,"ERROR: Must complete",""))</f>
        <v/>
      </c>
      <c r="N163" s="246"/>
      <c r="O163" s="246"/>
      <c r="P163" s="246"/>
      <c r="Q163" s="246"/>
      <c r="R163" s="246"/>
    </row>
    <row r="164" spans="1:18" x14ac:dyDescent="0.25">
      <c r="A164" s="265" t="s">
        <v>478</v>
      </c>
      <c r="B164" s="253"/>
      <c r="C164" s="253"/>
      <c r="D164" s="253"/>
      <c r="E164" s="253"/>
      <c r="F164" s="266"/>
      <c r="G164" s="267"/>
      <c r="H164" s="267"/>
      <c r="I164" s="268"/>
      <c r="J164" s="295"/>
      <c r="K164" s="22"/>
      <c r="L164" s="269"/>
      <c r="M164" s="253"/>
      <c r="N164" s="253"/>
      <c r="O164" s="253"/>
      <c r="P164" s="253"/>
      <c r="Q164" s="253"/>
      <c r="R164" s="253"/>
    </row>
    <row r="165" spans="1:18" x14ac:dyDescent="0.25">
      <c r="A165" s="270" t="s">
        <v>479</v>
      </c>
      <c r="B165" s="253"/>
      <c r="C165" s="253"/>
      <c r="D165" s="253"/>
      <c r="E165" s="253"/>
      <c r="F165" s="266"/>
      <c r="G165" s="267"/>
      <c r="H165" s="267"/>
      <c r="I165" s="268"/>
      <c r="J165" s="296"/>
      <c r="K165" s="23"/>
      <c r="L165" s="269"/>
      <c r="M165" s="253"/>
      <c r="N165" s="253"/>
      <c r="O165" s="253"/>
      <c r="P165" s="253"/>
      <c r="Q165" s="253"/>
      <c r="R165" s="253"/>
    </row>
    <row r="166" spans="1:18" x14ac:dyDescent="0.25">
      <c r="J166" s="69"/>
      <c r="L166" s="256"/>
    </row>
    <row r="167" spans="1:18" x14ac:dyDescent="0.25">
      <c r="A167" s="271">
        <v>31</v>
      </c>
      <c r="B167" s="464" t="s">
        <v>182</v>
      </c>
      <c r="C167" s="464"/>
      <c r="D167" s="464"/>
      <c r="E167" s="464"/>
      <c r="F167" s="272">
        <f>F162+F157+F152+F147+F142+F137+F132+F127+F122+F117+F112+F107+F102+F97+F92+F87+F82+F77+F72+F67+F62+F57+F52+F47+F42+F37+F32+F27+F22+F17</f>
        <v>0</v>
      </c>
      <c r="G167" s="273"/>
      <c r="H167" s="273"/>
      <c r="I167" s="273"/>
      <c r="J167" s="273"/>
      <c r="K167" s="272">
        <f>K162+K157+K152+K147+K142+K137+K132+K127+K122+K117+K112+K107+K102+K97+K92+K87+K82+K77+K72+K67+K62+K57+K52+K47+K42+K37+K32+K27+K22+K17</f>
        <v>0</v>
      </c>
      <c r="L167" s="274" t="str">
        <f>IF(K167&gt;0,K167/(F167*365),"")</f>
        <v/>
      </c>
      <c r="M167" s="272">
        <f>M162+M157+M152+M147+M142+M137+M132+M127+M122+M117+M112+M107+M102+M97+M92+M87+M82+M77+M72+M67+M62+M57+M52+M47+M42+M37+M32+M27+M22+M17</f>
        <v>0</v>
      </c>
      <c r="N167" s="275" t="str">
        <f t="shared" ref="N167" si="0">IFERROR(M167/K167,"")</f>
        <v/>
      </c>
      <c r="O167" s="272">
        <f>O162+O157+O152+O147+O142+O137+O132+O127+O122+O117+O112+O107+O102+O97+O92+O87+O82+O77+O72+O67+O62+O57+O52+O47+O42+O37+O32+O27+O22+O17</f>
        <v>0</v>
      </c>
      <c r="P167" s="275" t="str">
        <f t="shared" ref="P167" si="1">IFERROR(O167/K167,"")</f>
        <v/>
      </c>
      <c r="Q167" s="276" t="str">
        <f t="shared" ref="Q167" si="2">IF(M167=0,"",M167-O167)</f>
        <v/>
      </c>
      <c r="R167" s="275" t="str">
        <f t="shared" ref="R167" si="3">IFERROR(Q167/K167,"")</f>
        <v/>
      </c>
    </row>
    <row r="169" spans="1:18" x14ac:dyDescent="0.25">
      <c r="A169" s="271">
        <v>32</v>
      </c>
      <c r="L169" s="206" t="s">
        <v>226</v>
      </c>
      <c r="M169" s="277">
        <f>'Schedule 1'!G92</f>
        <v>0</v>
      </c>
    </row>
    <row r="170" spans="1:18" x14ac:dyDescent="0.25">
      <c r="A170" s="271">
        <v>33</v>
      </c>
      <c r="L170" s="206" t="s">
        <v>219</v>
      </c>
      <c r="M170" s="277">
        <f>'Schedule 1'!G94</f>
        <v>0</v>
      </c>
    </row>
    <row r="171" spans="1:18" x14ac:dyDescent="0.25">
      <c r="A171" s="271">
        <v>34</v>
      </c>
      <c r="L171" s="206" t="s">
        <v>227</v>
      </c>
      <c r="M171" s="197">
        <f>SUM(M169:M170)</f>
        <v>0</v>
      </c>
    </row>
    <row r="172" spans="1:18" x14ac:dyDescent="0.25">
      <c r="A172" s="271">
        <v>35</v>
      </c>
      <c r="L172" s="206" t="s">
        <v>13</v>
      </c>
      <c r="M172" s="197">
        <f>M167-M171</f>
        <v>0</v>
      </c>
    </row>
    <row r="173" spans="1:18" x14ac:dyDescent="0.25">
      <c r="M173" s="278" t="str">
        <f>IF(ABS(M172)&gt;2,"ERROR","")</f>
        <v/>
      </c>
    </row>
    <row r="174" spans="1:18" ht="39" customHeight="1" x14ac:dyDescent="0.25">
      <c r="A174" s="69"/>
      <c r="B174" s="69"/>
      <c r="C174" s="69"/>
      <c r="D174" s="69"/>
      <c r="E174" s="69"/>
      <c r="F174" s="69"/>
      <c r="G174" s="357"/>
      <c r="H174" s="357"/>
      <c r="I174" s="69"/>
      <c r="J174" s="86" t="s">
        <v>50</v>
      </c>
      <c r="K174" s="86" t="s">
        <v>476</v>
      </c>
      <c r="L174" s="90" t="s">
        <v>475</v>
      </c>
      <c r="M174" s="364" t="s">
        <v>13</v>
      </c>
      <c r="N174" s="69"/>
      <c r="O174" s="69"/>
    </row>
    <row r="175" spans="1:18" x14ac:dyDescent="0.25">
      <c r="A175" s="98">
        <v>36</v>
      </c>
      <c r="B175" s="69"/>
      <c r="C175" s="69"/>
      <c r="D175" s="69"/>
      <c r="E175" s="69"/>
      <c r="F175" s="69"/>
      <c r="G175" s="357"/>
      <c r="H175" s="357"/>
      <c r="I175" s="69"/>
      <c r="J175" s="279" t="s">
        <v>472</v>
      </c>
      <c r="K175" s="365">
        <f>SUMIF($J$17:$J$167,"H0010 3.2 WM",$K$17:$K$167)</f>
        <v>0</v>
      </c>
      <c r="L175" s="365">
        <f>'Schedule 4'!D123+'Schedule 4'!H123</f>
        <v>0</v>
      </c>
      <c r="M175" s="365">
        <f>L175-K175</f>
        <v>0</v>
      </c>
      <c r="N175" s="366" t="str">
        <f>IF(M175&lt;&gt;0,"ERROR","")</f>
        <v/>
      </c>
      <c r="O175" s="69"/>
    </row>
    <row r="176" spans="1:18" x14ac:dyDescent="0.25">
      <c r="A176" s="98">
        <v>37</v>
      </c>
      <c r="B176" s="69"/>
      <c r="C176" s="69"/>
      <c r="D176" s="69"/>
      <c r="E176" s="69"/>
      <c r="F176" s="69"/>
      <c r="G176" s="357"/>
      <c r="H176" s="357"/>
      <c r="I176" s="69"/>
      <c r="J176" s="280" t="s">
        <v>473</v>
      </c>
      <c r="K176" s="365">
        <f>SUMIF($J$17:$J$167,"H0011 3.7 WM",$K$17:$K$167)</f>
        <v>0</v>
      </c>
      <c r="L176" s="365">
        <f>'Schedule 4'!D124+'Schedule 4'!H124</f>
        <v>0</v>
      </c>
      <c r="M176" s="365">
        <f t="shared" ref="M176:M178" si="4">L176-K176</f>
        <v>0</v>
      </c>
      <c r="N176" s="366" t="str">
        <f t="shared" ref="N176:N178" si="5">IF(M176&lt;&gt;0,"ERROR","")</f>
        <v/>
      </c>
      <c r="O176" s="69"/>
    </row>
    <row r="177" spans="1:15" x14ac:dyDescent="0.25">
      <c r="A177" s="98">
        <v>38</v>
      </c>
      <c r="B177" s="69"/>
      <c r="C177" s="281" t="s">
        <v>503</v>
      </c>
      <c r="D177" s="282"/>
      <c r="E177" s="282"/>
      <c r="F177" s="282"/>
      <c r="G177" s="358"/>
      <c r="H177" s="357"/>
      <c r="I177" s="69"/>
      <c r="J177" s="280" t="s">
        <v>61</v>
      </c>
      <c r="K177" s="365">
        <f t="shared" ref="K177:K187" si="6">SUMIF($J$17:$J$167,J177,$K$17:$K$167)</f>
        <v>0</v>
      </c>
      <c r="L177" s="365">
        <f>'Schedule 4'!D127+'Schedule 4'!H127</f>
        <v>0</v>
      </c>
      <c r="M177" s="365">
        <f t="shared" si="4"/>
        <v>0</v>
      </c>
      <c r="N177" s="366" t="str">
        <f t="shared" si="5"/>
        <v/>
      </c>
      <c r="O177" s="69"/>
    </row>
    <row r="178" spans="1:15" x14ac:dyDescent="0.25">
      <c r="A178" s="98">
        <v>39</v>
      </c>
      <c r="B178" s="69"/>
      <c r="C178" s="283" t="s">
        <v>496</v>
      </c>
      <c r="D178" s="284"/>
      <c r="E178" s="284" t="s">
        <v>499</v>
      </c>
      <c r="F178" s="285"/>
      <c r="G178" s="359"/>
      <c r="H178" s="357"/>
      <c r="I178" s="69"/>
      <c r="J178" s="340" t="s">
        <v>62</v>
      </c>
      <c r="K178" s="367">
        <f t="shared" si="6"/>
        <v>0</v>
      </c>
      <c r="L178" s="365">
        <f>'Schedule 4'!D128+'Schedule 4'!H128</f>
        <v>0</v>
      </c>
      <c r="M178" s="365">
        <f t="shared" si="4"/>
        <v>0</v>
      </c>
      <c r="N178" s="366" t="str">
        <f t="shared" si="5"/>
        <v/>
      </c>
      <c r="O178" s="69"/>
    </row>
    <row r="179" spans="1:15" x14ac:dyDescent="0.25">
      <c r="A179" s="98">
        <v>40</v>
      </c>
      <c r="B179" s="69"/>
      <c r="C179" s="283" t="s">
        <v>504</v>
      </c>
      <c r="D179" s="284"/>
      <c r="E179" s="284" t="s">
        <v>709</v>
      </c>
      <c r="F179" s="285"/>
      <c r="G179" s="359"/>
      <c r="H179" s="357"/>
      <c r="I179" s="69"/>
      <c r="J179" s="360" t="s">
        <v>708</v>
      </c>
      <c r="K179" s="368">
        <f t="shared" si="6"/>
        <v>0</v>
      </c>
      <c r="L179" s="69"/>
      <c r="M179" s="69"/>
      <c r="N179" s="366" t="str">
        <f>IF(M182&lt;&gt;0,"ERROR","")</f>
        <v/>
      </c>
      <c r="O179" s="69"/>
    </row>
    <row r="180" spans="1:15" s="336" customFormat="1" x14ac:dyDescent="0.25">
      <c r="A180" s="98">
        <v>41</v>
      </c>
      <c r="B180" s="69"/>
      <c r="C180" s="283" t="s">
        <v>497</v>
      </c>
      <c r="D180" s="284"/>
      <c r="E180" s="284" t="s">
        <v>501</v>
      </c>
      <c r="F180" s="285"/>
      <c r="G180" s="359"/>
      <c r="H180" s="357"/>
      <c r="I180" s="69"/>
      <c r="J180" s="361" t="s">
        <v>707</v>
      </c>
      <c r="K180" s="369">
        <f t="shared" si="6"/>
        <v>0</v>
      </c>
      <c r="L180" s="69"/>
      <c r="M180" s="69"/>
      <c r="N180" s="366"/>
      <c r="O180" s="69"/>
    </row>
    <row r="181" spans="1:15" s="336" customFormat="1" x14ac:dyDescent="0.25">
      <c r="A181" s="98">
        <v>42</v>
      </c>
      <c r="B181" s="69"/>
      <c r="C181" s="283" t="s">
        <v>498</v>
      </c>
      <c r="D181" s="284"/>
      <c r="E181" s="284" t="s">
        <v>500</v>
      </c>
      <c r="F181" s="285"/>
      <c r="G181" s="359"/>
      <c r="H181" s="357"/>
      <c r="I181" s="69"/>
      <c r="J181" s="361" t="s">
        <v>710</v>
      </c>
      <c r="K181" s="369">
        <f t="shared" si="6"/>
        <v>0</v>
      </c>
      <c r="L181" s="69"/>
      <c r="M181" s="69"/>
      <c r="N181" s="366"/>
      <c r="O181" s="69"/>
    </row>
    <row r="182" spans="1:15" x14ac:dyDescent="0.25">
      <c r="A182" s="98">
        <v>43</v>
      </c>
      <c r="B182" s="69"/>
      <c r="C182" s="287" t="s">
        <v>505</v>
      </c>
      <c r="D182" s="288"/>
      <c r="E182" s="288" t="s">
        <v>502</v>
      </c>
      <c r="F182" s="289"/>
      <c r="G182" s="362"/>
      <c r="H182" s="357"/>
      <c r="I182" s="69"/>
      <c r="J182" s="363" t="s">
        <v>711</v>
      </c>
      <c r="K182" s="370">
        <f t="shared" si="6"/>
        <v>0</v>
      </c>
      <c r="L182" s="371">
        <f>'Schedule 4'!D129+'Schedule 4'!H129</f>
        <v>0</v>
      </c>
      <c r="M182" s="365">
        <f>L182-SUM(K179:K182)</f>
        <v>0</v>
      </c>
      <c r="N182" s="366"/>
      <c r="O182" s="69"/>
    </row>
    <row r="183" spans="1:15" x14ac:dyDescent="0.25">
      <c r="A183" s="98">
        <v>44</v>
      </c>
      <c r="B183" s="69"/>
      <c r="C183" s="69"/>
      <c r="D183" s="69"/>
      <c r="E183" s="69"/>
      <c r="F183" s="69"/>
      <c r="G183" s="69"/>
      <c r="H183" s="357"/>
      <c r="I183" s="69"/>
      <c r="J183" s="341" t="s">
        <v>470</v>
      </c>
      <c r="K183" s="372">
        <f t="shared" si="6"/>
        <v>0</v>
      </c>
      <c r="L183" s="245"/>
      <c r="M183" s="373"/>
      <c r="N183" s="69"/>
      <c r="O183" s="69"/>
    </row>
    <row r="184" spans="1:15" x14ac:dyDescent="0.25">
      <c r="A184" s="98">
        <v>45</v>
      </c>
      <c r="B184" s="69"/>
      <c r="C184" s="69"/>
      <c r="D184" s="69"/>
      <c r="E184" s="69"/>
      <c r="F184" s="69"/>
      <c r="G184" s="69"/>
      <c r="H184" s="357"/>
      <c r="I184" s="69"/>
      <c r="J184" s="286" t="s">
        <v>474</v>
      </c>
      <c r="K184" s="369">
        <f t="shared" si="6"/>
        <v>0</v>
      </c>
      <c r="L184" s="252"/>
      <c r="M184" s="248"/>
      <c r="N184" s="69"/>
      <c r="O184" s="69"/>
    </row>
    <row r="185" spans="1:15" x14ac:dyDescent="0.25">
      <c r="A185" s="98">
        <v>46</v>
      </c>
      <c r="B185" s="69"/>
      <c r="C185" s="69"/>
      <c r="D185" s="69"/>
      <c r="E185" s="69"/>
      <c r="F185" s="69"/>
      <c r="G185" s="357"/>
      <c r="H185" s="357"/>
      <c r="I185" s="69"/>
      <c r="J185" s="286" t="s">
        <v>469</v>
      </c>
      <c r="K185" s="369">
        <f t="shared" si="6"/>
        <v>0</v>
      </c>
      <c r="L185" s="374"/>
      <c r="M185" s="375"/>
      <c r="N185" s="69"/>
      <c r="O185" s="69"/>
    </row>
    <row r="186" spans="1:15" x14ac:dyDescent="0.25">
      <c r="A186" s="98">
        <v>47</v>
      </c>
      <c r="B186" s="69"/>
      <c r="C186" s="69"/>
      <c r="D186" s="69"/>
      <c r="E186" s="69"/>
      <c r="F186" s="69"/>
      <c r="G186" s="357"/>
      <c r="H186" s="357"/>
      <c r="I186" s="69"/>
      <c r="J186" s="290" t="s">
        <v>468</v>
      </c>
      <c r="K186" s="370">
        <f t="shared" si="6"/>
        <v>0</v>
      </c>
      <c r="L186" s="365">
        <f>'Schedule 4'!D184+'Schedule 4'!H184</f>
        <v>0</v>
      </c>
      <c r="M186" s="365">
        <f>L186-SUM(K183:K186)</f>
        <v>0</v>
      </c>
      <c r="N186" s="366" t="str">
        <f t="shared" ref="N186" si="7">IF(M186&lt;&gt;0,"ERROR","")</f>
        <v/>
      </c>
      <c r="O186" s="69"/>
    </row>
    <row r="187" spans="1:15" x14ac:dyDescent="0.25">
      <c r="A187" s="98">
        <v>48</v>
      </c>
      <c r="B187" s="69"/>
      <c r="C187" s="69"/>
      <c r="D187" s="69"/>
      <c r="E187" s="69"/>
      <c r="F187" s="69"/>
      <c r="G187" s="357"/>
      <c r="H187" s="357"/>
      <c r="I187" s="69"/>
      <c r="J187" s="280" t="s">
        <v>511</v>
      </c>
      <c r="K187" s="365">
        <f t="shared" si="6"/>
        <v>0</v>
      </c>
      <c r="L187" s="252"/>
      <c r="M187" s="248"/>
      <c r="N187" s="69"/>
      <c r="O187" s="69"/>
    </row>
    <row r="188" spans="1:15" x14ac:dyDescent="0.25">
      <c r="A188" s="69"/>
      <c r="B188" s="69"/>
      <c r="C188" s="69"/>
      <c r="D188" s="69"/>
      <c r="E188" s="69"/>
      <c r="F188" s="69"/>
      <c r="G188" s="357"/>
      <c r="H188" s="357"/>
      <c r="I188" s="69"/>
      <c r="J188" s="69"/>
      <c r="K188" s="69"/>
      <c r="L188" s="69"/>
      <c r="M188" s="69"/>
      <c r="N188" s="69"/>
      <c r="O188" s="69"/>
    </row>
    <row r="189" spans="1:15" x14ac:dyDescent="0.25">
      <c r="A189" s="456" t="str">
        <f>IF(ABS(M172)&gt;2,"Warning: The variance in Line 35 should be 0.","")</f>
        <v/>
      </c>
      <c r="B189" s="456"/>
      <c r="C189" s="456"/>
      <c r="D189" s="456"/>
      <c r="E189" s="69"/>
      <c r="F189" s="69"/>
      <c r="G189" s="357"/>
      <c r="H189" s="357"/>
      <c r="I189" s="69"/>
      <c r="J189" s="69"/>
      <c r="K189" s="69"/>
      <c r="L189" s="69"/>
      <c r="M189" s="69"/>
      <c r="N189" s="69"/>
      <c r="O189" s="69"/>
    </row>
    <row r="190" spans="1:15" x14ac:dyDescent="0.25">
      <c r="A190" s="456" t="str">
        <f>IF(AND(B18="",D18="",E18="",F18="",M18=""),"","Warning: the fields above must be completed")</f>
        <v/>
      </c>
      <c r="B190" s="456"/>
      <c r="C190" s="456"/>
      <c r="D190" s="456"/>
      <c r="E190" s="69"/>
      <c r="F190" s="69"/>
      <c r="G190" s="357"/>
      <c r="H190" s="357"/>
      <c r="I190" s="69"/>
      <c r="J190" s="69"/>
      <c r="K190" s="69"/>
      <c r="L190" s="69"/>
      <c r="M190" s="69"/>
      <c r="N190" s="69"/>
      <c r="O190" s="69"/>
    </row>
    <row r="191" spans="1:15" x14ac:dyDescent="0.25">
      <c r="A191" s="456" t="str">
        <f>IF(ABS(SUM(M175:M178,M186,M182))&gt;5,"Warning: The procedure code variances should be 0.","")</f>
        <v/>
      </c>
      <c r="B191" s="456"/>
      <c r="C191" s="456"/>
      <c r="D191" s="456"/>
      <c r="E191" s="69"/>
      <c r="F191" s="69"/>
      <c r="G191" s="357"/>
      <c r="H191" s="357"/>
      <c r="I191" s="69"/>
      <c r="J191" s="69"/>
      <c r="K191" s="69"/>
      <c r="L191" s="69"/>
      <c r="M191" s="69"/>
      <c r="N191" s="69"/>
      <c r="O191" s="69"/>
    </row>
    <row r="192" spans="1:15" x14ac:dyDescent="0.25">
      <c r="A192" s="69"/>
      <c r="B192" s="69"/>
      <c r="C192" s="69"/>
      <c r="D192" s="69"/>
      <c r="E192" s="69"/>
      <c r="F192" s="69"/>
      <c r="G192" s="357"/>
      <c r="H192" s="357"/>
      <c r="I192" s="69"/>
      <c r="J192" s="69"/>
      <c r="K192" s="69"/>
      <c r="L192" s="69"/>
      <c r="M192" s="69"/>
      <c r="N192" s="69"/>
      <c r="O192" s="69"/>
    </row>
    <row r="251" spans="4:10" ht="17.25" customHeight="1" x14ac:dyDescent="0.25"/>
    <row r="252" spans="4:10" hidden="1" x14ac:dyDescent="0.25"/>
    <row r="253" spans="4:10" hidden="1" x14ac:dyDescent="0.25">
      <c r="D253" s="63" t="s">
        <v>485</v>
      </c>
      <c r="E253" s="63" t="s">
        <v>167</v>
      </c>
    </row>
    <row r="254" spans="4:10" hidden="1" x14ac:dyDescent="0.25">
      <c r="D254" s="63" t="s">
        <v>204</v>
      </c>
      <c r="E254" s="63" t="s">
        <v>485</v>
      </c>
      <c r="J254" s="291" t="s">
        <v>480</v>
      </c>
    </row>
    <row r="255" spans="4:10" hidden="1" x14ac:dyDescent="0.25">
      <c r="D255" s="63" t="s">
        <v>203</v>
      </c>
      <c r="E255" s="63" t="s">
        <v>495</v>
      </c>
      <c r="J255" s="292" t="s">
        <v>481</v>
      </c>
    </row>
    <row r="256" spans="4:10" hidden="1" x14ac:dyDescent="0.25">
      <c r="D256" s="63" t="s">
        <v>465</v>
      </c>
      <c r="E256" s="63" t="s">
        <v>494</v>
      </c>
      <c r="J256" s="292" t="s">
        <v>61</v>
      </c>
    </row>
    <row r="257" spans="4:10" hidden="1" x14ac:dyDescent="0.25">
      <c r="D257" s="63" t="s">
        <v>178</v>
      </c>
      <c r="E257" s="63" t="s">
        <v>181</v>
      </c>
      <c r="J257" s="292" t="s">
        <v>62</v>
      </c>
    </row>
    <row r="258" spans="4:10" hidden="1" x14ac:dyDescent="0.25">
      <c r="D258" s="63" t="s">
        <v>512</v>
      </c>
      <c r="E258" s="63" t="s">
        <v>179</v>
      </c>
      <c r="J258" s="292" t="s">
        <v>708</v>
      </c>
    </row>
    <row r="259" spans="4:10" hidden="1" x14ac:dyDescent="0.25">
      <c r="E259" s="63" t="s">
        <v>493</v>
      </c>
      <c r="J259" s="292" t="s">
        <v>707</v>
      </c>
    </row>
    <row r="260" spans="4:10" hidden="1" x14ac:dyDescent="0.25">
      <c r="E260" s="63" t="s">
        <v>466</v>
      </c>
      <c r="J260" s="292" t="s">
        <v>710</v>
      </c>
    </row>
    <row r="261" spans="4:10" hidden="1" x14ac:dyDescent="0.25">
      <c r="J261" s="292" t="s">
        <v>711</v>
      </c>
    </row>
    <row r="262" spans="4:10" hidden="1" x14ac:dyDescent="0.25">
      <c r="J262" s="292" t="s">
        <v>470</v>
      </c>
    </row>
    <row r="263" spans="4:10" hidden="1" x14ac:dyDescent="0.25">
      <c r="J263" s="292" t="s">
        <v>474</v>
      </c>
    </row>
    <row r="264" spans="4:10" hidden="1" x14ac:dyDescent="0.25">
      <c r="J264" s="292" t="s">
        <v>469</v>
      </c>
    </row>
    <row r="265" spans="4:10" hidden="1" x14ac:dyDescent="0.25">
      <c r="J265" s="293" t="s">
        <v>468</v>
      </c>
    </row>
    <row r="266" spans="4:10" hidden="1" x14ac:dyDescent="0.25">
      <c r="J266" s="293" t="s">
        <v>511</v>
      </c>
    </row>
    <row r="267" spans="4:10" hidden="1" x14ac:dyDescent="0.25">
      <c r="J267" s="293" t="s">
        <v>484</v>
      </c>
    </row>
    <row r="268" spans="4:10" hidden="1" x14ac:dyDescent="0.25"/>
  </sheetData>
  <sheetProtection algorithmName="SHA-512" hashValue="Tj7PU6i0szPGWpUH3RIAiohpDF+s1t+4gmEgD62Kcy8QhtlC3tLjsGrFqnk/FQQmOfChxd8idffSe6tbvOA3aQ==" saltValue="ivT1QANhaTR3kmaHKQRnIw==" spinCount="100000" sheet="1" objects="1" scenarios="1"/>
  <mergeCells count="79">
    <mergeCell ref="B163:C163"/>
    <mergeCell ref="B128:C128"/>
    <mergeCell ref="B133:C133"/>
    <mergeCell ref="B138:C138"/>
    <mergeCell ref="B143:C143"/>
    <mergeCell ref="B148:C148"/>
    <mergeCell ref="B157:C157"/>
    <mergeCell ref="B162:C162"/>
    <mergeCell ref="B132:C132"/>
    <mergeCell ref="B137:C137"/>
    <mergeCell ref="B142:C142"/>
    <mergeCell ref="B147:C147"/>
    <mergeCell ref="B152:C152"/>
    <mergeCell ref="B153:C153"/>
    <mergeCell ref="B158:C158"/>
    <mergeCell ref="B78:C78"/>
    <mergeCell ref="B83:C83"/>
    <mergeCell ref="B88:C88"/>
    <mergeCell ref="B93:C93"/>
    <mergeCell ref="B98:C98"/>
    <mergeCell ref="B82:C82"/>
    <mergeCell ref="B87:C87"/>
    <mergeCell ref="B92:C92"/>
    <mergeCell ref="B97:C97"/>
    <mergeCell ref="B43:C43"/>
    <mergeCell ref="B48:C48"/>
    <mergeCell ref="B53:C53"/>
    <mergeCell ref="B58:C58"/>
    <mergeCell ref="B63:C63"/>
    <mergeCell ref="B57:C57"/>
    <mergeCell ref="B62:C62"/>
    <mergeCell ref="B18:C18"/>
    <mergeCell ref="B23:C23"/>
    <mergeCell ref="B28:C28"/>
    <mergeCell ref="B33:C33"/>
    <mergeCell ref="B38:C38"/>
    <mergeCell ref="A189:D189"/>
    <mergeCell ref="A190:D190"/>
    <mergeCell ref="A191:D191"/>
    <mergeCell ref="C5:D5"/>
    <mergeCell ref="C6:D6"/>
    <mergeCell ref="B14:C15"/>
    <mergeCell ref="A9:K11"/>
    <mergeCell ref="B17:C17"/>
    <mergeCell ref="B27:C27"/>
    <mergeCell ref="B42:C42"/>
    <mergeCell ref="B52:C52"/>
    <mergeCell ref="B167:E167"/>
    <mergeCell ref="B47:C47"/>
    <mergeCell ref="B37:C37"/>
    <mergeCell ref="B32:C32"/>
    <mergeCell ref="B22:C22"/>
    <mergeCell ref="Q14:R14"/>
    <mergeCell ref="B13:C13"/>
    <mergeCell ref="M14:N14"/>
    <mergeCell ref="O14:P14"/>
    <mergeCell ref="L14:L15"/>
    <mergeCell ref="K14:K15"/>
    <mergeCell ref="F14:F15"/>
    <mergeCell ref="E14:E15"/>
    <mergeCell ref="D14:D15"/>
    <mergeCell ref="G14:G15"/>
    <mergeCell ref="H14:H15"/>
    <mergeCell ref="B67:C67"/>
    <mergeCell ref="B72:C72"/>
    <mergeCell ref="B77:C77"/>
    <mergeCell ref="B68:C68"/>
    <mergeCell ref="B73:C73"/>
    <mergeCell ref="B123:C123"/>
    <mergeCell ref="B127:C127"/>
    <mergeCell ref="B102:C102"/>
    <mergeCell ref="B107:C107"/>
    <mergeCell ref="B112:C112"/>
    <mergeCell ref="B117:C117"/>
    <mergeCell ref="B122:C122"/>
    <mergeCell ref="B103:C103"/>
    <mergeCell ref="B108:C108"/>
    <mergeCell ref="B113:C113"/>
    <mergeCell ref="B118:C118"/>
  </mergeCells>
  <conditionalFormatting sqref="A189:D191">
    <cfRule type="containsText" dxfId="64" priority="61" operator="containsText" text="Warning">
      <formula>NOT(ISERROR(SEARCH("Warning",A189)))</formula>
    </cfRule>
  </conditionalFormatting>
  <conditionalFormatting sqref="B18 D18:F18">
    <cfRule type="containsText" dxfId="63" priority="60" operator="containsText" text="Error">
      <formula>NOT(ISERROR(SEARCH("Error",B18)))</formula>
    </cfRule>
  </conditionalFormatting>
  <conditionalFormatting sqref="B23 D23:F23">
    <cfRule type="containsText" dxfId="62" priority="58" operator="containsText" text="Error">
      <formula>NOT(ISERROR(SEARCH("Error",B23)))</formula>
    </cfRule>
  </conditionalFormatting>
  <conditionalFormatting sqref="B28 D28:F28">
    <cfRule type="containsText" dxfId="61" priority="57" operator="containsText" text="Error">
      <formula>NOT(ISERROR(SEARCH("Error",B28)))</formula>
    </cfRule>
  </conditionalFormatting>
  <conditionalFormatting sqref="B33 D33:F33">
    <cfRule type="containsText" dxfId="60" priority="56" operator="containsText" text="Error">
      <formula>NOT(ISERROR(SEARCH("Error",B33)))</formula>
    </cfRule>
  </conditionalFormatting>
  <conditionalFormatting sqref="B38 D38:F38">
    <cfRule type="containsText" dxfId="59" priority="55" operator="containsText" text="Error">
      <formula>NOT(ISERROR(SEARCH("Error",B38)))</formula>
    </cfRule>
  </conditionalFormatting>
  <conditionalFormatting sqref="B43 D43:F43">
    <cfRule type="containsText" dxfId="58" priority="54" operator="containsText" text="Error">
      <formula>NOT(ISERROR(SEARCH("Error",B43)))</formula>
    </cfRule>
  </conditionalFormatting>
  <conditionalFormatting sqref="B48 D48:F48">
    <cfRule type="containsText" dxfId="57" priority="53" operator="containsText" text="Error">
      <formula>NOT(ISERROR(SEARCH("Error",B48)))</formula>
    </cfRule>
  </conditionalFormatting>
  <conditionalFormatting sqref="B53 D53:F53">
    <cfRule type="containsText" dxfId="56" priority="52" operator="containsText" text="Error">
      <formula>NOT(ISERROR(SEARCH("Error",B53)))</formula>
    </cfRule>
  </conditionalFormatting>
  <conditionalFormatting sqref="B58 D58:F58">
    <cfRule type="containsText" dxfId="55" priority="51" operator="containsText" text="Error">
      <formula>NOT(ISERROR(SEARCH("Error",B58)))</formula>
    </cfRule>
  </conditionalFormatting>
  <conditionalFormatting sqref="B63 D63:F63">
    <cfRule type="containsText" dxfId="54" priority="50" operator="containsText" text="Error">
      <formula>NOT(ISERROR(SEARCH("Error",B63)))</formula>
    </cfRule>
  </conditionalFormatting>
  <conditionalFormatting sqref="B68 D68:F68">
    <cfRule type="containsText" dxfId="53" priority="49" operator="containsText" text="Error">
      <formula>NOT(ISERROR(SEARCH("Error",B68)))</formula>
    </cfRule>
  </conditionalFormatting>
  <conditionalFormatting sqref="B73 D73:F73">
    <cfRule type="containsText" dxfId="52" priority="48" operator="containsText" text="Error">
      <formula>NOT(ISERROR(SEARCH("Error",B73)))</formula>
    </cfRule>
  </conditionalFormatting>
  <conditionalFormatting sqref="B78 D78:F78">
    <cfRule type="containsText" dxfId="51" priority="47" operator="containsText" text="Error">
      <formula>NOT(ISERROR(SEARCH("Error",B78)))</formula>
    </cfRule>
  </conditionalFormatting>
  <conditionalFormatting sqref="B83 D83:F83">
    <cfRule type="containsText" dxfId="50" priority="46" operator="containsText" text="Error">
      <formula>NOT(ISERROR(SEARCH("Error",B83)))</formula>
    </cfRule>
  </conditionalFormatting>
  <conditionalFormatting sqref="B88 D88:F88">
    <cfRule type="containsText" dxfId="49" priority="45" operator="containsText" text="Error">
      <formula>NOT(ISERROR(SEARCH("Error",B88)))</formula>
    </cfRule>
  </conditionalFormatting>
  <conditionalFormatting sqref="B93 D93:F93">
    <cfRule type="containsText" dxfId="48" priority="44" operator="containsText" text="Error">
      <formula>NOT(ISERROR(SEARCH("Error",B93)))</formula>
    </cfRule>
  </conditionalFormatting>
  <conditionalFormatting sqref="B98 D98:F98">
    <cfRule type="containsText" dxfId="47" priority="43" operator="containsText" text="Error">
      <formula>NOT(ISERROR(SEARCH("Error",B98)))</formula>
    </cfRule>
  </conditionalFormatting>
  <conditionalFormatting sqref="B103 D103:F103">
    <cfRule type="containsText" dxfId="46" priority="42" operator="containsText" text="Error">
      <formula>NOT(ISERROR(SEARCH("Error",B103)))</formula>
    </cfRule>
  </conditionalFormatting>
  <conditionalFormatting sqref="B108 D108:F108">
    <cfRule type="containsText" dxfId="45" priority="41" operator="containsText" text="Error">
      <formula>NOT(ISERROR(SEARCH("Error",B108)))</formula>
    </cfRule>
  </conditionalFormatting>
  <conditionalFormatting sqref="B113 D113:F113">
    <cfRule type="containsText" dxfId="44" priority="40" operator="containsText" text="Error">
      <formula>NOT(ISERROR(SEARCH("Error",B113)))</formula>
    </cfRule>
  </conditionalFormatting>
  <conditionalFormatting sqref="B118 D118:F118">
    <cfRule type="containsText" dxfId="43" priority="39" operator="containsText" text="Error">
      <formula>NOT(ISERROR(SEARCH("Error",B118)))</formula>
    </cfRule>
  </conditionalFormatting>
  <conditionalFormatting sqref="B123 D123:F123">
    <cfRule type="containsText" dxfId="42" priority="38" operator="containsText" text="Error">
      <formula>NOT(ISERROR(SEARCH("Error",B123)))</formula>
    </cfRule>
  </conditionalFormatting>
  <conditionalFormatting sqref="B128 D128:F128">
    <cfRule type="containsText" dxfId="41" priority="37" operator="containsText" text="Error">
      <formula>NOT(ISERROR(SEARCH("Error",B128)))</formula>
    </cfRule>
  </conditionalFormatting>
  <conditionalFormatting sqref="B133 D133:F133">
    <cfRule type="containsText" dxfId="40" priority="36" operator="containsText" text="Error">
      <formula>NOT(ISERROR(SEARCH("Error",B133)))</formula>
    </cfRule>
  </conditionalFormatting>
  <conditionalFormatting sqref="B138 D138:F138">
    <cfRule type="containsText" dxfId="39" priority="35" operator="containsText" text="Error">
      <formula>NOT(ISERROR(SEARCH("Error",B138)))</formula>
    </cfRule>
  </conditionalFormatting>
  <conditionalFormatting sqref="B143 D143:F143">
    <cfRule type="containsText" dxfId="38" priority="34" operator="containsText" text="Error">
      <formula>NOT(ISERROR(SEARCH("Error",B143)))</formula>
    </cfRule>
  </conditionalFormatting>
  <conditionalFormatting sqref="B148 D148:F148">
    <cfRule type="containsText" dxfId="37" priority="33" operator="containsText" text="Error">
      <formula>NOT(ISERROR(SEARCH("Error",B148)))</formula>
    </cfRule>
  </conditionalFormatting>
  <conditionalFormatting sqref="B153 D153:F153">
    <cfRule type="containsText" dxfId="36" priority="32" operator="containsText" text="Error">
      <formula>NOT(ISERROR(SEARCH("Error",B153)))</formula>
    </cfRule>
  </conditionalFormatting>
  <conditionalFormatting sqref="B158 D158:F158">
    <cfRule type="containsText" dxfId="35" priority="31" operator="containsText" text="Error">
      <formula>NOT(ISERROR(SEARCH("Error",B158)))</formula>
    </cfRule>
  </conditionalFormatting>
  <conditionalFormatting sqref="B163 D163:F163">
    <cfRule type="containsText" dxfId="34" priority="30" operator="containsText" text="Error">
      <formula>NOT(ISERROR(SEARCH("Error",B163)))</formula>
    </cfRule>
  </conditionalFormatting>
  <conditionalFormatting sqref="M18">
    <cfRule type="containsText" dxfId="33" priority="59" operator="containsText" text="Error">
      <formula>NOT(ISERROR(SEARCH("Error",M18)))</formula>
    </cfRule>
  </conditionalFormatting>
  <conditionalFormatting sqref="M23">
    <cfRule type="containsText" dxfId="32" priority="29" operator="containsText" text="Error">
      <formula>NOT(ISERROR(SEARCH("Error",M23)))</formula>
    </cfRule>
  </conditionalFormatting>
  <conditionalFormatting sqref="M28">
    <cfRule type="containsText" dxfId="31" priority="28" operator="containsText" text="Error">
      <formula>NOT(ISERROR(SEARCH("Error",M28)))</formula>
    </cfRule>
  </conditionalFormatting>
  <conditionalFormatting sqref="M33">
    <cfRule type="containsText" dxfId="30" priority="27" operator="containsText" text="Error">
      <formula>NOT(ISERROR(SEARCH("Error",M33)))</formula>
    </cfRule>
  </conditionalFormatting>
  <conditionalFormatting sqref="M38">
    <cfRule type="containsText" dxfId="29" priority="26" operator="containsText" text="Error">
      <formula>NOT(ISERROR(SEARCH("Error",M38)))</formula>
    </cfRule>
  </conditionalFormatting>
  <conditionalFormatting sqref="M43">
    <cfRule type="containsText" dxfId="28" priority="25" operator="containsText" text="Error">
      <formula>NOT(ISERROR(SEARCH("Error",M43)))</formula>
    </cfRule>
  </conditionalFormatting>
  <conditionalFormatting sqref="M48">
    <cfRule type="containsText" dxfId="27" priority="24" operator="containsText" text="Error">
      <formula>NOT(ISERROR(SEARCH("Error",M48)))</formula>
    </cfRule>
  </conditionalFormatting>
  <conditionalFormatting sqref="M53">
    <cfRule type="containsText" dxfId="26" priority="23" operator="containsText" text="Error">
      <formula>NOT(ISERROR(SEARCH("Error",M53)))</formula>
    </cfRule>
  </conditionalFormatting>
  <conditionalFormatting sqref="M58">
    <cfRule type="containsText" dxfId="25" priority="22" operator="containsText" text="Error">
      <formula>NOT(ISERROR(SEARCH("Error",M58)))</formula>
    </cfRule>
  </conditionalFormatting>
  <conditionalFormatting sqref="M63">
    <cfRule type="containsText" dxfId="24" priority="21" operator="containsText" text="Error">
      <formula>NOT(ISERROR(SEARCH("Error",M63)))</formula>
    </cfRule>
  </conditionalFormatting>
  <conditionalFormatting sqref="M68">
    <cfRule type="containsText" dxfId="23" priority="20" operator="containsText" text="Error">
      <formula>NOT(ISERROR(SEARCH("Error",M68)))</formula>
    </cfRule>
  </conditionalFormatting>
  <conditionalFormatting sqref="M73">
    <cfRule type="containsText" dxfId="22" priority="19" operator="containsText" text="Error">
      <formula>NOT(ISERROR(SEARCH("Error",M73)))</formula>
    </cfRule>
  </conditionalFormatting>
  <conditionalFormatting sqref="M78">
    <cfRule type="containsText" dxfId="21" priority="18" operator="containsText" text="Error">
      <formula>NOT(ISERROR(SEARCH("Error",M78)))</formula>
    </cfRule>
  </conditionalFormatting>
  <conditionalFormatting sqref="M83">
    <cfRule type="containsText" dxfId="20" priority="17" operator="containsText" text="Error">
      <formula>NOT(ISERROR(SEARCH("Error",M83)))</formula>
    </cfRule>
  </conditionalFormatting>
  <conditionalFormatting sqref="M88">
    <cfRule type="containsText" dxfId="19" priority="16" operator="containsText" text="Error">
      <formula>NOT(ISERROR(SEARCH("Error",M88)))</formula>
    </cfRule>
  </conditionalFormatting>
  <conditionalFormatting sqref="M93">
    <cfRule type="containsText" dxfId="18" priority="15" operator="containsText" text="Error">
      <formula>NOT(ISERROR(SEARCH("Error",M93)))</formula>
    </cfRule>
  </conditionalFormatting>
  <conditionalFormatting sqref="M98">
    <cfRule type="containsText" dxfId="17" priority="14" operator="containsText" text="Error">
      <formula>NOT(ISERROR(SEARCH("Error",M98)))</formula>
    </cfRule>
  </conditionalFormatting>
  <conditionalFormatting sqref="M103">
    <cfRule type="containsText" dxfId="16" priority="13" operator="containsText" text="Error">
      <formula>NOT(ISERROR(SEARCH("Error",M103)))</formula>
    </cfRule>
  </conditionalFormatting>
  <conditionalFormatting sqref="M108">
    <cfRule type="containsText" dxfId="15" priority="12" operator="containsText" text="Error">
      <formula>NOT(ISERROR(SEARCH("Error",M108)))</formula>
    </cfRule>
  </conditionalFormatting>
  <conditionalFormatting sqref="M113">
    <cfRule type="containsText" dxfId="14" priority="11" operator="containsText" text="Error">
      <formula>NOT(ISERROR(SEARCH("Error",M113)))</formula>
    </cfRule>
  </conditionalFormatting>
  <conditionalFormatting sqref="M118">
    <cfRule type="containsText" dxfId="13" priority="10" operator="containsText" text="Error">
      <formula>NOT(ISERROR(SEARCH("Error",M118)))</formula>
    </cfRule>
  </conditionalFormatting>
  <conditionalFormatting sqref="M123">
    <cfRule type="containsText" dxfId="12" priority="9" operator="containsText" text="Error">
      <formula>NOT(ISERROR(SEARCH("Error",M123)))</formula>
    </cfRule>
  </conditionalFormatting>
  <conditionalFormatting sqref="M128">
    <cfRule type="containsText" dxfId="11" priority="8" operator="containsText" text="Error">
      <formula>NOT(ISERROR(SEARCH("Error",M128)))</formula>
    </cfRule>
  </conditionalFormatting>
  <conditionalFormatting sqref="M133">
    <cfRule type="containsText" dxfId="10" priority="7" operator="containsText" text="Error">
      <formula>NOT(ISERROR(SEARCH("Error",M133)))</formula>
    </cfRule>
  </conditionalFormatting>
  <conditionalFormatting sqref="M138">
    <cfRule type="containsText" dxfId="9" priority="6" operator="containsText" text="Error">
      <formula>NOT(ISERROR(SEARCH("Error",M138)))</formula>
    </cfRule>
  </conditionalFormatting>
  <conditionalFormatting sqref="M143">
    <cfRule type="containsText" dxfId="8" priority="5" operator="containsText" text="Error">
      <formula>NOT(ISERROR(SEARCH("Error",M143)))</formula>
    </cfRule>
  </conditionalFormatting>
  <conditionalFormatting sqref="M148">
    <cfRule type="containsText" dxfId="7" priority="4" operator="containsText" text="Error">
      <formula>NOT(ISERROR(SEARCH("Error",M148)))</formula>
    </cfRule>
  </conditionalFormatting>
  <conditionalFormatting sqref="M153">
    <cfRule type="containsText" dxfId="6" priority="3" operator="containsText" text="Error">
      <formula>NOT(ISERROR(SEARCH("Error",M153)))</formula>
    </cfRule>
  </conditionalFormatting>
  <conditionalFormatting sqref="M158">
    <cfRule type="containsText" dxfId="5" priority="2" operator="containsText" text="Error">
      <formula>NOT(ISERROR(SEARCH("Error",M158)))</formula>
    </cfRule>
  </conditionalFormatting>
  <conditionalFormatting sqref="M163">
    <cfRule type="containsText" dxfId="4" priority="1" operator="containsText" text="Error">
      <formula>NOT(ISERROR(SEARCH("Error",M163)))</formula>
    </cfRule>
  </conditionalFormatting>
  <dataValidations count="3">
    <dataValidation type="list" allowBlank="1" showInputMessage="1" showErrorMessage="1" sqref="D17 D137 D52 D57 D62 D67 D72 D47 D22 D27 D32 D37 D42 D77 D112 D117 D122 D127 D132 D107 D82 D87 D92 D97 D102 D162 D142 D147 D152 D157" xr:uid="{00000000-0002-0000-1400-000000000000}">
      <formula1>$D$253:$D$258</formula1>
    </dataValidation>
    <dataValidation type="list" allowBlank="1" showInputMessage="1" showErrorMessage="1" sqref="E17 E152 E147 E142 E162 E102 E97 E92 E87 E82 E107 E132 E127 E122 E117 E112 E77 E42 E37 E32 E27 E22 E47 E72 E67 E62 E57 E52 E137 E157" xr:uid="{02A75BB4-7D4D-4EA0-9350-69A1AFBCC629}">
      <formula1>$E$253:$E$260</formula1>
    </dataValidation>
    <dataValidation type="list" allowBlank="1" showInputMessage="1" showErrorMessage="1" sqref="J18:J20 J163:J165 J158:J160 J153:J155 J148:J150 J143:J145 J138:J140 J133:J135 J128:J130 J123:J125 J118:J120 J113:J115 J108:J110 J103:J105 J98:J100 J93:J95 J88:J90 J83:J85 J78:J80 J73:J75 J68:J70 J63:J65 J58:J60 J53:J55 J48:J50 J43:J45 J38:J40 J33:J35 J28:J30 J23:J25" xr:uid="{00000000-0002-0000-1400-000001000000}">
      <formula1>$J$254:$J$267</formula1>
    </dataValidation>
  </dataValidations>
  <pageMargins left="0.7" right="0.7" top="0.75" bottom="0.75" header="0.3" footer="0.3"/>
  <pageSetup scale="31" fitToHeight="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38939B"/>
    <pageSetUpPr fitToPage="1"/>
  </sheetPr>
  <dimension ref="A1:L203"/>
  <sheetViews>
    <sheetView showGridLines="0" zoomScaleNormal="100" workbookViewId="0"/>
  </sheetViews>
  <sheetFormatPr defaultRowHeight="15" x14ac:dyDescent="0.25"/>
  <cols>
    <col min="1" max="1" width="9.140625" style="63"/>
    <col min="2" max="2" width="15.5703125" style="63" customWidth="1"/>
    <col min="3" max="3" width="77" style="136" customWidth="1"/>
    <col min="4" max="6" width="18.5703125" style="136" customWidth="1"/>
    <col min="7" max="7" width="23.5703125" style="216" customWidth="1"/>
    <col min="8" max="8" width="23.7109375" style="216" customWidth="1"/>
    <col min="9" max="9" width="20.140625" style="216" customWidth="1"/>
    <col min="10" max="11" width="21" style="216" customWidth="1"/>
    <col min="12" max="12" width="16" style="63" customWidth="1"/>
    <col min="13" max="16384" width="9.140625" style="63"/>
  </cols>
  <sheetData>
    <row r="1" spans="1:12" ht="26.25" x14ac:dyDescent="0.4">
      <c r="A1" s="62" t="str">
        <f>Instructions!A1</f>
        <v>Colorado Comprehensive Provider Cost Report</v>
      </c>
      <c r="D1" s="297"/>
      <c r="E1" s="298"/>
      <c r="F1" s="298"/>
      <c r="G1" s="299"/>
      <c r="H1" s="299"/>
      <c r="I1" s="299"/>
    </row>
    <row r="2" spans="1:12" ht="21" x14ac:dyDescent="0.35">
      <c r="A2" s="64" t="str">
        <f>Instructions!A2</f>
        <v>Comprehensive Safety Net Providers</v>
      </c>
      <c r="D2" s="299"/>
      <c r="E2" s="299"/>
      <c r="F2" s="299"/>
      <c r="G2" s="299"/>
      <c r="H2" s="299"/>
    </row>
    <row r="3" spans="1:12" ht="24.95" customHeight="1" x14ac:dyDescent="0.35">
      <c r="A3" s="179" t="s">
        <v>651</v>
      </c>
      <c r="B3" s="179"/>
      <c r="C3" s="219"/>
      <c r="D3" s="299"/>
      <c r="E3" s="300"/>
      <c r="F3" s="298"/>
      <c r="G3" s="301"/>
      <c r="H3" s="301"/>
      <c r="I3" s="220"/>
      <c r="J3" s="220"/>
    </row>
    <row r="4" spans="1:12" x14ac:dyDescent="0.25">
      <c r="D4" s="299"/>
      <c r="E4" s="302"/>
      <c r="F4" s="302"/>
      <c r="G4" s="303"/>
      <c r="H4" s="225"/>
      <c r="I4" s="225"/>
      <c r="J4" s="225"/>
      <c r="L4" s="465"/>
    </row>
    <row r="5" spans="1:12" ht="15" customHeight="1" x14ac:dyDescent="0.25">
      <c r="A5" s="81" t="s">
        <v>555</v>
      </c>
      <c r="C5" s="82">
        <f>Certification!C5</f>
        <v>0</v>
      </c>
      <c r="D5" s="304"/>
      <c r="E5" s="158"/>
      <c r="F5" s="158"/>
      <c r="G5" s="223"/>
      <c r="H5" s="225"/>
      <c r="I5" s="225"/>
      <c r="J5" s="225"/>
      <c r="K5" s="297"/>
      <c r="L5" s="465"/>
    </row>
    <row r="6" spans="1:12" x14ac:dyDescent="0.25">
      <c r="A6" s="81" t="s">
        <v>0</v>
      </c>
      <c r="C6" s="83">
        <f>Certification!C6</f>
        <v>45838</v>
      </c>
      <c r="D6" s="305"/>
      <c r="E6" s="83"/>
      <c r="F6" s="83"/>
      <c r="H6" s="225"/>
      <c r="I6" s="225"/>
      <c r="J6" s="225"/>
      <c r="K6" s="306"/>
      <c r="L6" s="465"/>
    </row>
    <row r="7" spans="1:12" x14ac:dyDescent="0.25">
      <c r="A7" s="81"/>
      <c r="C7" s="83"/>
      <c r="D7" s="85">
        <v>1</v>
      </c>
      <c r="E7" s="83"/>
      <c r="F7" s="85">
        <v>3</v>
      </c>
      <c r="H7" s="224"/>
      <c r="I7" s="132">
        <v>6</v>
      </c>
      <c r="J7" s="224"/>
      <c r="K7" s="132">
        <v>8</v>
      </c>
      <c r="L7" s="307"/>
    </row>
    <row r="8" spans="1:12" x14ac:dyDescent="0.25">
      <c r="A8" s="308">
        <v>1</v>
      </c>
      <c r="C8" s="309" t="s">
        <v>608</v>
      </c>
      <c r="D8" s="196">
        <f>'Schedule 1'!F96</f>
        <v>0</v>
      </c>
      <c r="E8" s="309" t="s">
        <v>612</v>
      </c>
      <c r="F8" s="310">
        <f>F201</f>
        <v>0</v>
      </c>
      <c r="H8" s="311" t="s">
        <v>608</v>
      </c>
      <c r="I8" s="186">
        <f>'Schedule 1'!F96</f>
        <v>0</v>
      </c>
      <c r="J8" s="311" t="s">
        <v>717</v>
      </c>
      <c r="K8" s="39"/>
      <c r="L8" s="312"/>
    </row>
    <row r="9" spans="1:12" x14ac:dyDescent="0.25">
      <c r="A9" s="308">
        <v>2</v>
      </c>
      <c r="C9" s="309" t="s">
        <v>667</v>
      </c>
      <c r="D9" s="16"/>
      <c r="E9" s="309" t="s">
        <v>613</v>
      </c>
      <c r="F9" s="310">
        <f>J201</f>
        <v>0</v>
      </c>
      <c r="H9" s="313" t="s">
        <v>666</v>
      </c>
      <c r="I9" s="39"/>
      <c r="J9" s="469"/>
      <c r="K9" s="469"/>
      <c r="L9" s="314"/>
    </row>
    <row r="10" spans="1:12" x14ac:dyDescent="0.25">
      <c r="A10" s="308">
        <v>3</v>
      </c>
      <c r="C10" s="315" t="s">
        <v>607</v>
      </c>
      <c r="D10" s="197">
        <f>D8-D9</f>
        <v>0</v>
      </c>
      <c r="E10" s="315" t="s">
        <v>614</v>
      </c>
      <c r="F10" s="316">
        <f>SUM(F8:F9)</f>
        <v>0</v>
      </c>
      <c r="H10" s="317" t="s">
        <v>609</v>
      </c>
      <c r="I10" s="142">
        <f>I8-I9</f>
        <v>0</v>
      </c>
      <c r="J10" s="469"/>
      <c r="K10" s="469"/>
      <c r="L10" s="314"/>
    </row>
    <row r="11" spans="1:12" x14ac:dyDescent="0.25">
      <c r="A11" s="81"/>
      <c r="H11" s="225"/>
      <c r="I11" s="225"/>
      <c r="J11" s="469"/>
      <c r="K11" s="470"/>
      <c r="L11" s="314"/>
    </row>
    <row r="12" spans="1:12" ht="18.75" x14ac:dyDescent="0.3">
      <c r="A12" s="308">
        <v>4</v>
      </c>
      <c r="E12" s="318" t="s">
        <v>611</v>
      </c>
      <c r="F12" s="319" t="e">
        <f>D10/F10</f>
        <v>#DIV/0!</v>
      </c>
      <c r="H12" s="225"/>
      <c r="I12" s="225"/>
      <c r="J12" s="320" t="s">
        <v>610</v>
      </c>
      <c r="K12" s="321" t="e">
        <f>I10/K8</f>
        <v>#DIV/0!</v>
      </c>
      <c r="L12" s="314"/>
    </row>
    <row r="13" spans="1:12" x14ac:dyDescent="0.25">
      <c r="A13" s="81"/>
      <c r="C13" s="83"/>
      <c r="D13" s="83"/>
      <c r="E13" s="337"/>
      <c r="F13" s="337"/>
      <c r="G13" s="338"/>
      <c r="H13" s="338"/>
      <c r="I13" s="339"/>
    </row>
    <row r="14" spans="1:12" x14ac:dyDescent="0.25">
      <c r="D14" s="85">
        <v>1</v>
      </c>
      <c r="E14" s="85">
        <v>2</v>
      </c>
      <c r="F14" s="85">
        <v>3</v>
      </c>
      <c r="G14" s="85">
        <v>4</v>
      </c>
      <c r="H14" s="85">
        <v>5</v>
      </c>
      <c r="I14" s="85">
        <v>6</v>
      </c>
      <c r="J14" s="85">
        <v>7</v>
      </c>
      <c r="K14" s="85">
        <v>8</v>
      </c>
    </row>
    <row r="15" spans="1:12" x14ac:dyDescent="0.25">
      <c r="A15" s="81"/>
      <c r="C15" s="83"/>
      <c r="D15" s="466" t="s">
        <v>224</v>
      </c>
      <c r="E15" s="467"/>
      <c r="F15" s="467"/>
      <c r="G15" s="468"/>
      <c r="H15" s="466" t="s">
        <v>225</v>
      </c>
      <c r="I15" s="467"/>
      <c r="J15" s="467"/>
      <c r="K15" s="468"/>
    </row>
    <row r="16" spans="1:12" ht="30" x14ac:dyDescent="0.25">
      <c r="B16" s="227" t="s">
        <v>50</v>
      </c>
      <c r="C16" s="227" t="s">
        <v>21</v>
      </c>
      <c r="D16" s="227" t="s">
        <v>220</v>
      </c>
      <c r="E16" s="322" t="s">
        <v>656</v>
      </c>
      <c r="F16" s="322" t="s">
        <v>222</v>
      </c>
      <c r="G16" s="323" t="s">
        <v>164</v>
      </c>
      <c r="H16" s="323" t="s">
        <v>221</v>
      </c>
      <c r="I16" s="322" t="s">
        <v>657</v>
      </c>
      <c r="J16" s="324" t="s">
        <v>223</v>
      </c>
      <c r="K16" s="325" t="s">
        <v>165</v>
      </c>
    </row>
    <row r="17" spans="1:11" s="96" customFormat="1" x14ac:dyDescent="0.25">
      <c r="A17" s="117">
        <v>5</v>
      </c>
      <c r="B17" s="376" t="s">
        <v>658</v>
      </c>
      <c r="C17" s="377" t="s">
        <v>659</v>
      </c>
      <c r="D17" s="26"/>
      <c r="E17" s="378">
        <v>0</v>
      </c>
      <c r="F17" s="326">
        <f>D17*E17</f>
        <v>0</v>
      </c>
      <c r="G17" s="327" t="e">
        <f t="shared" ref="G17:G50" si="0">E17*$F$12</f>
        <v>#DIV/0!</v>
      </c>
      <c r="H17" s="26"/>
      <c r="I17" s="378">
        <v>0</v>
      </c>
      <c r="J17" s="326">
        <f>H17*I17</f>
        <v>0</v>
      </c>
      <c r="K17" s="327" t="e">
        <f t="shared" ref="K17:K50" si="1">I17*$F$12</f>
        <v>#DIV/0!</v>
      </c>
    </row>
    <row r="18" spans="1:11" s="96" customFormat="1" x14ac:dyDescent="0.25">
      <c r="A18" s="117">
        <v>6</v>
      </c>
      <c r="B18" s="98">
        <v>80305</v>
      </c>
      <c r="C18" s="379" t="s">
        <v>119</v>
      </c>
      <c r="D18" s="26"/>
      <c r="E18" s="378">
        <v>0</v>
      </c>
      <c r="F18" s="326">
        <f>D18*E18</f>
        <v>0</v>
      </c>
      <c r="G18" s="327" t="e">
        <f t="shared" ref="G18" si="2">E18*$F$12</f>
        <v>#DIV/0!</v>
      </c>
      <c r="H18" s="26"/>
      <c r="I18" s="378">
        <v>0</v>
      </c>
      <c r="J18" s="326">
        <f>H18*I18</f>
        <v>0</v>
      </c>
      <c r="K18" s="327" t="e">
        <f t="shared" ref="K18" si="3">I18*$F$12</f>
        <v>#DIV/0!</v>
      </c>
    </row>
    <row r="19" spans="1:11" s="96" customFormat="1" x14ac:dyDescent="0.25">
      <c r="A19" s="117">
        <v>7</v>
      </c>
      <c r="B19" s="98">
        <v>80306</v>
      </c>
      <c r="C19" s="379" t="s">
        <v>51</v>
      </c>
      <c r="D19" s="26"/>
      <c r="E19" s="378">
        <v>0</v>
      </c>
      <c r="F19" s="326">
        <f t="shared" ref="F19:F75" si="4">D19*E19</f>
        <v>0</v>
      </c>
      <c r="G19" s="327" t="e">
        <f t="shared" si="0"/>
        <v>#DIV/0!</v>
      </c>
      <c r="H19" s="26"/>
      <c r="I19" s="378">
        <v>0</v>
      </c>
      <c r="J19" s="326">
        <f t="shared" ref="J19:J75" si="5">H19*I19</f>
        <v>0</v>
      </c>
      <c r="K19" s="327" t="e">
        <f t="shared" si="1"/>
        <v>#DIV/0!</v>
      </c>
    </row>
    <row r="20" spans="1:11" s="96" customFormat="1" x14ac:dyDescent="0.25">
      <c r="A20" s="117">
        <v>8</v>
      </c>
      <c r="B20" s="98">
        <v>82075</v>
      </c>
      <c r="C20" s="379" t="s">
        <v>120</v>
      </c>
      <c r="D20" s="26"/>
      <c r="E20" s="378">
        <v>0</v>
      </c>
      <c r="F20" s="326">
        <f t="shared" si="4"/>
        <v>0</v>
      </c>
      <c r="G20" s="327" t="e">
        <f t="shared" si="0"/>
        <v>#DIV/0!</v>
      </c>
      <c r="H20" s="26"/>
      <c r="I20" s="378">
        <v>0</v>
      </c>
      <c r="J20" s="326">
        <f t="shared" si="5"/>
        <v>0</v>
      </c>
      <c r="K20" s="327" t="e">
        <f t="shared" si="1"/>
        <v>#DIV/0!</v>
      </c>
    </row>
    <row r="21" spans="1:11" s="96" customFormat="1" x14ac:dyDescent="0.25">
      <c r="A21" s="117">
        <v>9</v>
      </c>
      <c r="B21" s="98">
        <v>90785</v>
      </c>
      <c r="C21" s="379" t="s">
        <v>351</v>
      </c>
      <c r="D21" s="26"/>
      <c r="E21" s="378">
        <v>0.44</v>
      </c>
      <c r="F21" s="326">
        <f t="shared" si="4"/>
        <v>0</v>
      </c>
      <c r="G21" s="327" t="e">
        <f t="shared" si="0"/>
        <v>#DIV/0!</v>
      </c>
      <c r="H21" s="26"/>
      <c r="I21" s="378">
        <v>0.38</v>
      </c>
      <c r="J21" s="326">
        <f t="shared" si="5"/>
        <v>0</v>
      </c>
      <c r="K21" s="327" t="e">
        <f t="shared" si="1"/>
        <v>#DIV/0!</v>
      </c>
    </row>
    <row r="22" spans="1:11" s="96" customFormat="1" x14ac:dyDescent="0.25">
      <c r="A22" s="117">
        <v>10</v>
      </c>
      <c r="B22" s="98">
        <v>90791</v>
      </c>
      <c r="C22" s="379" t="s">
        <v>352</v>
      </c>
      <c r="D22" s="26"/>
      <c r="E22" s="378">
        <v>5.16</v>
      </c>
      <c r="F22" s="326">
        <f t="shared" si="4"/>
        <v>0</v>
      </c>
      <c r="G22" s="327" t="e">
        <f t="shared" si="0"/>
        <v>#DIV/0!</v>
      </c>
      <c r="H22" s="26"/>
      <c r="I22" s="378">
        <v>4.42</v>
      </c>
      <c r="J22" s="326">
        <f t="shared" si="5"/>
        <v>0</v>
      </c>
      <c r="K22" s="327" t="e">
        <f t="shared" si="1"/>
        <v>#DIV/0!</v>
      </c>
    </row>
    <row r="23" spans="1:11" s="96" customFormat="1" x14ac:dyDescent="0.25">
      <c r="A23" s="117">
        <v>11</v>
      </c>
      <c r="B23" s="98">
        <v>90792</v>
      </c>
      <c r="C23" s="379" t="s">
        <v>353</v>
      </c>
      <c r="D23" s="26"/>
      <c r="E23" s="378">
        <v>5.81</v>
      </c>
      <c r="F23" s="326">
        <f t="shared" si="4"/>
        <v>0</v>
      </c>
      <c r="G23" s="327" t="e">
        <f t="shared" si="0"/>
        <v>#DIV/0!</v>
      </c>
      <c r="H23" s="26"/>
      <c r="I23" s="378">
        <v>5.0599999999999996</v>
      </c>
      <c r="J23" s="326">
        <f t="shared" si="5"/>
        <v>0</v>
      </c>
      <c r="K23" s="327" t="e">
        <f t="shared" si="1"/>
        <v>#DIV/0!</v>
      </c>
    </row>
    <row r="24" spans="1:11" s="96" customFormat="1" x14ac:dyDescent="0.25">
      <c r="A24" s="117">
        <v>12</v>
      </c>
      <c r="B24" s="98">
        <v>90832</v>
      </c>
      <c r="C24" s="379" t="s">
        <v>357</v>
      </c>
      <c r="D24" s="26"/>
      <c r="E24" s="378">
        <v>2.44</v>
      </c>
      <c r="F24" s="326">
        <f t="shared" si="4"/>
        <v>0</v>
      </c>
      <c r="G24" s="327" t="e">
        <f t="shared" si="0"/>
        <v>#DIV/0!</v>
      </c>
      <c r="H24" s="26"/>
      <c r="I24" s="378">
        <v>2.13</v>
      </c>
      <c r="J24" s="326">
        <f t="shared" si="5"/>
        <v>0</v>
      </c>
      <c r="K24" s="327" t="e">
        <f t="shared" si="1"/>
        <v>#DIV/0!</v>
      </c>
    </row>
    <row r="25" spans="1:11" s="96" customFormat="1" x14ac:dyDescent="0.25">
      <c r="A25" s="117">
        <v>13</v>
      </c>
      <c r="B25" s="98">
        <v>90833</v>
      </c>
      <c r="C25" s="379" t="s">
        <v>354</v>
      </c>
      <c r="D25" s="26"/>
      <c r="E25" s="378">
        <v>2.25</v>
      </c>
      <c r="F25" s="326">
        <f t="shared" si="4"/>
        <v>0</v>
      </c>
      <c r="G25" s="327" t="e">
        <f t="shared" si="0"/>
        <v>#DIV/0!</v>
      </c>
      <c r="H25" s="26"/>
      <c r="I25" s="378">
        <v>1.99</v>
      </c>
      <c r="J25" s="326">
        <f t="shared" si="5"/>
        <v>0</v>
      </c>
      <c r="K25" s="327" t="e">
        <f t="shared" si="1"/>
        <v>#DIV/0!</v>
      </c>
    </row>
    <row r="26" spans="1:11" s="96" customFormat="1" x14ac:dyDescent="0.25">
      <c r="A26" s="117">
        <v>14</v>
      </c>
      <c r="B26" s="98">
        <v>90834</v>
      </c>
      <c r="C26" s="379" t="s">
        <v>355</v>
      </c>
      <c r="D26" s="26"/>
      <c r="E26" s="378">
        <v>3.22</v>
      </c>
      <c r="F26" s="326">
        <f t="shared" si="4"/>
        <v>0</v>
      </c>
      <c r="G26" s="327" t="e">
        <f t="shared" si="0"/>
        <v>#DIV/0!</v>
      </c>
      <c r="H26" s="26"/>
      <c r="I26" s="378">
        <v>2.81</v>
      </c>
      <c r="J26" s="326">
        <f t="shared" si="5"/>
        <v>0</v>
      </c>
      <c r="K26" s="327" t="e">
        <f t="shared" si="1"/>
        <v>#DIV/0!</v>
      </c>
    </row>
    <row r="27" spans="1:11" s="96" customFormat="1" x14ac:dyDescent="0.25">
      <c r="A27" s="117">
        <v>15</v>
      </c>
      <c r="B27" s="98">
        <v>90836</v>
      </c>
      <c r="C27" s="379" t="s">
        <v>358</v>
      </c>
      <c r="D27" s="26"/>
      <c r="E27" s="378">
        <v>2.86</v>
      </c>
      <c r="F27" s="326">
        <f t="shared" si="4"/>
        <v>0</v>
      </c>
      <c r="G27" s="327" t="e">
        <f t="shared" si="0"/>
        <v>#DIV/0!</v>
      </c>
      <c r="H27" s="26"/>
      <c r="I27" s="378">
        <v>2.5299999999999998</v>
      </c>
      <c r="J27" s="326">
        <f t="shared" si="5"/>
        <v>0</v>
      </c>
      <c r="K27" s="327" t="e">
        <f t="shared" si="1"/>
        <v>#DIV/0!</v>
      </c>
    </row>
    <row r="28" spans="1:11" s="96" customFormat="1" x14ac:dyDescent="0.25">
      <c r="A28" s="117">
        <v>16</v>
      </c>
      <c r="B28" s="98">
        <v>90837</v>
      </c>
      <c r="C28" s="379" t="s">
        <v>356</v>
      </c>
      <c r="D28" s="26"/>
      <c r="E28" s="378">
        <v>4.7699999999999996</v>
      </c>
      <c r="F28" s="326">
        <f t="shared" si="4"/>
        <v>0</v>
      </c>
      <c r="G28" s="327" t="e">
        <f t="shared" si="0"/>
        <v>#DIV/0!</v>
      </c>
      <c r="H28" s="26"/>
      <c r="I28" s="378">
        <v>4.16</v>
      </c>
      <c r="J28" s="326">
        <f t="shared" si="5"/>
        <v>0</v>
      </c>
      <c r="K28" s="327" t="e">
        <f t="shared" si="1"/>
        <v>#DIV/0!</v>
      </c>
    </row>
    <row r="29" spans="1:11" s="96" customFormat="1" x14ac:dyDescent="0.25">
      <c r="A29" s="117">
        <v>17</v>
      </c>
      <c r="B29" s="98">
        <v>90838</v>
      </c>
      <c r="C29" s="379" t="s">
        <v>359</v>
      </c>
      <c r="D29" s="26"/>
      <c r="E29" s="378">
        <v>3.8</v>
      </c>
      <c r="F29" s="326">
        <f t="shared" si="4"/>
        <v>0</v>
      </c>
      <c r="G29" s="327" t="e">
        <f t="shared" si="0"/>
        <v>#DIV/0!</v>
      </c>
      <c r="H29" s="26"/>
      <c r="I29" s="378">
        <v>3.38</v>
      </c>
      <c r="J29" s="326">
        <f t="shared" si="5"/>
        <v>0</v>
      </c>
      <c r="K29" s="327" t="e">
        <f t="shared" si="1"/>
        <v>#DIV/0!</v>
      </c>
    </row>
    <row r="30" spans="1:11" s="96" customFormat="1" x14ac:dyDescent="0.25">
      <c r="A30" s="117">
        <v>18</v>
      </c>
      <c r="B30" s="98">
        <v>90839</v>
      </c>
      <c r="C30" s="379" t="s">
        <v>361</v>
      </c>
      <c r="D30" s="26"/>
      <c r="E30" s="378">
        <v>4.59</v>
      </c>
      <c r="F30" s="326">
        <f t="shared" si="4"/>
        <v>0</v>
      </c>
      <c r="G30" s="327" t="e">
        <f t="shared" si="0"/>
        <v>#DIV/0!</v>
      </c>
      <c r="H30" s="26"/>
      <c r="I30" s="378">
        <v>4.03</v>
      </c>
      <c r="J30" s="326">
        <f t="shared" si="5"/>
        <v>0</v>
      </c>
      <c r="K30" s="327" t="e">
        <f t="shared" si="1"/>
        <v>#DIV/0!</v>
      </c>
    </row>
    <row r="31" spans="1:11" s="96" customFormat="1" x14ac:dyDescent="0.25">
      <c r="A31" s="117">
        <v>19</v>
      </c>
      <c r="B31" s="98" t="s">
        <v>697</v>
      </c>
      <c r="C31" s="377" t="s">
        <v>702</v>
      </c>
      <c r="D31" s="26"/>
      <c r="E31" s="378">
        <v>4.59</v>
      </c>
      <c r="F31" s="326">
        <f t="shared" si="4"/>
        <v>0</v>
      </c>
      <c r="G31" s="327" t="e">
        <f t="shared" si="0"/>
        <v>#DIV/0!</v>
      </c>
      <c r="H31" s="26"/>
      <c r="I31" s="378">
        <v>4.03</v>
      </c>
      <c r="J31" s="326">
        <f t="shared" si="5"/>
        <v>0</v>
      </c>
      <c r="K31" s="327" t="e">
        <f t="shared" si="1"/>
        <v>#DIV/0!</v>
      </c>
    </row>
    <row r="32" spans="1:11" s="96" customFormat="1" x14ac:dyDescent="0.25">
      <c r="A32" s="117">
        <v>20</v>
      </c>
      <c r="B32" s="98">
        <v>90840</v>
      </c>
      <c r="C32" s="379" t="s">
        <v>360</v>
      </c>
      <c r="D32" s="26"/>
      <c r="E32" s="378">
        <v>2.25</v>
      </c>
      <c r="F32" s="326">
        <f t="shared" si="4"/>
        <v>0</v>
      </c>
      <c r="G32" s="327" t="e">
        <f t="shared" si="0"/>
        <v>#DIV/0!</v>
      </c>
      <c r="H32" s="26"/>
      <c r="I32" s="378">
        <v>2</v>
      </c>
      <c r="J32" s="326">
        <f t="shared" si="5"/>
        <v>0</v>
      </c>
      <c r="K32" s="327" t="e">
        <f t="shared" si="1"/>
        <v>#DIV/0!</v>
      </c>
    </row>
    <row r="33" spans="1:11" s="96" customFormat="1" x14ac:dyDescent="0.25">
      <c r="A33" s="117">
        <v>21</v>
      </c>
      <c r="B33" s="98">
        <v>90846</v>
      </c>
      <c r="C33" s="379" t="s">
        <v>121</v>
      </c>
      <c r="D33" s="26"/>
      <c r="E33" s="378">
        <v>3.05</v>
      </c>
      <c r="F33" s="326">
        <f t="shared" si="4"/>
        <v>0</v>
      </c>
      <c r="G33" s="327" t="e">
        <f t="shared" si="0"/>
        <v>#DIV/0!</v>
      </c>
      <c r="H33" s="26"/>
      <c r="I33" s="378">
        <v>3.04</v>
      </c>
      <c r="J33" s="326">
        <f t="shared" si="5"/>
        <v>0</v>
      </c>
      <c r="K33" s="327" t="e">
        <f t="shared" si="1"/>
        <v>#DIV/0!</v>
      </c>
    </row>
    <row r="34" spans="1:11" s="96" customFormat="1" x14ac:dyDescent="0.25">
      <c r="A34" s="117">
        <v>22</v>
      </c>
      <c r="B34" s="98">
        <v>90847</v>
      </c>
      <c r="C34" s="379" t="s">
        <v>122</v>
      </c>
      <c r="D34" s="26"/>
      <c r="E34" s="378">
        <v>3.18</v>
      </c>
      <c r="F34" s="326">
        <f t="shared" si="4"/>
        <v>0</v>
      </c>
      <c r="G34" s="327" t="e">
        <f t="shared" si="0"/>
        <v>#DIV/0!</v>
      </c>
      <c r="H34" s="26"/>
      <c r="I34" s="378">
        <v>3.17</v>
      </c>
      <c r="J34" s="326">
        <f t="shared" si="5"/>
        <v>0</v>
      </c>
      <c r="K34" s="327" t="e">
        <f t="shared" si="1"/>
        <v>#DIV/0!</v>
      </c>
    </row>
    <row r="35" spans="1:11" s="96" customFormat="1" x14ac:dyDescent="0.25">
      <c r="A35" s="117">
        <v>23</v>
      </c>
      <c r="B35" s="98">
        <v>90849</v>
      </c>
      <c r="C35" s="379" t="s">
        <v>123</v>
      </c>
      <c r="D35" s="26"/>
      <c r="E35" s="378">
        <v>1.1599999999999999</v>
      </c>
      <c r="F35" s="326">
        <f t="shared" si="4"/>
        <v>0</v>
      </c>
      <c r="G35" s="327" t="e">
        <f t="shared" si="0"/>
        <v>#DIV/0!</v>
      </c>
      <c r="H35" s="26"/>
      <c r="I35" s="378">
        <v>0.91</v>
      </c>
      <c r="J35" s="326">
        <f t="shared" si="5"/>
        <v>0</v>
      </c>
      <c r="K35" s="327" t="e">
        <f t="shared" si="1"/>
        <v>#DIV/0!</v>
      </c>
    </row>
    <row r="36" spans="1:11" s="96" customFormat="1" x14ac:dyDescent="0.25">
      <c r="A36" s="117">
        <v>24</v>
      </c>
      <c r="B36" s="98">
        <v>90853</v>
      </c>
      <c r="C36" s="379" t="s">
        <v>124</v>
      </c>
      <c r="D36" s="26"/>
      <c r="E36" s="378">
        <v>0.87</v>
      </c>
      <c r="F36" s="326">
        <f t="shared" si="4"/>
        <v>0</v>
      </c>
      <c r="G36" s="327" t="e">
        <f t="shared" si="0"/>
        <v>#DIV/0!</v>
      </c>
      <c r="H36" s="26"/>
      <c r="I36" s="378">
        <v>0.75</v>
      </c>
      <c r="J36" s="326">
        <f t="shared" si="5"/>
        <v>0</v>
      </c>
      <c r="K36" s="327" t="e">
        <f t="shared" si="1"/>
        <v>#DIV/0!</v>
      </c>
    </row>
    <row r="37" spans="1:11" s="96" customFormat="1" x14ac:dyDescent="0.25">
      <c r="A37" s="117">
        <v>25</v>
      </c>
      <c r="B37" s="98">
        <v>90870</v>
      </c>
      <c r="C37" s="379" t="s">
        <v>125</v>
      </c>
      <c r="D37" s="26"/>
      <c r="E37" s="378">
        <v>5.15</v>
      </c>
      <c r="F37" s="326">
        <f t="shared" si="4"/>
        <v>0</v>
      </c>
      <c r="G37" s="327" t="e">
        <f t="shared" si="0"/>
        <v>#DIV/0!</v>
      </c>
      <c r="H37" s="26"/>
      <c r="I37" s="378">
        <v>3.12</v>
      </c>
      <c r="J37" s="326">
        <f t="shared" si="5"/>
        <v>0</v>
      </c>
      <c r="K37" s="327" t="e">
        <f t="shared" si="1"/>
        <v>#DIV/0!</v>
      </c>
    </row>
    <row r="38" spans="1:11" s="96" customFormat="1" x14ac:dyDescent="0.25">
      <c r="A38" s="117">
        <v>26</v>
      </c>
      <c r="B38" s="98">
        <v>90875</v>
      </c>
      <c r="C38" s="379" t="s">
        <v>160</v>
      </c>
      <c r="D38" s="26"/>
      <c r="E38" s="378">
        <v>1.75</v>
      </c>
      <c r="F38" s="326">
        <f t="shared" si="4"/>
        <v>0</v>
      </c>
      <c r="G38" s="327" t="e">
        <f t="shared" si="0"/>
        <v>#DIV/0!</v>
      </c>
      <c r="H38" s="26"/>
      <c r="I38" s="378">
        <v>1.73</v>
      </c>
      <c r="J38" s="326">
        <f t="shared" si="5"/>
        <v>0</v>
      </c>
      <c r="K38" s="327" t="e">
        <f t="shared" si="1"/>
        <v>#DIV/0!</v>
      </c>
    </row>
    <row r="39" spans="1:11" s="96" customFormat="1" x14ac:dyDescent="0.25">
      <c r="A39" s="117">
        <v>27</v>
      </c>
      <c r="B39" s="98">
        <v>90876</v>
      </c>
      <c r="C39" s="379" t="s">
        <v>161</v>
      </c>
      <c r="D39" s="26"/>
      <c r="E39" s="378">
        <v>3.11</v>
      </c>
      <c r="F39" s="326">
        <f t="shared" si="4"/>
        <v>0</v>
      </c>
      <c r="G39" s="327" t="e">
        <f t="shared" si="0"/>
        <v>#DIV/0!</v>
      </c>
      <c r="H39" s="26"/>
      <c r="I39" s="378">
        <v>2.78</v>
      </c>
      <c r="J39" s="326">
        <f t="shared" si="5"/>
        <v>0</v>
      </c>
      <c r="K39" s="327" t="e">
        <f t="shared" si="1"/>
        <v>#DIV/0!</v>
      </c>
    </row>
    <row r="40" spans="1:11" s="96" customFormat="1" x14ac:dyDescent="0.25">
      <c r="A40" s="117">
        <v>28</v>
      </c>
      <c r="B40" s="98">
        <v>90887</v>
      </c>
      <c r="C40" s="379" t="s">
        <v>362</v>
      </c>
      <c r="D40" s="26"/>
      <c r="E40" s="378">
        <v>2.57</v>
      </c>
      <c r="F40" s="326">
        <f t="shared" si="4"/>
        <v>0</v>
      </c>
      <c r="G40" s="327" t="e">
        <f t="shared" si="0"/>
        <v>#DIV/0!</v>
      </c>
      <c r="H40" s="26"/>
      <c r="I40" s="378">
        <v>2.14</v>
      </c>
      <c r="J40" s="326">
        <f t="shared" si="5"/>
        <v>0</v>
      </c>
      <c r="K40" s="327" t="e">
        <f t="shared" si="1"/>
        <v>#DIV/0!</v>
      </c>
    </row>
    <row r="41" spans="1:11" s="96" customFormat="1" x14ac:dyDescent="0.25">
      <c r="A41" s="117">
        <v>29</v>
      </c>
      <c r="B41" s="98">
        <v>96116</v>
      </c>
      <c r="C41" s="379" t="s">
        <v>373</v>
      </c>
      <c r="D41" s="26"/>
      <c r="E41" s="378">
        <v>2.74</v>
      </c>
      <c r="F41" s="326">
        <f t="shared" si="4"/>
        <v>0</v>
      </c>
      <c r="G41" s="327" t="e">
        <f t="shared" si="0"/>
        <v>#DIV/0!</v>
      </c>
      <c r="H41" s="26"/>
      <c r="I41" s="378">
        <v>2.36</v>
      </c>
      <c r="J41" s="326">
        <f t="shared" si="5"/>
        <v>0</v>
      </c>
      <c r="K41" s="327" t="e">
        <f t="shared" si="1"/>
        <v>#DIV/0!</v>
      </c>
    </row>
    <row r="42" spans="1:11" s="96" customFormat="1" x14ac:dyDescent="0.25">
      <c r="A42" s="117">
        <v>30</v>
      </c>
      <c r="B42" s="98">
        <v>96121</v>
      </c>
      <c r="C42" s="379" t="s">
        <v>372</v>
      </c>
      <c r="D42" s="26"/>
      <c r="E42" s="378">
        <v>2.25</v>
      </c>
      <c r="F42" s="326">
        <f t="shared" si="4"/>
        <v>0</v>
      </c>
      <c r="G42" s="327" t="e">
        <f t="shared" si="0"/>
        <v>#DIV/0!</v>
      </c>
      <c r="H42" s="26"/>
      <c r="I42" s="378">
        <v>1.97</v>
      </c>
      <c r="J42" s="326">
        <f t="shared" si="5"/>
        <v>0</v>
      </c>
      <c r="K42" s="327" t="e">
        <f t="shared" si="1"/>
        <v>#DIV/0!</v>
      </c>
    </row>
    <row r="43" spans="1:11" s="96" customFormat="1" x14ac:dyDescent="0.25">
      <c r="A43" s="117">
        <v>31</v>
      </c>
      <c r="B43" s="98">
        <v>96130</v>
      </c>
      <c r="C43" s="379" t="s">
        <v>370</v>
      </c>
      <c r="D43" s="26"/>
      <c r="E43" s="378">
        <v>3.63</v>
      </c>
      <c r="F43" s="326">
        <f t="shared" si="4"/>
        <v>0</v>
      </c>
      <c r="G43" s="327" t="e">
        <f t="shared" si="0"/>
        <v>#DIV/0!</v>
      </c>
      <c r="H43" s="26"/>
      <c r="I43" s="378">
        <v>3.28</v>
      </c>
      <c r="J43" s="326">
        <f t="shared" si="5"/>
        <v>0</v>
      </c>
      <c r="K43" s="327" t="e">
        <f t="shared" si="1"/>
        <v>#DIV/0!</v>
      </c>
    </row>
    <row r="44" spans="1:11" s="96" customFormat="1" x14ac:dyDescent="0.25">
      <c r="A44" s="117">
        <v>32</v>
      </c>
      <c r="B44" s="98">
        <v>96131</v>
      </c>
      <c r="C44" s="379" t="s">
        <v>371</v>
      </c>
      <c r="D44" s="26"/>
      <c r="E44" s="378">
        <v>2.56</v>
      </c>
      <c r="F44" s="326">
        <f t="shared" si="4"/>
        <v>0</v>
      </c>
      <c r="G44" s="327" t="e">
        <f t="shared" si="0"/>
        <v>#DIV/0!</v>
      </c>
      <c r="H44" s="26"/>
      <c r="I44" s="378">
        <v>2.2400000000000002</v>
      </c>
      <c r="J44" s="326">
        <f t="shared" si="5"/>
        <v>0</v>
      </c>
      <c r="K44" s="327" t="e">
        <f t="shared" si="1"/>
        <v>#DIV/0!</v>
      </c>
    </row>
    <row r="45" spans="1:11" s="96" customFormat="1" x14ac:dyDescent="0.25">
      <c r="A45" s="117">
        <v>33</v>
      </c>
      <c r="B45" s="98">
        <v>96132</v>
      </c>
      <c r="C45" s="379" t="s">
        <v>364</v>
      </c>
      <c r="D45" s="26"/>
      <c r="E45" s="378">
        <v>3.87</v>
      </c>
      <c r="F45" s="326">
        <f t="shared" si="4"/>
        <v>0</v>
      </c>
      <c r="G45" s="327" t="e">
        <f t="shared" si="0"/>
        <v>#DIV/0!</v>
      </c>
      <c r="H45" s="26"/>
      <c r="I45" s="378">
        <v>3.18</v>
      </c>
      <c r="J45" s="326">
        <f t="shared" si="5"/>
        <v>0</v>
      </c>
      <c r="K45" s="327" t="e">
        <f t="shared" si="1"/>
        <v>#DIV/0!</v>
      </c>
    </row>
    <row r="46" spans="1:11" s="96" customFormat="1" x14ac:dyDescent="0.25">
      <c r="A46" s="117">
        <v>34</v>
      </c>
      <c r="B46" s="98">
        <v>96133</v>
      </c>
      <c r="C46" s="379" t="s">
        <v>365</v>
      </c>
      <c r="D46" s="26"/>
      <c r="E46" s="378">
        <v>2.89</v>
      </c>
      <c r="F46" s="326">
        <f t="shared" si="4"/>
        <v>0</v>
      </c>
      <c r="G46" s="327" t="e">
        <f t="shared" si="0"/>
        <v>#DIV/0!</v>
      </c>
      <c r="H46" s="26"/>
      <c r="I46" s="378">
        <v>2.25</v>
      </c>
      <c r="J46" s="326">
        <f t="shared" si="5"/>
        <v>0</v>
      </c>
      <c r="K46" s="327" t="e">
        <f t="shared" si="1"/>
        <v>#DIV/0!</v>
      </c>
    </row>
    <row r="47" spans="1:11" s="96" customFormat="1" x14ac:dyDescent="0.25">
      <c r="A47" s="117">
        <v>35</v>
      </c>
      <c r="B47" s="98">
        <v>96136</v>
      </c>
      <c r="C47" s="379" t="s">
        <v>366</v>
      </c>
      <c r="D47" s="26"/>
      <c r="E47" s="378">
        <v>1.26</v>
      </c>
      <c r="F47" s="326">
        <f t="shared" si="4"/>
        <v>0</v>
      </c>
      <c r="G47" s="327" t="e">
        <f t="shared" si="0"/>
        <v>#DIV/0!</v>
      </c>
      <c r="H47" s="26"/>
      <c r="I47" s="378">
        <v>0.7</v>
      </c>
      <c r="J47" s="326">
        <f t="shared" si="5"/>
        <v>0</v>
      </c>
      <c r="K47" s="327" t="e">
        <f t="shared" si="1"/>
        <v>#DIV/0!</v>
      </c>
    </row>
    <row r="48" spans="1:11" s="96" customFormat="1" x14ac:dyDescent="0.25">
      <c r="A48" s="117">
        <v>36</v>
      </c>
      <c r="B48" s="98">
        <v>96137</v>
      </c>
      <c r="C48" s="379" t="s">
        <v>367</v>
      </c>
      <c r="D48" s="26"/>
      <c r="E48" s="378">
        <v>1.1100000000000001</v>
      </c>
      <c r="F48" s="326">
        <f t="shared" si="4"/>
        <v>0</v>
      </c>
      <c r="G48" s="327" t="e">
        <f t="shared" si="0"/>
        <v>#DIV/0!</v>
      </c>
      <c r="H48" s="26"/>
      <c r="I48" s="378">
        <v>0.53</v>
      </c>
      <c r="J48" s="326">
        <f t="shared" si="5"/>
        <v>0</v>
      </c>
      <c r="K48" s="327" t="e">
        <f t="shared" si="1"/>
        <v>#DIV/0!</v>
      </c>
    </row>
    <row r="49" spans="1:11" s="96" customFormat="1" x14ac:dyDescent="0.25">
      <c r="A49" s="117">
        <v>37</v>
      </c>
      <c r="B49" s="98">
        <v>96138</v>
      </c>
      <c r="C49" s="379" t="s">
        <v>368</v>
      </c>
      <c r="D49" s="26"/>
      <c r="E49" s="378">
        <v>1.04</v>
      </c>
      <c r="F49" s="326">
        <f t="shared" si="4"/>
        <v>0</v>
      </c>
      <c r="G49" s="327" t="e">
        <f t="shared" si="0"/>
        <v>#DIV/0!</v>
      </c>
      <c r="H49" s="26"/>
      <c r="I49" s="378">
        <v>0.57999999999999996</v>
      </c>
      <c r="J49" s="326">
        <f t="shared" si="5"/>
        <v>0</v>
      </c>
      <c r="K49" s="327" t="e">
        <f t="shared" si="1"/>
        <v>#DIV/0!</v>
      </c>
    </row>
    <row r="50" spans="1:11" s="96" customFormat="1" x14ac:dyDescent="0.25">
      <c r="A50" s="117">
        <v>38</v>
      </c>
      <c r="B50" s="98">
        <v>96139</v>
      </c>
      <c r="C50" s="379" t="s">
        <v>369</v>
      </c>
      <c r="D50" s="26"/>
      <c r="E50" s="378">
        <v>1.04</v>
      </c>
      <c r="F50" s="326">
        <f t="shared" si="4"/>
        <v>0</v>
      </c>
      <c r="G50" s="327" t="e">
        <f t="shared" si="0"/>
        <v>#DIV/0!</v>
      </c>
      <c r="H50" s="26"/>
      <c r="I50" s="378">
        <v>0.5</v>
      </c>
      <c r="J50" s="326">
        <f t="shared" si="5"/>
        <v>0</v>
      </c>
      <c r="K50" s="327" t="e">
        <f t="shared" si="1"/>
        <v>#DIV/0!</v>
      </c>
    </row>
    <row r="51" spans="1:11" s="96" customFormat="1" x14ac:dyDescent="0.25">
      <c r="A51" s="117">
        <v>39</v>
      </c>
      <c r="B51" s="98">
        <v>96146</v>
      </c>
      <c r="C51" s="379" t="s">
        <v>363</v>
      </c>
      <c r="D51" s="26"/>
      <c r="E51" s="378">
        <v>7.0000000000000007E-2</v>
      </c>
      <c r="F51" s="326">
        <f t="shared" si="4"/>
        <v>0</v>
      </c>
      <c r="G51" s="327" t="e">
        <f t="shared" ref="G51:G82" si="6">E51*$F$12</f>
        <v>#DIV/0!</v>
      </c>
      <c r="H51" s="26"/>
      <c r="I51" s="378">
        <v>7.0000000000000007E-2</v>
      </c>
      <c r="J51" s="326">
        <f t="shared" si="5"/>
        <v>0</v>
      </c>
      <c r="K51" s="327" t="e">
        <f t="shared" ref="K51:K82" si="7">I51*$F$12</f>
        <v>#DIV/0!</v>
      </c>
    </row>
    <row r="52" spans="1:11" s="96" customFormat="1" x14ac:dyDescent="0.25">
      <c r="A52" s="117">
        <v>40</v>
      </c>
      <c r="B52" s="98">
        <v>96372</v>
      </c>
      <c r="C52" s="379" t="s">
        <v>126</v>
      </c>
      <c r="D52" s="26"/>
      <c r="E52" s="378">
        <v>0.43</v>
      </c>
      <c r="F52" s="326">
        <f t="shared" si="4"/>
        <v>0</v>
      </c>
      <c r="G52" s="327" t="e">
        <f t="shared" si="6"/>
        <v>#DIV/0!</v>
      </c>
      <c r="H52" s="26"/>
      <c r="I52" s="378">
        <v>0.43</v>
      </c>
      <c r="J52" s="326">
        <f t="shared" si="5"/>
        <v>0</v>
      </c>
      <c r="K52" s="327" t="e">
        <f t="shared" si="7"/>
        <v>#DIV/0!</v>
      </c>
    </row>
    <row r="53" spans="1:11" s="96" customFormat="1" x14ac:dyDescent="0.25">
      <c r="A53" s="117">
        <v>41</v>
      </c>
      <c r="B53" s="98">
        <v>97535</v>
      </c>
      <c r="C53" s="379" t="s">
        <v>127</v>
      </c>
      <c r="D53" s="26"/>
      <c r="E53" s="378">
        <v>0.99</v>
      </c>
      <c r="F53" s="326">
        <f t="shared" si="4"/>
        <v>0</v>
      </c>
      <c r="G53" s="327" t="e">
        <f t="shared" si="6"/>
        <v>#DIV/0!</v>
      </c>
      <c r="H53" s="26"/>
      <c r="I53" s="378">
        <v>0.99</v>
      </c>
      <c r="J53" s="326">
        <f t="shared" si="5"/>
        <v>0</v>
      </c>
      <c r="K53" s="327" t="e">
        <f t="shared" si="7"/>
        <v>#DIV/0!</v>
      </c>
    </row>
    <row r="54" spans="1:11" s="96" customFormat="1" x14ac:dyDescent="0.25">
      <c r="A54" s="117">
        <v>42</v>
      </c>
      <c r="B54" s="98">
        <v>97537</v>
      </c>
      <c r="C54" s="379" t="s">
        <v>128</v>
      </c>
      <c r="D54" s="26"/>
      <c r="E54" s="378">
        <v>0.98</v>
      </c>
      <c r="F54" s="326">
        <f t="shared" si="4"/>
        <v>0</v>
      </c>
      <c r="G54" s="327" t="e">
        <f t="shared" si="6"/>
        <v>#DIV/0!</v>
      </c>
      <c r="H54" s="26"/>
      <c r="I54" s="378">
        <v>0.98</v>
      </c>
      <c r="J54" s="326">
        <f t="shared" si="5"/>
        <v>0</v>
      </c>
      <c r="K54" s="327" t="e">
        <f t="shared" si="7"/>
        <v>#DIV/0!</v>
      </c>
    </row>
    <row r="55" spans="1:11" s="96" customFormat="1" x14ac:dyDescent="0.25">
      <c r="A55" s="117">
        <v>43</v>
      </c>
      <c r="B55" s="98">
        <v>98966</v>
      </c>
      <c r="C55" s="379" t="s">
        <v>374</v>
      </c>
      <c r="D55" s="26"/>
      <c r="E55" s="378">
        <v>0.4</v>
      </c>
      <c r="F55" s="326">
        <f t="shared" si="4"/>
        <v>0</v>
      </c>
      <c r="G55" s="327" t="e">
        <f t="shared" si="6"/>
        <v>#DIV/0!</v>
      </c>
      <c r="H55" s="26"/>
      <c r="I55" s="378">
        <v>0.35</v>
      </c>
      <c r="J55" s="326">
        <f t="shared" si="5"/>
        <v>0</v>
      </c>
      <c r="K55" s="327" t="e">
        <f t="shared" si="7"/>
        <v>#DIV/0!</v>
      </c>
    </row>
    <row r="56" spans="1:11" s="96" customFormat="1" x14ac:dyDescent="0.25">
      <c r="A56" s="117">
        <v>44</v>
      </c>
      <c r="B56" s="98">
        <v>98967</v>
      </c>
      <c r="C56" s="379" t="s">
        <v>375</v>
      </c>
      <c r="D56" s="26"/>
      <c r="E56" s="378">
        <v>0.74</v>
      </c>
      <c r="F56" s="326">
        <f t="shared" si="4"/>
        <v>0</v>
      </c>
      <c r="G56" s="327" t="e">
        <f t="shared" si="6"/>
        <v>#DIV/0!</v>
      </c>
      <c r="H56" s="26"/>
      <c r="I56" s="378">
        <v>0.68</v>
      </c>
      <c r="J56" s="326">
        <f t="shared" si="5"/>
        <v>0</v>
      </c>
      <c r="K56" s="327" t="e">
        <f t="shared" si="7"/>
        <v>#DIV/0!</v>
      </c>
    </row>
    <row r="57" spans="1:11" s="96" customFormat="1" x14ac:dyDescent="0.25">
      <c r="A57" s="117">
        <v>45</v>
      </c>
      <c r="B57" s="98">
        <v>98968</v>
      </c>
      <c r="C57" s="379" t="s">
        <v>376</v>
      </c>
      <c r="D57" s="26"/>
      <c r="E57" s="378">
        <v>1.02</v>
      </c>
      <c r="F57" s="326">
        <f t="shared" si="4"/>
        <v>0</v>
      </c>
      <c r="G57" s="327" t="e">
        <f t="shared" si="6"/>
        <v>#DIV/0!</v>
      </c>
      <c r="H57" s="26"/>
      <c r="I57" s="378">
        <v>0.95</v>
      </c>
      <c r="J57" s="326">
        <f t="shared" si="5"/>
        <v>0</v>
      </c>
      <c r="K57" s="327" t="e">
        <f t="shared" si="7"/>
        <v>#DIV/0!</v>
      </c>
    </row>
    <row r="58" spans="1:11" s="96" customFormat="1" x14ac:dyDescent="0.25">
      <c r="A58" s="117">
        <v>46</v>
      </c>
      <c r="B58" s="98">
        <v>99202</v>
      </c>
      <c r="C58" s="379" t="s">
        <v>162</v>
      </c>
      <c r="D58" s="26"/>
      <c r="E58" s="378">
        <v>2.16</v>
      </c>
      <c r="F58" s="326">
        <f t="shared" si="4"/>
        <v>0</v>
      </c>
      <c r="G58" s="327" t="e">
        <f t="shared" si="6"/>
        <v>#DIV/0!</v>
      </c>
      <c r="H58" s="26"/>
      <c r="I58" s="378">
        <v>1.4</v>
      </c>
      <c r="J58" s="326">
        <f t="shared" si="5"/>
        <v>0</v>
      </c>
      <c r="K58" s="327" t="e">
        <f t="shared" si="7"/>
        <v>#DIV/0!</v>
      </c>
    </row>
    <row r="59" spans="1:11" s="96" customFormat="1" x14ac:dyDescent="0.25">
      <c r="A59" s="117">
        <v>47</v>
      </c>
      <c r="B59" s="98">
        <v>99203</v>
      </c>
      <c r="C59" s="379" t="s">
        <v>162</v>
      </c>
      <c r="D59" s="26"/>
      <c r="E59" s="378">
        <v>3.37</v>
      </c>
      <c r="F59" s="326">
        <f t="shared" si="4"/>
        <v>0</v>
      </c>
      <c r="G59" s="327" t="e">
        <f t="shared" si="6"/>
        <v>#DIV/0!</v>
      </c>
      <c r="H59" s="26"/>
      <c r="I59" s="378">
        <v>2.4500000000000002</v>
      </c>
      <c r="J59" s="326">
        <f t="shared" si="5"/>
        <v>0</v>
      </c>
      <c r="K59" s="327" t="e">
        <f t="shared" si="7"/>
        <v>#DIV/0!</v>
      </c>
    </row>
    <row r="60" spans="1:11" s="96" customFormat="1" x14ac:dyDescent="0.25">
      <c r="A60" s="117">
        <v>48</v>
      </c>
      <c r="B60" s="98">
        <v>99204</v>
      </c>
      <c r="C60" s="379" t="s">
        <v>162</v>
      </c>
      <c r="D60" s="26"/>
      <c r="E60" s="378">
        <v>5.05</v>
      </c>
      <c r="F60" s="326">
        <f t="shared" si="4"/>
        <v>0</v>
      </c>
      <c r="G60" s="327" t="e">
        <f t="shared" si="6"/>
        <v>#DIV/0!</v>
      </c>
      <c r="H60" s="26"/>
      <c r="I60" s="378">
        <v>3.99</v>
      </c>
      <c r="J60" s="326">
        <f t="shared" si="5"/>
        <v>0</v>
      </c>
      <c r="K60" s="327" t="e">
        <f t="shared" si="7"/>
        <v>#DIV/0!</v>
      </c>
    </row>
    <row r="61" spans="1:11" s="96" customFormat="1" x14ac:dyDescent="0.25">
      <c r="A61" s="117">
        <v>49</v>
      </c>
      <c r="B61" s="98">
        <v>99205</v>
      </c>
      <c r="C61" s="379" t="s">
        <v>162</v>
      </c>
      <c r="D61" s="26"/>
      <c r="E61" s="378">
        <v>6.67</v>
      </c>
      <c r="F61" s="326">
        <f t="shared" si="4"/>
        <v>0</v>
      </c>
      <c r="G61" s="327" t="e">
        <f t="shared" si="6"/>
        <v>#DIV/0!</v>
      </c>
      <c r="H61" s="26"/>
      <c r="I61" s="378">
        <v>5.43</v>
      </c>
      <c r="J61" s="326">
        <f t="shared" si="5"/>
        <v>0</v>
      </c>
      <c r="K61" s="327" t="e">
        <f t="shared" si="7"/>
        <v>#DIV/0!</v>
      </c>
    </row>
    <row r="62" spans="1:11" s="96" customFormat="1" ht="45" x14ac:dyDescent="0.25">
      <c r="A62" s="117">
        <v>50</v>
      </c>
      <c r="B62" s="98">
        <v>99211</v>
      </c>
      <c r="C62" s="379" t="s">
        <v>377</v>
      </c>
      <c r="D62" s="26"/>
      <c r="E62" s="378">
        <v>0.7</v>
      </c>
      <c r="F62" s="326">
        <f t="shared" si="4"/>
        <v>0</v>
      </c>
      <c r="G62" s="327" t="e">
        <f t="shared" si="6"/>
        <v>#DIV/0!</v>
      </c>
      <c r="H62" s="26"/>
      <c r="I62" s="378">
        <v>0.26</v>
      </c>
      <c r="J62" s="326">
        <f t="shared" si="5"/>
        <v>0</v>
      </c>
      <c r="K62" s="327" t="e">
        <f t="shared" si="7"/>
        <v>#DIV/0!</v>
      </c>
    </row>
    <row r="63" spans="1:11" s="96" customFormat="1" x14ac:dyDescent="0.25">
      <c r="A63" s="117">
        <v>51</v>
      </c>
      <c r="B63" s="98">
        <v>99212</v>
      </c>
      <c r="C63" s="379" t="s">
        <v>163</v>
      </c>
      <c r="D63" s="26"/>
      <c r="E63" s="378">
        <v>1.7</v>
      </c>
      <c r="F63" s="326">
        <f t="shared" si="4"/>
        <v>0</v>
      </c>
      <c r="G63" s="327" t="e">
        <f t="shared" si="6"/>
        <v>#DIV/0!</v>
      </c>
      <c r="H63" s="26"/>
      <c r="I63" s="378">
        <v>1.05</v>
      </c>
      <c r="J63" s="326">
        <f t="shared" si="5"/>
        <v>0</v>
      </c>
      <c r="K63" s="327" t="e">
        <f t="shared" si="7"/>
        <v>#DIV/0!</v>
      </c>
    </row>
    <row r="64" spans="1:11" s="96" customFormat="1" x14ac:dyDescent="0.25">
      <c r="A64" s="117">
        <v>52</v>
      </c>
      <c r="B64" s="98">
        <v>99213</v>
      </c>
      <c r="C64" s="379" t="s">
        <v>163</v>
      </c>
      <c r="D64" s="26"/>
      <c r="E64" s="378">
        <v>2.75</v>
      </c>
      <c r="F64" s="326">
        <f t="shared" si="4"/>
        <v>0</v>
      </c>
      <c r="G64" s="327" t="e">
        <f t="shared" si="6"/>
        <v>#DIV/0!</v>
      </c>
      <c r="H64" s="26"/>
      <c r="I64" s="378">
        <v>1.97</v>
      </c>
      <c r="J64" s="326">
        <f t="shared" si="5"/>
        <v>0</v>
      </c>
      <c r="K64" s="327" t="e">
        <f t="shared" si="7"/>
        <v>#DIV/0!</v>
      </c>
    </row>
    <row r="65" spans="1:11" s="96" customFormat="1" x14ac:dyDescent="0.25">
      <c r="A65" s="117">
        <v>53</v>
      </c>
      <c r="B65" s="98">
        <v>99214</v>
      </c>
      <c r="C65" s="379" t="s">
        <v>163</v>
      </c>
      <c r="D65" s="26"/>
      <c r="E65" s="378">
        <v>3.87</v>
      </c>
      <c r="F65" s="326">
        <f t="shared" si="4"/>
        <v>0</v>
      </c>
      <c r="G65" s="327" t="e">
        <f t="shared" si="6"/>
        <v>#DIV/0!</v>
      </c>
      <c r="H65" s="26"/>
      <c r="I65" s="378">
        <v>2.9</v>
      </c>
      <c r="J65" s="326">
        <f t="shared" si="5"/>
        <v>0</v>
      </c>
      <c r="K65" s="327" t="e">
        <f t="shared" si="7"/>
        <v>#DIV/0!</v>
      </c>
    </row>
    <row r="66" spans="1:11" s="96" customFormat="1" x14ac:dyDescent="0.25">
      <c r="A66" s="117">
        <v>54</v>
      </c>
      <c r="B66" s="98">
        <v>99215</v>
      </c>
      <c r="C66" s="379" t="s">
        <v>163</v>
      </c>
      <c r="D66" s="26"/>
      <c r="E66" s="378">
        <v>5.43</v>
      </c>
      <c r="F66" s="326">
        <f t="shared" si="4"/>
        <v>0</v>
      </c>
      <c r="G66" s="327" t="e">
        <f t="shared" si="6"/>
        <v>#DIV/0!</v>
      </c>
      <c r="H66" s="26"/>
      <c r="I66" s="378">
        <v>4.29</v>
      </c>
      <c r="J66" s="326">
        <f t="shared" si="5"/>
        <v>0</v>
      </c>
      <c r="K66" s="327" t="e">
        <f t="shared" si="7"/>
        <v>#DIV/0!</v>
      </c>
    </row>
    <row r="67" spans="1:11" s="96" customFormat="1" x14ac:dyDescent="0.25">
      <c r="A67" s="117">
        <v>55</v>
      </c>
      <c r="B67" s="98">
        <v>99221</v>
      </c>
      <c r="C67" s="379" t="s">
        <v>129</v>
      </c>
      <c r="D67" s="26"/>
      <c r="E67" s="378">
        <v>2.46</v>
      </c>
      <c r="F67" s="326">
        <f t="shared" si="4"/>
        <v>0</v>
      </c>
      <c r="G67" s="327" t="e">
        <f t="shared" si="6"/>
        <v>#DIV/0!</v>
      </c>
      <c r="H67" s="26"/>
      <c r="I67" s="378">
        <v>2.46</v>
      </c>
      <c r="J67" s="326">
        <f t="shared" si="5"/>
        <v>0</v>
      </c>
      <c r="K67" s="327" t="e">
        <f t="shared" si="7"/>
        <v>#DIV/0!</v>
      </c>
    </row>
    <row r="68" spans="1:11" s="96" customFormat="1" x14ac:dyDescent="0.25">
      <c r="A68" s="117">
        <v>56</v>
      </c>
      <c r="B68" s="98">
        <v>99222</v>
      </c>
      <c r="C68" s="379" t="s">
        <v>130</v>
      </c>
      <c r="D68" s="26"/>
      <c r="E68" s="378">
        <v>3.88</v>
      </c>
      <c r="F68" s="326">
        <f t="shared" si="4"/>
        <v>0</v>
      </c>
      <c r="G68" s="327" t="e">
        <f t="shared" si="6"/>
        <v>#DIV/0!</v>
      </c>
      <c r="H68" s="26"/>
      <c r="I68" s="378">
        <v>3.88</v>
      </c>
      <c r="J68" s="326">
        <f t="shared" si="5"/>
        <v>0</v>
      </c>
      <c r="K68" s="327" t="e">
        <f t="shared" si="7"/>
        <v>#DIV/0!</v>
      </c>
    </row>
    <row r="69" spans="1:11" s="96" customFormat="1" x14ac:dyDescent="0.25">
      <c r="A69" s="117">
        <v>57</v>
      </c>
      <c r="B69" s="98">
        <v>99223</v>
      </c>
      <c r="C69" s="379" t="s">
        <v>131</v>
      </c>
      <c r="D69" s="26"/>
      <c r="E69" s="378">
        <v>5.17</v>
      </c>
      <c r="F69" s="326">
        <f t="shared" si="4"/>
        <v>0</v>
      </c>
      <c r="G69" s="327" t="e">
        <f t="shared" si="6"/>
        <v>#DIV/0!</v>
      </c>
      <c r="H69" s="26"/>
      <c r="I69" s="378">
        <v>5.17</v>
      </c>
      <c r="J69" s="326">
        <f t="shared" si="5"/>
        <v>0</v>
      </c>
      <c r="K69" s="327" t="e">
        <f t="shared" si="7"/>
        <v>#DIV/0!</v>
      </c>
    </row>
    <row r="70" spans="1:11" s="96" customFormat="1" x14ac:dyDescent="0.25">
      <c r="A70" s="117">
        <v>58</v>
      </c>
      <c r="B70" s="98">
        <v>99231</v>
      </c>
      <c r="C70" s="379" t="s">
        <v>132</v>
      </c>
      <c r="D70" s="26"/>
      <c r="E70" s="378">
        <v>1.46</v>
      </c>
      <c r="F70" s="326">
        <f t="shared" si="4"/>
        <v>0</v>
      </c>
      <c r="G70" s="327" t="e">
        <f t="shared" si="6"/>
        <v>#DIV/0!</v>
      </c>
      <c r="H70" s="26"/>
      <c r="I70" s="378">
        <v>1.46</v>
      </c>
      <c r="J70" s="326">
        <f t="shared" si="5"/>
        <v>0</v>
      </c>
      <c r="K70" s="327" t="e">
        <f t="shared" si="7"/>
        <v>#DIV/0!</v>
      </c>
    </row>
    <row r="71" spans="1:11" s="96" customFormat="1" x14ac:dyDescent="0.25">
      <c r="A71" s="117">
        <v>59</v>
      </c>
      <c r="B71" s="98">
        <v>99232</v>
      </c>
      <c r="C71" s="379" t="s">
        <v>133</v>
      </c>
      <c r="D71" s="26"/>
      <c r="E71" s="378">
        <v>2.36</v>
      </c>
      <c r="F71" s="326">
        <f t="shared" si="4"/>
        <v>0</v>
      </c>
      <c r="G71" s="327" t="e">
        <f t="shared" si="6"/>
        <v>#DIV/0!</v>
      </c>
      <c r="H71" s="26"/>
      <c r="I71" s="378">
        <v>2.36</v>
      </c>
      <c r="J71" s="326">
        <f t="shared" si="5"/>
        <v>0</v>
      </c>
      <c r="K71" s="327" t="e">
        <f t="shared" si="7"/>
        <v>#DIV/0!</v>
      </c>
    </row>
    <row r="72" spans="1:11" s="96" customFormat="1" x14ac:dyDescent="0.25">
      <c r="A72" s="117">
        <v>60</v>
      </c>
      <c r="B72" s="98">
        <v>99233</v>
      </c>
      <c r="C72" s="379" t="s">
        <v>134</v>
      </c>
      <c r="D72" s="26"/>
      <c r="E72" s="378">
        <v>3.52</v>
      </c>
      <c r="F72" s="326">
        <f t="shared" si="4"/>
        <v>0</v>
      </c>
      <c r="G72" s="327" t="e">
        <f t="shared" si="6"/>
        <v>#DIV/0!</v>
      </c>
      <c r="H72" s="26"/>
      <c r="I72" s="378">
        <v>3.52</v>
      </c>
      <c r="J72" s="326">
        <f t="shared" si="5"/>
        <v>0</v>
      </c>
      <c r="K72" s="327" t="e">
        <f t="shared" si="7"/>
        <v>#DIV/0!</v>
      </c>
    </row>
    <row r="73" spans="1:11" s="96" customFormat="1" ht="30" x14ac:dyDescent="0.25">
      <c r="A73" s="117">
        <v>61</v>
      </c>
      <c r="B73" s="98">
        <v>99234</v>
      </c>
      <c r="C73" s="379" t="s">
        <v>392</v>
      </c>
      <c r="D73" s="26"/>
      <c r="E73" s="378">
        <v>2.9</v>
      </c>
      <c r="F73" s="326">
        <f t="shared" si="4"/>
        <v>0</v>
      </c>
      <c r="G73" s="327" t="e">
        <f t="shared" si="6"/>
        <v>#DIV/0!</v>
      </c>
      <c r="H73" s="26"/>
      <c r="I73" s="378">
        <v>2.9</v>
      </c>
      <c r="J73" s="326">
        <f t="shared" si="5"/>
        <v>0</v>
      </c>
      <c r="K73" s="327" t="e">
        <f t="shared" si="7"/>
        <v>#DIV/0!</v>
      </c>
    </row>
    <row r="74" spans="1:11" s="96" customFormat="1" ht="30" x14ac:dyDescent="0.25">
      <c r="A74" s="117">
        <v>62</v>
      </c>
      <c r="B74" s="98">
        <v>99235</v>
      </c>
      <c r="C74" s="379" t="s">
        <v>393</v>
      </c>
      <c r="D74" s="26"/>
      <c r="E74" s="378">
        <v>4.72</v>
      </c>
      <c r="F74" s="326">
        <f t="shared" si="4"/>
        <v>0</v>
      </c>
      <c r="G74" s="327" t="e">
        <f t="shared" si="6"/>
        <v>#DIV/0!</v>
      </c>
      <c r="H74" s="26"/>
      <c r="I74" s="378">
        <v>4.72</v>
      </c>
      <c r="J74" s="326">
        <f t="shared" si="5"/>
        <v>0</v>
      </c>
      <c r="K74" s="327" t="e">
        <f t="shared" si="7"/>
        <v>#DIV/0!</v>
      </c>
    </row>
    <row r="75" spans="1:11" s="96" customFormat="1" ht="30" x14ac:dyDescent="0.25">
      <c r="A75" s="117">
        <v>63</v>
      </c>
      <c r="B75" s="98">
        <v>99236</v>
      </c>
      <c r="C75" s="379" t="s">
        <v>394</v>
      </c>
      <c r="D75" s="26"/>
      <c r="E75" s="378">
        <v>6.17</v>
      </c>
      <c r="F75" s="326">
        <f t="shared" si="4"/>
        <v>0</v>
      </c>
      <c r="G75" s="327" t="e">
        <f t="shared" si="6"/>
        <v>#DIV/0!</v>
      </c>
      <c r="H75" s="26"/>
      <c r="I75" s="378">
        <v>6.17</v>
      </c>
      <c r="J75" s="326">
        <f t="shared" si="5"/>
        <v>0</v>
      </c>
      <c r="K75" s="327" t="e">
        <f t="shared" si="7"/>
        <v>#DIV/0!</v>
      </c>
    </row>
    <row r="76" spans="1:11" s="96" customFormat="1" x14ac:dyDescent="0.25">
      <c r="A76" s="117">
        <v>64</v>
      </c>
      <c r="B76" s="98">
        <v>99238</v>
      </c>
      <c r="C76" s="379" t="s">
        <v>378</v>
      </c>
      <c r="D76" s="26"/>
      <c r="E76" s="378">
        <v>2.42</v>
      </c>
      <c r="F76" s="326">
        <f t="shared" ref="F76:F124" si="8">D76*E76</f>
        <v>0</v>
      </c>
      <c r="G76" s="327" t="e">
        <f t="shared" si="6"/>
        <v>#DIV/0!</v>
      </c>
      <c r="H76" s="26"/>
      <c r="I76" s="378">
        <v>2.42</v>
      </c>
      <c r="J76" s="326">
        <f t="shared" ref="J76:J124" si="9">H76*I76</f>
        <v>0</v>
      </c>
      <c r="K76" s="327" t="e">
        <f t="shared" si="7"/>
        <v>#DIV/0!</v>
      </c>
    </row>
    <row r="77" spans="1:11" s="96" customFormat="1" x14ac:dyDescent="0.25">
      <c r="A77" s="117">
        <v>65</v>
      </c>
      <c r="B77" s="98">
        <v>99239</v>
      </c>
      <c r="C77" s="379" t="s">
        <v>135</v>
      </c>
      <c r="D77" s="26"/>
      <c r="E77" s="378">
        <v>3.42</v>
      </c>
      <c r="F77" s="326">
        <f t="shared" si="8"/>
        <v>0</v>
      </c>
      <c r="G77" s="327" t="e">
        <f t="shared" si="6"/>
        <v>#DIV/0!</v>
      </c>
      <c r="H77" s="26"/>
      <c r="I77" s="378">
        <v>3.42</v>
      </c>
      <c r="J77" s="326">
        <f t="shared" si="9"/>
        <v>0</v>
      </c>
      <c r="K77" s="327" t="e">
        <f t="shared" si="7"/>
        <v>#DIV/0!</v>
      </c>
    </row>
    <row r="78" spans="1:11" s="96" customFormat="1" x14ac:dyDescent="0.25">
      <c r="A78" s="117">
        <v>66</v>
      </c>
      <c r="B78" s="98">
        <v>99242</v>
      </c>
      <c r="C78" s="379" t="s">
        <v>379</v>
      </c>
      <c r="D78" s="26"/>
      <c r="E78" s="378">
        <v>2.2400000000000002</v>
      </c>
      <c r="F78" s="326">
        <f t="shared" si="8"/>
        <v>0</v>
      </c>
      <c r="G78" s="327" t="e">
        <f t="shared" si="6"/>
        <v>#DIV/0!</v>
      </c>
      <c r="H78" s="26"/>
      <c r="I78" s="378">
        <v>1.65</v>
      </c>
      <c r="J78" s="326">
        <f t="shared" si="9"/>
        <v>0</v>
      </c>
      <c r="K78" s="327" t="e">
        <f t="shared" si="7"/>
        <v>#DIV/0!</v>
      </c>
    </row>
    <row r="79" spans="1:11" s="96" customFormat="1" x14ac:dyDescent="0.25">
      <c r="A79" s="117">
        <v>67</v>
      </c>
      <c r="B79" s="98">
        <v>99243</v>
      </c>
      <c r="C79" s="379" t="s">
        <v>380</v>
      </c>
      <c r="D79" s="26"/>
      <c r="E79" s="378">
        <v>3.38</v>
      </c>
      <c r="F79" s="326">
        <f t="shared" si="8"/>
        <v>0</v>
      </c>
      <c r="G79" s="327" t="e">
        <f t="shared" si="6"/>
        <v>#DIV/0!</v>
      </c>
      <c r="H79" s="26"/>
      <c r="I79" s="378">
        <v>2.63</v>
      </c>
      <c r="J79" s="326">
        <f t="shared" si="9"/>
        <v>0</v>
      </c>
      <c r="K79" s="327" t="e">
        <f t="shared" si="7"/>
        <v>#DIV/0!</v>
      </c>
    </row>
    <row r="80" spans="1:11" s="96" customFormat="1" x14ac:dyDescent="0.25">
      <c r="A80" s="117">
        <v>68</v>
      </c>
      <c r="B80" s="98">
        <v>99244</v>
      </c>
      <c r="C80" s="379" t="s">
        <v>381</v>
      </c>
      <c r="D80" s="26"/>
      <c r="E80" s="378">
        <v>4.8099999999999996</v>
      </c>
      <c r="F80" s="326">
        <f t="shared" si="8"/>
        <v>0</v>
      </c>
      <c r="G80" s="327" t="e">
        <f t="shared" si="6"/>
        <v>#DIV/0!</v>
      </c>
      <c r="H80" s="26"/>
      <c r="I80" s="378">
        <v>3.99</v>
      </c>
      <c r="J80" s="326">
        <f t="shared" si="9"/>
        <v>0</v>
      </c>
      <c r="K80" s="327" t="e">
        <f t="shared" si="7"/>
        <v>#DIV/0!</v>
      </c>
    </row>
    <row r="81" spans="1:11" s="96" customFormat="1" x14ac:dyDescent="0.25">
      <c r="A81" s="117">
        <v>69</v>
      </c>
      <c r="B81" s="98">
        <v>99245</v>
      </c>
      <c r="C81" s="379" t="s">
        <v>382</v>
      </c>
      <c r="D81" s="26"/>
      <c r="E81" s="378">
        <v>6.27</v>
      </c>
      <c r="F81" s="326">
        <f t="shared" si="8"/>
        <v>0</v>
      </c>
      <c r="G81" s="327" t="e">
        <f t="shared" si="6"/>
        <v>#DIV/0!</v>
      </c>
      <c r="H81" s="26"/>
      <c r="I81" s="378">
        <v>5.35</v>
      </c>
      <c r="J81" s="326">
        <f t="shared" si="9"/>
        <v>0</v>
      </c>
      <c r="K81" s="327" t="e">
        <f t="shared" si="7"/>
        <v>#DIV/0!</v>
      </c>
    </row>
    <row r="82" spans="1:11" s="96" customFormat="1" x14ac:dyDescent="0.25">
      <c r="A82" s="117">
        <v>70</v>
      </c>
      <c r="B82" s="98">
        <v>99252</v>
      </c>
      <c r="C82" s="379" t="s">
        <v>383</v>
      </c>
      <c r="D82" s="26"/>
      <c r="E82" s="378">
        <v>2.1</v>
      </c>
      <c r="F82" s="326">
        <f t="shared" si="8"/>
        <v>0</v>
      </c>
      <c r="G82" s="327" t="e">
        <f t="shared" si="6"/>
        <v>#DIV/0!</v>
      </c>
      <c r="H82" s="26"/>
      <c r="I82" s="378">
        <v>2.1</v>
      </c>
      <c r="J82" s="326">
        <f t="shared" si="9"/>
        <v>0</v>
      </c>
      <c r="K82" s="327" t="e">
        <f t="shared" si="7"/>
        <v>#DIV/0!</v>
      </c>
    </row>
    <row r="83" spans="1:11" s="96" customFormat="1" x14ac:dyDescent="0.25">
      <c r="A83" s="117">
        <v>71</v>
      </c>
      <c r="B83" s="98">
        <v>99253</v>
      </c>
      <c r="C83" s="379" t="s">
        <v>384</v>
      </c>
      <c r="D83" s="26"/>
      <c r="E83" s="378">
        <v>2.97</v>
      </c>
      <c r="F83" s="326">
        <f t="shared" si="8"/>
        <v>0</v>
      </c>
      <c r="G83" s="327" t="e">
        <f t="shared" ref="G83:G114" si="10">E83*$F$12</f>
        <v>#DIV/0!</v>
      </c>
      <c r="H83" s="26"/>
      <c r="I83" s="378">
        <v>2.97</v>
      </c>
      <c r="J83" s="326">
        <f t="shared" si="9"/>
        <v>0</v>
      </c>
      <c r="K83" s="327" t="e">
        <f t="shared" ref="K83:K114" si="11">I83*$F$12</f>
        <v>#DIV/0!</v>
      </c>
    </row>
    <row r="84" spans="1:11" s="96" customFormat="1" x14ac:dyDescent="0.25">
      <c r="A84" s="117">
        <v>72</v>
      </c>
      <c r="B84" s="98">
        <v>99254</v>
      </c>
      <c r="C84" s="379" t="s">
        <v>385</v>
      </c>
      <c r="D84" s="26"/>
      <c r="E84" s="378">
        <v>4.1100000000000003</v>
      </c>
      <c r="F84" s="326">
        <f t="shared" si="8"/>
        <v>0</v>
      </c>
      <c r="G84" s="327" t="e">
        <f t="shared" si="10"/>
        <v>#DIV/0!</v>
      </c>
      <c r="H84" s="26"/>
      <c r="I84" s="378">
        <v>4.1100000000000003</v>
      </c>
      <c r="J84" s="326">
        <f t="shared" si="9"/>
        <v>0</v>
      </c>
      <c r="K84" s="327" t="e">
        <f t="shared" si="11"/>
        <v>#DIV/0!</v>
      </c>
    </row>
    <row r="85" spans="1:11" s="96" customFormat="1" x14ac:dyDescent="0.25">
      <c r="A85" s="117">
        <v>73</v>
      </c>
      <c r="B85" s="98">
        <v>99255</v>
      </c>
      <c r="C85" s="379" t="s">
        <v>386</v>
      </c>
      <c r="D85" s="26"/>
      <c r="E85" s="378">
        <v>5.52</v>
      </c>
      <c r="F85" s="326">
        <f t="shared" si="8"/>
        <v>0</v>
      </c>
      <c r="G85" s="327" t="e">
        <f t="shared" si="10"/>
        <v>#DIV/0!</v>
      </c>
      <c r="H85" s="26"/>
      <c r="I85" s="378">
        <v>5.52</v>
      </c>
      <c r="J85" s="326">
        <f t="shared" si="9"/>
        <v>0</v>
      </c>
      <c r="K85" s="327" t="e">
        <f t="shared" si="11"/>
        <v>#DIV/0!</v>
      </c>
    </row>
    <row r="86" spans="1:11" s="96" customFormat="1" x14ac:dyDescent="0.25">
      <c r="A86" s="117">
        <v>74</v>
      </c>
      <c r="B86" s="98">
        <v>99281</v>
      </c>
      <c r="C86" s="379" t="s">
        <v>387</v>
      </c>
      <c r="D86" s="26"/>
      <c r="E86" s="378">
        <v>0.34</v>
      </c>
      <c r="F86" s="326">
        <f t="shared" si="8"/>
        <v>0</v>
      </c>
      <c r="G86" s="327" t="e">
        <f t="shared" si="10"/>
        <v>#DIV/0!</v>
      </c>
      <c r="H86" s="26"/>
      <c r="I86" s="378">
        <v>0.34</v>
      </c>
      <c r="J86" s="326">
        <f t="shared" si="9"/>
        <v>0</v>
      </c>
      <c r="K86" s="327" t="e">
        <f t="shared" si="11"/>
        <v>#DIV/0!</v>
      </c>
    </row>
    <row r="87" spans="1:11" s="96" customFormat="1" x14ac:dyDescent="0.25">
      <c r="A87" s="117">
        <v>75</v>
      </c>
      <c r="B87" s="98">
        <v>99282</v>
      </c>
      <c r="C87" s="379" t="s">
        <v>388</v>
      </c>
      <c r="D87" s="26"/>
      <c r="E87" s="378">
        <v>1.25</v>
      </c>
      <c r="F87" s="326">
        <f t="shared" si="8"/>
        <v>0</v>
      </c>
      <c r="G87" s="327" t="e">
        <f t="shared" si="10"/>
        <v>#DIV/0!</v>
      </c>
      <c r="H87" s="26"/>
      <c r="I87" s="378">
        <v>1.25</v>
      </c>
      <c r="J87" s="326">
        <f t="shared" si="9"/>
        <v>0</v>
      </c>
      <c r="K87" s="327" t="e">
        <f t="shared" si="11"/>
        <v>#DIV/0!</v>
      </c>
    </row>
    <row r="88" spans="1:11" s="96" customFormat="1" x14ac:dyDescent="0.25">
      <c r="A88" s="117">
        <v>76</v>
      </c>
      <c r="B88" s="98">
        <v>99283</v>
      </c>
      <c r="C88" s="379" t="s">
        <v>389</v>
      </c>
      <c r="D88" s="26"/>
      <c r="E88" s="378">
        <v>2.11</v>
      </c>
      <c r="F88" s="326">
        <f t="shared" si="8"/>
        <v>0</v>
      </c>
      <c r="G88" s="327" t="e">
        <f t="shared" si="10"/>
        <v>#DIV/0!</v>
      </c>
      <c r="H88" s="26"/>
      <c r="I88" s="378">
        <v>2.11</v>
      </c>
      <c r="J88" s="326">
        <f t="shared" si="9"/>
        <v>0</v>
      </c>
      <c r="K88" s="327" t="e">
        <f t="shared" si="11"/>
        <v>#DIV/0!</v>
      </c>
    </row>
    <row r="89" spans="1:11" s="96" customFormat="1" x14ac:dyDescent="0.25">
      <c r="A89" s="117">
        <v>77</v>
      </c>
      <c r="B89" s="98">
        <v>99284</v>
      </c>
      <c r="C89" s="379" t="s">
        <v>390</v>
      </c>
      <c r="D89" s="26"/>
      <c r="E89" s="378">
        <v>3.6</v>
      </c>
      <c r="F89" s="326">
        <f t="shared" si="8"/>
        <v>0</v>
      </c>
      <c r="G89" s="327" t="e">
        <f t="shared" si="10"/>
        <v>#DIV/0!</v>
      </c>
      <c r="H89" s="26"/>
      <c r="I89" s="378">
        <v>3.6</v>
      </c>
      <c r="J89" s="326">
        <f t="shared" si="9"/>
        <v>0</v>
      </c>
      <c r="K89" s="327" t="e">
        <f t="shared" si="11"/>
        <v>#DIV/0!</v>
      </c>
    </row>
    <row r="90" spans="1:11" s="96" customFormat="1" x14ac:dyDescent="0.25">
      <c r="A90" s="117">
        <v>78</v>
      </c>
      <c r="B90" s="98">
        <v>99285</v>
      </c>
      <c r="C90" s="379" t="s">
        <v>391</v>
      </c>
      <c r="D90" s="26"/>
      <c r="E90" s="378">
        <v>5.22</v>
      </c>
      <c r="F90" s="326">
        <f t="shared" si="8"/>
        <v>0</v>
      </c>
      <c r="G90" s="327" t="e">
        <f t="shared" si="10"/>
        <v>#DIV/0!</v>
      </c>
      <c r="H90" s="26"/>
      <c r="I90" s="378">
        <v>5.22</v>
      </c>
      <c r="J90" s="326">
        <f t="shared" si="9"/>
        <v>0</v>
      </c>
      <c r="K90" s="327" t="e">
        <f t="shared" si="11"/>
        <v>#DIV/0!</v>
      </c>
    </row>
    <row r="91" spans="1:11" s="96" customFormat="1" x14ac:dyDescent="0.25">
      <c r="A91" s="117">
        <v>79</v>
      </c>
      <c r="B91" s="98">
        <v>99304</v>
      </c>
      <c r="C91" s="379" t="s">
        <v>395</v>
      </c>
      <c r="D91" s="26"/>
      <c r="E91" s="378">
        <v>2.4</v>
      </c>
      <c r="F91" s="326">
        <f t="shared" si="8"/>
        <v>0</v>
      </c>
      <c r="G91" s="327" t="e">
        <f t="shared" si="10"/>
        <v>#DIV/0!</v>
      </c>
      <c r="H91" s="26"/>
      <c r="I91" s="378">
        <v>2.4</v>
      </c>
      <c r="J91" s="326">
        <f t="shared" si="9"/>
        <v>0</v>
      </c>
      <c r="K91" s="327" t="e">
        <f t="shared" si="11"/>
        <v>#DIV/0!</v>
      </c>
    </row>
    <row r="92" spans="1:11" s="96" customFormat="1" x14ac:dyDescent="0.25">
      <c r="A92" s="117">
        <v>80</v>
      </c>
      <c r="B92" s="98">
        <v>99305</v>
      </c>
      <c r="C92" s="379" t="s">
        <v>396</v>
      </c>
      <c r="D92" s="26"/>
      <c r="E92" s="378">
        <v>3.97</v>
      </c>
      <c r="F92" s="326">
        <f t="shared" si="8"/>
        <v>0</v>
      </c>
      <c r="G92" s="327" t="e">
        <f t="shared" si="10"/>
        <v>#DIV/0!</v>
      </c>
      <c r="H92" s="26"/>
      <c r="I92" s="378">
        <v>3.97</v>
      </c>
      <c r="J92" s="326">
        <f t="shared" si="9"/>
        <v>0</v>
      </c>
      <c r="K92" s="327" t="e">
        <f t="shared" si="11"/>
        <v>#DIV/0!</v>
      </c>
    </row>
    <row r="93" spans="1:11" s="96" customFormat="1" x14ac:dyDescent="0.25">
      <c r="A93" s="117">
        <v>81</v>
      </c>
      <c r="B93" s="98">
        <v>99306</v>
      </c>
      <c r="C93" s="379" t="s">
        <v>397</v>
      </c>
      <c r="D93" s="26"/>
      <c r="E93" s="378">
        <v>5.42</v>
      </c>
      <c r="F93" s="326">
        <f t="shared" si="8"/>
        <v>0</v>
      </c>
      <c r="G93" s="327" t="e">
        <f t="shared" si="10"/>
        <v>#DIV/0!</v>
      </c>
      <c r="H93" s="26"/>
      <c r="I93" s="378">
        <v>5.42</v>
      </c>
      <c r="J93" s="326">
        <f t="shared" si="9"/>
        <v>0</v>
      </c>
      <c r="K93" s="327" t="e">
        <f t="shared" si="11"/>
        <v>#DIV/0!</v>
      </c>
    </row>
    <row r="94" spans="1:11" s="96" customFormat="1" x14ac:dyDescent="0.25">
      <c r="A94" s="117">
        <v>82</v>
      </c>
      <c r="B94" s="98">
        <v>99307</v>
      </c>
      <c r="C94" s="379" t="s">
        <v>398</v>
      </c>
      <c r="D94" s="26"/>
      <c r="E94" s="378">
        <v>1.19</v>
      </c>
      <c r="F94" s="326">
        <f t="shared" si="8"/>
        <v>0</v>
      </c>
      <c r="G94" s="327" t="e">
        <f t="shared" si="10"/>
        <v>#DIV/0!</v>
      </c>
      <c r="H94" s="26"/>
      <c r="I94" s="378">
        <v>1.19</v>
      </c>
      <c r="J94" s="326">
        <f t="shared" si="9"/>
        <v>0</v>
      </c>
      <c r="K94" s="327" t="e">
        <f t="shared" si="11"/>
        <v>#DIV/0!</v>
      </c>
    </row>
    <row r="95" spans="1:11" s="96" customFormat="1" x14ac:dyDescent="0.25">
      <c r="A95" s="117">
        <v>83</v>
      </c>
      <c r="B95" s="98">
        <v>99308</v>
      </c>
      <c r="C95" s="379" t="s">
        <v>399</v>
      </c>
      <c r="D95" s="26"/>
      <c r="E95" s="378">
        <v>2.2200000000000002</v>
      </c>
      <c r="F95" s="326">
        <f t="shared" si="8"/>
        <v>0</v>
      </c>
      <c r="G95" s="327" t="e">
        <f t="shared" si="10"/>
        <v>#DIV/0!</v>
      </c>
      <c r="H95" s="26"/>
      <c r="I95" s="378">
        <v>2.2200000000000002</v>
      </c>
      <c r="J95" s="326">
        <f t="shared" si="9"/>
        <v>0</v>
      </c>
      <c r="K95" s="327" t="e">
        <f t="shared" si="11"/>
        <v>#DIV/0!</v>
      </c>
    </row>
    <row r="96" spans="1:11" s="96" customFormat="1" x14ac:dyDescent="0.25">
      <c r="A96" s="117">
        <v>84</v>
      </c>
      <c r="B96" s="98">
        <v>99309</v>
      </c>
      <c r="C96" s="379" t="s">
        <v>400</v>
      </c>
      <c r="D96" s="26"/>
      <c r="E96" s="378">
        <v>3.22</v>
      </c>
      <c r="F96" s="326">
        <f t="shared" si="8"/>
        <v>0</v>
      </c>
      <c r="G96" s="327" t="e">
        <f t="shared" si="10"/>
        <v>#DIV/0!</v>
      </c>
      <c r="H96" s="26"/>
      <c r="I96" s="378">
        <v>3.22</v>
      </c>
      <c r="J96" s="326">
        <f t="shared" si="9"/>
        <v>0</v>
      </c>
      <c r="K96" s="327" t="e">
        <f t="shared" si="11"/>
        <v>#DIV/0!</v>
      </c>
    </row>
    <row r="97" spans="1:11" s="96" customFormat="1" x14ac:dyDescent="0.25">
      <c r="A97" s="117">
        <v>85</v>
      </c>
      <c r="B97" s="98">
        <v>99310</v>
      </c>
      <c r="C97" s="379" t="s">
        <v>401</v>
      </c>
      <c r="D97" s="26"/>
      <c r="E97" s="378">
        <v>4.59</v>
      </c>
      <c r="F97" s="326">
        <f t="shared" si="8"/>
        <v>0</v>
      </c>
      <c r="G97" s="327" t="e">
        <f t="shared" si="10"/>
        <v>#DIV/0!</v>
      </c>
      <c r="H97" s="26"/>
      <c r="I97" s="378">
        <v>4.59</v>
      </c>
      <c r="J97" s="326">
        <f t="shared" si="9"/>
        <v>0</v>
      </c>
      <c r="K97" s="327" t="e">
        <f t="shared" si="11"/>
        <v>#DIV/0!</v>
      </c>
    </row>
    <row r="98" spans="1:11" s="96" customFormat="1" x14ac:dyDescent="0.25">
      <c r="A98" s="117">
        <v>86</v>
      </c>
      <c r="B98" s="98">
        <v>99315</v>
      </c>
      <c r="C98" s="379" t="s">
        <v>402</v>
      </c>
      <c r="D98" s="26"/>
      <c r="E98" s="378">
        <v>2.4300000000000002</v>
      </c>
      <c r="F98" s="326">
        <f t="shared" si="8"/>
        <v>0</v>
      </c>
      <c r="G98" s="327" t="e">
        <f t="shared" si="10"/>
        <v>#DIV/0!</v>
      </c>
      <c r="H98" s="26"/>
      <c r="I98" s="378">
        <v>2.4300000000000002</v>
      </c>
      <c r="J98" s="326">
        <f t="shared" si="9"/>
        <v>0</v>
      </c>
      <c r="K98" s="327" t="e">
        <f t="shared" si="11"/>
        <v>#DIV/0!</v>
      </c>
    </row>
    <row r="99" spans="1:11" s="96" customFormat="1" x14ac:dyDescent="0.25">
      <c r="A99" s="117">
        <v>87</v>
      </c>
      <c r="B99" s="98">
        <v>99316</v>
      </c>
      <c r="C99" s="379" t="s">
        <v>136</v>
      </c>
      <c r="D99" s="26"/>
      <c r="E99" s="378">
        <v>3.89</v>
      </c>
      <c r="F99" s="326">
        <f t="shared" si="8"/>
        <v>0</v>
      </c>
      <c r="G99" s="327" t="e">
        <f t="shared" si="10"/>
        <v>#DIV/0!</v>
      </c>
      <c r="H99" s="26"/>
      <c r="I99" s="378">
        <v>3.89</v>
      </c>
      <c r="J99" s="326">
        <f t="shared" si="9"/>
        <v>0</v>
      </c>
      <c r="K99" s="327" t="e">
        <f t="shared" si="11"/>
        <v>#DIV/0!</v>
      </c>
    </row>
    <row r="100" spans="1:11" s="96" customFormat="1" x14ac:dyDescent="0.25">
      <c r="A100" s="117">
        <v>88</v>
      </c>
      <c r="B100" s="98">
        <v>99341</v>
      </c>
      <c r="C100" s="379" t="s">
        <v>403</v>
      </c>
      <c r="D100" s="26"/>
      <c r="E100" s="378">
        <v>1.47</v>
      </c>
      <c r="F100" s="326">
        <f t="shared" si="8"/>
        <v>0</v>
      </c>
      <c r="G100" s="327" t="e">
        <f t="shared" si="10"/>
        <v>#DIV/0!</v>
      </c>
      <c r="H100" s="26"/>
      <c r="I100" s="378">
        <v>1.47</v>
      </c>
      <c r="J100" s="326">
        <f t="shared" si="9"/>
        <v>0</v>
      </c>
      <c r="K100" s="327" t="e">
        <f t="shared" si="11"/>
        <v>#DIV/0!</v>
      </c>
    </row>
    <row r="101" spans="1:11" s="96" customFormat="1" x14ac:dyDescent="0.25">
      <c r="A101" s="117">
        <v>89</v>
      </c>
      <c r="B101" s="98">
        <v>99342</v>
      </c>
      <c r="C101" s="379" t="s">
        <v>404</v>
      </c>
      <c r="D101" s="26"/>
      <c r="E101" s="378">
        <v>2.34</v>
      </c>
      <c r="F101" s="326">
        <f t="shared" si="8"/>
        <v>0</v>
      </c>
      <c r="G101" s="327" t="e">
        <f t="shared" si="10"/>
        <v>#DIV/0!</v>
      </c>
      <c r="H101" s="26"/>
      <c r="I101" s="378">
        <v>2.34</v>
      </c>
      <c r="J101" s="326">
        <f t="shared" si="9"/>
        <v>0</v>
      </c>
      <c r="K101" s="327" t="e">
        <f t="shared" si="11"/>
        <v>#DIV/0!</v>
      </c>
    </row>
    <row r="102" spans="1:11" s="96" customFormat="1" x14ac:dyDescent="0.25">
      <c r="A102" s="117">
        <v>90</v>
      </c>
      <c r="B102" s="98">
        <v>99344</v>
      </c>
      <c r="C102" s="379" t="s">
        <v>405</v>
      </c>
      <c r="D102" s="26"/>
      <c r="E102" s="378">
        <v>4.2300000000000004</v>
      </c>
      <c r="F102" s="326">
        <f t="shared" si="8"/>
        <v>0</v>
      </c>
      <c r="G102" s="327" t="e">
        <f t="shared" si="10"/>
        <v>#DIV/0!</v>
      </c>
      <c r="H102" s="26"/>
      <c r="I102" s="378">
        <v>4.2300000000000004</v>
      </c>
      <c r="J102" s="326">
        <f t="shared" si="9"/>
        <v>0</v>
      </c>
      <c r="K102" s="327" t="e">
        <f t="shared" si="11"/>
        <v>#DIV/0!</v>
      </c>
    </row>
    <row r="103" spans="1:11" s="96" customFormat="1" x14ac:dyDescent="0.25">
      <c r="A103" s="117">
        <v>91</v>
      </c>
      <c r="B103" s="98">
        <v>99345</v>
      </c>
      <c r="C103" s="379" t="s">
        <v>406</v>
      </c>
      <c r="D103" s="26"/>
      <c r="E103" s="378">
        <v>5.99</v>
      </c>
      <c r="F103" s="326">
        <f t="shared" si="8"/>
        <v>0</v>
      </c>
      <c r="G103" s="327" t="e">
        <f t="shared" si="10"/>
        <v>#DIV/0!</v>
      </c>
      <c r="H103" s="26"/>
      <c r="I103" s="378">
        <v>5.99</v>
      </c>
      <c r="J103" s="326">
        <f t="shared" si="9"/>
        <v>0</v>
      </c>
      <c r="K103" s="327" t="e">
        <f t="shared" si="11"/>
        <v>#DIV/0!</v>
      </c>
    </row>
    <row r="104" spans="1:11" s="96" customFormat="1" x14ac:dyDescent="0.25">
      <c r="A104" s="117">
        <v>92</v>
      </c>
      <c r="B104" s="98">
        <v>99347</v>
      </c>
      <c r="C104" s="379" t="s">
        <v>407</v>
      </c>
      <c r="D104" s="26"/>
      <c r="E104" s="378">
        <v>1.35</v>
      </c>
      <c r="F104" s="326">
        <f t="shared" si="8"/>
        <v>0</v>
      </c>
      <c r="G104" s="327" t="e">
        <f t="shared" si="10"/>
        <v>#DIV/0!</v>
      </c>
      <c r="H104" s="26"/>
      <c r="I104" s="378">
        <v>1.35</v>
      </c>
      <c r="J104" s="326">
        <f t="shared" si="9"/>
        <v>0</v>
      </c>
      <c r="K104" s="327" t="e">
        <f t="shared" si="11"/>
        <v>#DIV/0!</v>
      </c>
    </row>
    <row r="105" spans="1:11" s="96" customFormat="1" x14ac:dyDescent="0.25">
      <c r="A105" s="117">
        <v>93</v>
      </c>
      <c r="B105" s="98">
        <v>99348</v>
      </c>
      <c r="C105" s="379" t="s">
        <v>408</v>
      </c>
      <c r="D105" s="26"/>
      <c r="E105" s="378">
        <v>2.29</v>
      </c>
      <c r="F105" s="326">
        <f t="shared" si="8"/>
        <v>0</v>
      </c>
      <c r="G105" s="327" t="e">
        <f t="shared" si="10"/>
        <v>#DIV/0!</v>
      </c>
      <c r="H105" s="26"/>
      <c r="I105" s="378">
        <v>2.29</v>
      </c>
      <c r="J105" s="326">
        <f t="shared" si="9"/>
        <v>0</v>
      </c>
      <c r="K105" s="327" t="e">
        <f t="shared" si="11"/>
        <v>#DIV/0!</v>
      </c>
    </row>
    <row r="106" spans="1:11" s="96" customFormat="1" x14ac:dyDescent="0.25">
      <c r="A106" s="117">
        <v>94</v>
      </c>
      <c r="B106" s="98">
        <v>99349</v>
      </c>
      <c r="C106" s="379" t="s">
        <v>409</v>
      </c>
      <c r="D106" s="26"/>
      <c r="E106" s="378">
        <v>3.79</v>
      </c>
      <c r="F106" s="326">
        <f t="shared" si="8"/>
        <v>0</v>
      </c>
      <c r="G106" s="327" t="e">
        <f t="shared" si="10"/>
        <v>#DIV/0!</v>
      </c>
      <c r="H106" s="26"/>
      <c r="I106" s="378">
        <v>3.79</v>
      </c>
      <c r="J106" s="326">
        <f t="shared" si="9"/>
        <v>0</v>
      </c>
      <c r="K106" s="327" t="e">
        <f t="shared" si="11"/>
        <v>#DIV/0!</v>
      </c>
    </row>
    <row r="107" spans="1:11" s="96" customFormat="1" x14ac:dyDescent="0.25">
      <c r="A107" s="117">
        <v>95</v>
      </c>
      <c r="B107" s="98">
        <v>99350</v>
      </c>
      <c r="C107" s="379" t="s">
        <v>410</v>
      </c>
      <c r="D107" s="26"/>
      <c r="E107" s="378">
        <v>5.5</v>
      </c>
      <c r="F107" s="326">
        <f t="shared" si="8"/>
        <v>0</v>
      </c>
      <c r="G107" s="327" t="e">
        <f t="shared" si="10"/>
        <v>#DIV/0!</v>
      </c>
      <c r="H107" s="26"/>
      <c r="I107" s="378">
        <v>5.5</v>
      </c>
      <c r="J107" s="326">
        <f t="shared" si="9"/>
        <v>0</v>
      </c>
      <c r="K107" s="327" t="e">
        <f t="shared" si="11"/>
        <v>#DIV/0!</v>
      </c>
    </row>
    <row r="108" spans="1:11" s="96" customFormat="1" x14ac:dyDescent="0.25">
      <c r="A108" s="117">
        <v>96</v>
      </c>
      <c r="B108" s="98">
        <v>99366</v>
      </c>
      <c r="C108" s="379" t="s">
        <v>411</v>
      </c>
      <c r="D108" s="26"/>
      <c r="E108" s="378">
        <v>1.21</v>
      </c>
      <c r="F108" s="326">
        <f t="shared" si="8"/>
        <v>0</v>
      </c>
      <c r="G108" s="327" t="e">
        <f t="shared" si="10"/>
        <v>#DIV/0!</v>
      </c>
      <c r="H108" s="26"/>
      <c r="I108" s="378">
        <v>1.18</v>
      </c>
      <c r="J108" s="326">
        <f t="shared" si="9"/>
        <v>0</v>
      </c>
      <c r="K108" s="327" t="e">
        <f t="shared" si="11"/>
        <v>#DIV/0!</v>
      </c>
    </row>
    <row r="109" spans="1:11" s="96" customFormat="1" x14ac:dyDescent="0.25">
      <c r="A109" s="117">
        <v>97</v>
      </c>
      <c r="B109" s="98">
        <v>99367</v>
      </c>
      <c r="C109" s="379" t="s">
        <v>412</v>
      </c>
      <c r="D109" s="26"/>
      <c r="E109" s="378">
        <v>1.59</v>
      </c>
      <c r="F109" s="326">
        <f t="shared" si="8"/>
        <v>0</v>
      </c>
      <c r="G109" s="327" t="e">
        <f t="shared" si="10"/>
        <v>#DIV/0!</v>
      </c>
      <c r="H109" s="26"/>
      <c r="I109" s="378">
        <v>1.59</v>
      </c>
      <c r="J109" s="326">
        <f t="shared" si="9"/>
        <v>0</v>
      </c>
      <c r="K109" s="327" t="e">
        <f t="shared" si="11"/>
        <v>#DIV/0!</v>
      </c>
    </row>
    <row r="110" spans="1:11" s="96" customFormat="1" x14ac:dyDescent="0.25">
      <c r="A110" s="117">
        <v>98</v>
      </c>
      <c r="B110" s="98">
        <v>99368</v>
      </c>
      <c r="C110" s="379" t="s">
        <v>413</v>
      </c>
      <c r="D110" s="26"/>
      <c r="E110" s="378">
        <v>1.04</v>
      </c>
      <c r="F110" s="326">
        <f t="shared" si="8"/>
        <v>0</v>
      </c>
      <c r="G110" s="327" t="e">
        <f t="shared" si="10"/>
        <v>#DIV/0!</v>
      </c>
      <c r="H110" s="26"/>
      <c r="I110" s="378">
        <v>1.04</v>
      </c>
      <c r="J110" s="326">
        <f t="shared" si="9"/>
        <v>0</v>
      </c>
      <c r="K110" s="327" t="e">
        <f t="shared" si="11"/>
        <v>#DIV/0!</v>
      </c>
    </row>
    <row r="111" spans="1:11" s="96" customFormat="1" x14ac:dyDescent="0.25">
      <c r="A111" s="117">
        <v>99</v>
      </c>
      <c r="B111" s="98">
        <v>99441</v>
      </c>
      <c r="C111" s="379" t="s">
        <v>414</v>
      </c>
      <c r="D111" s="26"/>
      <c r="E111" s="378">
        <v>1.69</v>
      </c>
      <c r="F111" s="326">
        <f t="shared" si="8"/>
        <v>0</v>
      </c>
      <c r="G111" s="327" t="e">
        <f t="shared" si="10"/>
        <v>#DIV/0!</v>
      </c>
      <c r="H111" s="26"/>
      <c r="I111" s="378">
        <v>1.04</v>
      </c>
      <c r="J111" s="326">
        <f t="shared" si="9"/>
        <v>0</v>
      </c>
      <c r="K111" s="327" t="e">
        <f t="shared" si="11"/>
        <v>#DIV/0!</v>
      </c>
    </row>
    <row r="112" spans="1:11" s="96" customFormat="1" x14ac:dyDescent="0.25">
      <c r="A112" s="117">
        <v>100</v>
      </c>
      <c r="B112" s="98">
        <v>99442</v>
      </c>
      <c r="C112" s="379" t="s">
        <v>415</v>
      </c>
      <c r="D112" s="26"/>
      <c r="E112" s="378">
        <v>2.72</v>
      </c>
      <c r="F112" s="326">
        <f t="shared" si="8"/>
        <v>0</v>
      </c>
      <c r="G112" s="327" t="e">
        <f t="shared" si="10"/>
        <v>#DIV/0!</v>
      </c>
      <c r="H112" s="26"/>
      <c r="I112" s="378">
        <v>1.95</v>
      </c>
      <c r="J112" s="326">
        <f t="shared" si="9"/>
        <v>0</v>
      </c>
      <c r="K112" s="327" t="e">
        <f t="shared" si="11"/>
        <v>#DIV/0!</v>
      </c>
    </row>
    <row r="113" spans="1:11" s="96" customFormat="1" x14ac:dyDescent="0.25">
      <c r="A113" s="117">
        <v>101</v>
      </c>
      <c r="B113" s="98">
        <v>99443</v>
      </c>
      <c r="C113" s="379" t="s">
        <v>416</v>
      </c>
      <c r="D113" s="26"/>
      <c r="E113" s="378">
        <v>3.85</v>
      </c>
      <c r="F113" s="326">
        <f t="shared" si="8"/>
        <v>0</v>
      </c>
      <c r="G113" s="327" t="e">
        <f t="shared" si="10"/>
        <v>#DIV/0!</v>
      </c>
      <c r="H113" s="26"/>
      <c r="I113" s="378">
        <v>2.89</v>
      </c>
      <c r="J113" s="326">
        <f t="shared" si="9"/>
        <v>0</v>
      </c>
      <c r="K113" s="327" t="e">
        <f t="shared" si="11"/>
        <v>#DIV/0!</v>
      </c>
    </row>
    <row r="114" spans="1:11" s="96" customFormat="1" ht="34.5" customHeight="1" x14ac:dyDescent="0.25">
      <c r="A114" s="117">
        <v>102</v>
      </c>
      <c r="B114" s="98" t="s">
        <v>52</v>
      </c>
      <c r="C114" s="379" t="s">
        <v>417</v>
      </c>
      <c r="D114" s="26"/>
      <c r="E114" s="378">
        <v>1.31</v>
      </c>
      <c r="F114" s="326">
        <f t="shared" si="8"/>
        <v>0</v>
      </c>
      <c r="G114" s="327" t="e">
        <f t="shared" si="10"/>
        <v>#DIV/0!</v>
      </c>
      <c r="H114" s="26"/>
      <c r="I114" s="378">
        <v>1.1299999999999999</v>
      </c>
      <c r="J114" s="326">
        <f t="shared" si="9"/>
        <v>0</v>
      </c>
      <c r="K114" s="327" t="e">
        <f t="shared" si="11"/>
        <v>#DIV/0!</v>
      </c>
    </row>
    <row r="115" spans="1:11" s="96" customFormat="1" ht="30" x14ac:dyDescent="0.25">
      <c r="A115" s="117">
        <v>103</v>
      </c>
      <c r="B115" s="98" t="s">
        <v>53</v>
      </c>
      <c r="C115" s="379" t="s">
        <v>418</v>
      </c>
      <c r="D115" s="26"/>
      <c r="E115" s="378">
        <v>0.74</v>
      </c>
      <c r="F115" s="326">
        <f t="shared" si="8"/>
        <v>0</v>
      </c>
      <c r="G115" s="327" t="e">
        <f t="shared" ref="G115:G148" si="12">E115*$F$12</f>
        <v>#DIV/0!</v>
      </c>
      <c r="H115" s="26"/>
      <c r="I115" s="378">
        <v>0.37</v>
      </c>
      <c r="J115" s="326">
        <f t="shared" si="9"/>
        <v>0</v>
      </c>
      <c r="K115" s="327" t="e">
        <f t="shared" ref="K115:K148" si="13">I115*$F$12</f>
        <v>#DIV/0!</v>
      </c>
    </row>
    <row r="116" spans="1:11" s="96" customFormat="1" x14ac:dyDescent="0.25">
      <c r="A116" s="117">
        <v>104</v>
      </c>
      <c r="B116" s="98" t="s">
        <v>54</v>
      </c>
      <c r="C116" s="379" t="s">
        <v>137</v>
      </c>
      <c r="D116" s="26"/>
      <c r="E116" s="378">
        <v>5.16</v>
      </c>
      <c r="F116" s="326">
        <f t="shared" si="8"/>
        <v>0</v>
      </c>
      <c r="G116" s="327" t="e">
        <f t="shared" si="12"/>
        <v>#DIV/0!</v>
      </c>
      <c r="H116" s="26"/>
      <c r="I116" s="378">
        <v>4.42</v>
      </c>
      <c r="J116" s="326">
        <f t="shared" si="9"/>
        <v>0</v>
      </c>
      <c r="K116" s="327" t="e">
        <f t="shared" si="13"/>
        <v>#DIV/0!</v>
      </c>
    </row>
    <row r="117" spans="1:11" s="96" customFormat="1" x14ac:dyDescent="0.25">
      <c r="A117" s="117">
        <v>105</v>
      </c>
      <c r="B117" s="98" t="s">
        <v>55</v>
      </c>
      <c r="C117" s="379" t="s">
        <v>419</v>
      </c>
      <c r="D117" s="26"/>
      <c r="E117" s="378">
        <v>0.74</v>
      </c>
      <c r="F117" s="326">
        <f t="shared" si="8"/>
        <v>0</v>
      </c>
      <c r="G117" s="327" t="e">
        <f t="shared" si="12"/>
        <v>#DIV/0!</v>
      </c>
      <c r="H117" s="26"/>
      <c r="I117" s="378">
        <v>0.68</v>
      </c>
      <c r="J117" s="326">
        <f t="shared" si="9"/>
        <v>0</v>
      </c>
      <c r="K117" s="327" t="e">
        <f t="shared" si="13"/>
        <v>#DIV/0!</v>
      </c>
    </row>
    <row r="118" spans="1:11" s="96" customFormat="1" ht="30" x14ac:dyDescent="0.25">
      <c r="A118" s="117">
        <v>106</v>
      </c>
      <c r="B118" s="98" t="s">
        <v>29</v>
      </c>
      <c r="C118" s="379" t="s">
        <v>49</v>
      </c>
      <c r="D118" s="26"/>
      <c r="E118" s="378">
        <v>0</v>
      </c>
      <c r="F118" s="326">
        <f t="shared" si="8"/>
        <v>0</v>
      </c>
      <c r="G118" s="327" t="e">
        <f t="shared" si="12"/>
        <v>#DIV/0!</v>
      </c>
      <c r="H118" s="26"/>
      <c r="I118" s="378">
        <v>0</v>
      </c>
      <c r="J118" s="326">
        <f t="shared" si="9"/>
        <v>0</v>
      </c>
      <c r="K118" s="327" t="e">
        <f t="shared" si="13"/>
        <v>#DIV/0!</v>
      </c>
    </row>
    <row r="119" spans="1:11" s="96" customFormat="1" x14ac:dyDescent="0.25">
      <c r="A119" s="117">
        <v>107</v>
      </c>
      <c r="B119" s="98" t="s">
        <v>56</v>
      </c>
      <c r="C119" s="379" t="s">
        <v>138</v>
      </c>
      <c r="D119" s="26"/>
      <c r="E119" s="378">
        <v>1.22</v>
      </c>
      <c r="F119" s="326">
        <f t="shared" si="8"/>
        <v>0</v>
      </c>
      <c r="G119" s="327" t="e">
        <f t="shared" si="12"/>
        <v>#DIV/0!</v>
      </c>
      <c r="H119" s="26"/>
      <c r="I119" s="378">
        <v>1.07</v>
      </c>
      <c r="J119" s="326">
        <f t="shared" si="9"/>
        <v>0</v>
      </c>
      <c r="K119" s="327" t="e">
        <f t="shared" si="13"/>
        <v>#DIV/0!</v>
      </c>
    </row>
    <row r="120" spans="1:11" s="96" customFormat="1" x14ac:dyDescent="0.25">
      <c r="A120" s="117">
        <v>108</v>
      </c>
      <c r="B120" s="98" t="s">
        <v>57</v>
      </c>
      <c r="C120" s="379" t="s">
        <v>139</v>
      </c>
      <c r="D120" s="26"/>
      <c r="E120" s="378">
        <v>0.87</v>
      </c>
      <c r="F120" s="326">
        <f t="shared" si="8"/>
        <v>0</v>
      </c>
      <c r="G120" s="327" t="e">
        <f t="shared" si="12"/>
        <v>#DIV/0!</v>
      </c>
      <c r="H120" s="26"/>
      <c r="I120" s="378">
        <v>0.75</v>
      </c>
      <c r="J120" s="326">
        <f t="shared" si="9"/>
        <v>0</v>
      </c>
      <c r="K120" s="327" t="e">
        <f t="shared" si="13"/>
        <v>#DIV/0!</v>
      </c>
    </row>
    <row r="121" spans="1:11" s="96" customFormat="1" x14ac:dyDescent="0.25">
      <c r="A121" s="117">
        <v>109</v>
      </c>
      <c r="B121" s="98" t="s">
        <v>58</v>
      </c>
      <c r="C121" s="379" t="s">
        <v>140</v>
      </c>
      <c r="D121" s="26"/>
      <c r="E121" s="378">
        <v>0.64</v>
      </c>
      <c r="F121" s="326">
        <f t="shared" si="8"/>
        <v>0</v>
      </c>
      <c r="G121" s="327" t="e">
        <f t="shared" si="12"/>
        <v>#DIV/0!</v>
      </c>
      <c r="H121" s="26"/>
      <c r="I121" s="378">
        <v>0.6</v>
      </c>
      <c r="J121" s="326">
        <f t="shared" si="9"/>
        <v>0</v>
      </c>
      <c r="K121" s="327" t="e">
        <f t="shared" si="13"/>
        <v>#DIV/0!</v>
      </c>
    </row>
    <row r="122" spans="1:11" s="96" customFormat="1" x14ac:dyDescent="0.25">
      <c r="A122" s="117">
        <v>110</v>
      </c>
      <c r="B122" s="98" t="s">
        <v>31</v>
      </c>
      <c r="C122" s="379" t="s">
        <v>34</v>
      </c>
      <c r="D122" s="26"/>
      <c r="E122" s="378">
        <v>0</v>
      </c>
      <c r="F122" s="326">
        <f t="shared" si="8"/>
        <v>0</v>
      </c>
      <c r="G122" s="327" t="e">
        <f t="shared" si="12"/>
        <v>#DIV/0!</v>
      </c>
      <c r="H122" s="26"/>
      <c r="I122" s="378">
        <v>0</v>
      </c>
      <c r="J122" s="326">
        <f t="shared" si="9"/>
        <v>0</v>
      </c>
      <c r="K122" s="327" t="e">
        <f t="shared" si="13"/>
        <v>#DIV/0!</v>
      </c>
    </row>
    <row r="123" spans="1:11" s="96" customFormat="1" ht="30" x14ac:dyDescent="0.25">
      <c r="A123" s="117">
        <v>111</v>
      </c>
      <c r="B123" s="98" t="s">
        <v>59</v>
      </c>
      <c r="C123" s="379" t="s">
        <v>420</v>
      </c>
      <c r="D123" s="26"/>
      <c r="E123" s="378">
        <v>0</v>
      </c>
      <c r="F123" s="326">
        <f t="shared" si="8"/>
        <v>0</v>
      </c>
      <c r="G123" s="327" t="e">
        <f t="shared" si="12"/>
        <v>#DIV/0!</v>
      </c>
      <c r="H123" s="26"/>
      <c r="I123" s="378">
        <v>0</v>
      </c>
      <c r="J123" s="326">
        <f t="shared" si="9"/>
        <v>0</v>
      </c>
      <c r="K123" s="327" t="e">
        <f t="shared" si="13"/>
        <v>#DIV/0!</v>
      </c>
    </row>
    <row r="124" spans="1:11" s="96" customFormat="1" ht="30" x14ac:dyDescent="0.25">
      <c r="A124" s="117">
        <v>112</v>
      </c>
      <c r="B124" s="98" t="s">
        <v>43</v>
      </c>
      <c r="C124" s="379" t="s">
        <v>421</v>
      </c>
      <c r="D124" s="26"/>
      <c r="E124" s="378">
        <v>0</v>
      </c>
      <c r="F124" s="326">
        <f t="shared" si="8"/>
        <v>0</v>
      </c>
      <c r="G124" s="327" t="e">
        <f t="shared" si="12"/>
        <v>#DIV/0!</v>
      </c>
      <c r="H124" s="26"/>
      <c r="I124" s="378">
        <v>0</v>
      </c>
      <c r="J124" s="326">
        <f t="shared" si="9"/>
        <v>0</v>
      </c>
      <c r="K124" s="327" t="e">
        <f t="shared" si="13"/>
        <v>#DIV/0!</v>
      </c>
    </row>
    <row r="125" spans="1:11" s="96" customFormat="1" x14ac:dyDescent="0.25">
      <c r="A125" s="117">
        <v>113</v>
      </c>
      <c r="B125" s="98" t="s">
        <v>60</v>
      </c>
      <c r="C125" s="379" t="s">
        <v>422</v>
      </c>
      <c r="D125" s="26"/>
      <c r="E125" s="378">
        <v>2.64</v>
      </c>
      <c r="F125" s="326">
        <f t="shared" ref="F125:F191" si="14">D125*E125</f>
        <v>0</v>
      </c>
      <c r="G125" s="327" t="e">
        <f t="shared" si="12"/>
        <v>#DIV/0!</v>
      </c>
      <c r="H125" s="26"/>
      <c r="I125" s="378">
        <v>2.64</v>
      </c>
      <c r="J125" s="326">
        <f t="shared" ref="J125:J191" si="15">H125*I125</f>
        <v>0</v>
      </c>
      <c r="K125" s="327" t="e">
        <f t="shared" si="13"/>
        <v>#DIV/0!</v>
      </c>
    </row>
    <row r="126" spans="1:11" s="96" customFormat="1" x14ac:dyDescent="0.25">
      <c r="A126" s="117">
        <v>114</v>
      </c>
      <c r="B126" s="98" t="s">
        <v>695</v>
      </c>
      <c r="C126" s="379" t="s">
        <v>696</v>
      </c>
      <c r="D126" s="26"/>
      <c r="E126" s="378">
        <v>5.28</v>
      </c>
      <c r="F126" s="326">
        <f t="shared" si="14"/>
        <v>0</v>
      </c>
      <c r="G126" s="327" t="e">
        <f t="shared" si="12"/>
        <v>#DIV/0!</v>
      </c>
      <c r="H126" s="26"/>
      <c r="I126" s="378">
        <v>5.28</v>
      </c>
      <c r="J126" s="326">
        <f t="shared" si="15"/>
        <v>0</v>
      </c>
      <c r="K126" s="327" t="e">
        <f t="shared" si="13"/>
        <v>#DIV/0!</v>
      </c>
    </row>
    <row r="127" spans="1:11" s="96" customFormat="1" x14ac:dyDescent="0.25">
      <c r="A127" s="117">
        <v>115</v>
      </c>
      <c r="B127" s="98" t="s">
        <v>61</v>
      </c>
      <c r="C127" s="379" t="s">
        <v>141</v>
      </c>
      <c r="D127" s="26"/>
      <c r="E127" s="378">
        <v>0</v>
      </c>
      <c r="F127" s="326">
        <f t="shared" si="14"/>
        <v>0</v>
      </c>
      <c r="G127" s="327" t="e">
        <f t="shared" si="12"/>
        <v>#DIV/0!</v>
      </c>
      <c r="H127" s="26"/>
      <c r="I127" s="378">
        <v>0</v>
      </c>
      <c r="J127" s="326">
        <f t="shared" si="15"/>
        <v>0</v>
      </c>
      <c r="K127" s="327" t="e">
        <f t="shared" si="13"/>
        <v>#DIV/0!</v>
      </c>
    </row>
    <row r="128" spans="1:11" s="96" customFormat="1" x14ac:dyDescent="0.25">
      <c r="A128" s="117">
        <v>116</v>
      </c>
      <c r="B128" s="98" t="s">
        <v>62</v>
      </c>
      <c r="C128" s="379" t="s">
        <v>142</v>
      </c>
      <c r="D128" s="26"/>
      <c r="E128" s="378">
        <v>0</v>
      </c>
      <c r="F128" s="326">
        <f t="shared" si="14"/>
        <v>0</v>
      </c>
      <c r="G128" s="327" t="e">
        <f t="shared" si="12"/>
        <v>#DIV/0!</v>
      </c>
      <c r="H128" s="26"/>
      <c r="I128" s="378">
        <v>0</v>
      </c>
      <c r="J128" s="326">
        <f t="shared" si="15"/>
        <v>0</v>
      </c>
      <c r="K128" s="327" t="e">
        <f t="shared" si="13"/>
        <v>#DIV/0!</v>
      </c>
    </row>
    <row r="129" spans="1:11" s="96" customFormat="1" x14ac:dyDescent="0.25">
      <c r="A129" s="117">
        <v>117</v>
      </c>
      <c r="B129" s="98" t="s">
        <v>63</v>
      </c>
      <c r="C129" s="379" t="s">
        <v>143</v>
      </c>
      <c r="D129" s="26"/>
      <c r="E129" s="378">
        <v>0</v>
      </c>
      <c r="F129" s="326">
        <f t="shared" si="14"/>
        <v>0</v>
      </c>
      <c r="G129" s="327" t="e">
        <f t="shared" si="12"/>
        <v>#DIV/0!</v>
      </c>
      <c r="H129" s="26"/>
      <c r="I129" s="378">
        <v>0</v>
      </c>
      <c r="J129" s="326">
        <f t="shared" si="15"/>
        <v>0</v>
      </c>
      <c r="K129" s="327" t="e">
        <f t="shared" si="13"/>
        <v>#DIV/0!</v>
      </c>
    </row>
    <row r="130" spans="1:11" s="96" customFormat="1" ht="30" x14ac:dyDescent="0.25">
      <c r="A130" s="117">
        <v>118</v>
      </c>
      <c r="B130" s="98" t="s">
        <v>64</v>
      </c>
      <c r="C130" s="379" t="s">
        <v>423</v>
      </c>
      <c r="D130" s="26"/>
      <c r="E130" s="378">
        <v>1.02</v>
      </c>
      <c r="F130" s="326">
        <f t="shared" si="14"/>
        <v>0</v>
      </c>
      <c r="G130" s="327" t="e">
        <f t="shared" si="12"/>
        <v>#DIV/0!</v>
      </c>
      <c r="H130" s="26"/>
      <c r="I130" s="378">
        <v>0.95</v>
      </c>
      <c r="J130" s="326">
        <f t="shared" si="15"/>
        <v>0</v>
      </c>
      <c r="K130" s="327" t="e">
        <f t="shared" si="13"/>
        <v>#DIV/0!</v>
      </c>
    </row>
    <row r="131" spans="1:11" s="96" customFormat="1" x14ac:dyDescent="0.25">
      <c r="A131" s="117">
        <v>119</v>
      </c>
      <c r="B131" s="98" t="s">
        <v>32</v>
      </c>
      <c r="C131" s="379" t="s">
        <v>35</v>
      </c>
      <c r="D131" s="26"/>
      <c r="E131" s="378">
        <v>0</v>
      </c>
      <c r="F131" s="326">
        <f t="shared" si="14"/>
        <v>0</v>
      </c>
      <c r="G131" s="327" t="e">
        <f t="shared" si="12"/>
        <v>#DIV/0!</v>
      </c>
      <c r="H131" s="26"/>
      <c r="I131" s="378">
        <v>0</v>
      </c>
      <c r="J131" s="326">
        <f t="shared" si="15"/>
        <v>0</v>
      </c>
      <c r="K131" s="327" t="e">
        <f t="shared" si="13"/>
        <v>#DIV/0!</v>
      </c>
    </row>
    <row r="132" spans="1:11" s="96" customFormat="1" x14ac:dyDescent="0.25">
      <c r="A132" s="117">
        <v>120</v>
      </c>
      <c r="B132" s="98" t="s">
        <v>701</v>
      </c>
      <c r="C132" s="379" t="s">
        <v>703</v>
      </c>
      <c r="D132" s="26"/>
      <c r="E132" s="378">
        <v>0.59</v>
      </c>
      <c r="F132" s="326">
        <f t="shared" si="14"/>
        <v>0</v>
      </c>
      <c r="G132" s="327" t="e">
        <f t="shared" si="12"/>
        <v>#DIV/0!</v>
      </c>
      <c r="H132" s="26"/>
      <c r="I132" s="378">
        <v>0.55000000000000004</v>
      </c>
      <c r="J132" s="326">
        <f t="shared" si="15"/>
        <v>0</v>
      </c>
      <c r="K132" s="327" t="e">
        <f t="shared" si="13"/>
        <v>#DIV/0!</v>
      </c>
    </row>
    <row r="133" spans="1:11" s="96" customFormat="1" ht="30" x14ac:dyDescent="0.25">
      <c r="A133" s="117">
        <v>121</v>
      </c>
      <c r="B133" s="98" t="s">
        <v>65</v>
      </c>
      <c r="C133" s="379" t="s">
        <v>144</v>
      </c>
      <c r="D133" s="26"/>
      <c r="E133" s="378">
        <v>0.74</v>
      </c>
      <c r="F133" s="326">
        <f t="shared" si="14"/>
        <v>0</v>
      </c>
      <c r="G133" s="327" t="e">
        <f t="shared" si="12"/>
        <v>#DIV/0!</v>
      </c>
      <c r="H133" s="26"/>
      <c r="I133" s="378">
        <v>0.37</v>
      </c>
      <c r="J133" s="326">
        <f t="shared" si="15"/>
        <v>0</v>
      </c>
      <c r="K133" s="327" t="e">
        <f t="shared" si="13"/>
        <v>#DIV/0!</v>
      </c>
    </row>
    <row r="134" spans="1:11" s="96" customFormat="1" ht="30" x14ac:dyDescent="0.25">
      <c r="A134" s="117">
        <v>122</v>
      </c>
      <c r="B134" s="98" t="s">
        <v>66</v>
      </c>
      <c r="C134" s="379" t="s">
        <v>145</v>
      </c>
      <c r="D134" s="26"/>
      <c r="E134" s="378">
        <v>0.74</v>
      </c>
      <c r="F134" s="326">
        <f t="shared" si="14"/>
        <v>0</v>
      </c>
      <c r="G134" s="327" t="e">
        <f t="shared" si="12"/>
        <v>#DIV/0!</v>
      </c>
      <c r="H134" s="26"/>
      <c r="I134" s="378">
        <v>0.37</v>
      </c>
      <c r="J134" s="326">
        <f t="shared" si="15"/>
        <v>0</v>
      </c>
      <c r="K134" s="327" t="e">
        <f t="shared" si="13"/>
        <v>#DIV/0!</v>
      </c>
    </row>
    <row r="135" spans="1:11" s="96" customFormat="1" ht="45" x14ac:dyDescent="0.25">
      <c r="A135" s="117">
        <v>123</v>
      </c>
      <c r="B135" s="98" t="s">
        <v>25</v>
      </c>
      <c r="C135" s="379" t="s">
        <v>28</v>
      </c>
      <c r="D135" s="26"/>
      <c r="E135" s="378">
        <v>0</v>
      </c>
      <c r="F135" s="326">
        <f t="shared" si="14"/>
        <v>0</v>
      </c>
      <c r="G135" s="327" t="e">
        <f t="shared" si="12"/>
        <v>#DIV/0!</v>
      </c>
      <c r="H135" s="26"/>
      <c r="I135" s="378">
        <v>0</v>
      </c>
      <c r="J135" s="326">
        <f t="shared" si="15"/>
        <v>0</v>
      </c>
      <c r="K135" s="327" t="e">
        <f t="shared" si="13"/>
        <v>#DIV/0!</v>
      </c>
    </row>
    <row r="136" spans="1:11" s="96" customFormat="1" ht="30" x14ac:dyDescent="0.25">
      <c r="A136" s="117">
        <v>124</v>
      </c>
      <c r="B136" s="98" t="s">
        <v>26</v>
      </c>
      <c r="C136" s="379" t="s">
        <v>146</v>
      </c>
      <c r="D136" s="26"/>
      <c r="E136" s="378">
        <v>0</v>
      </c>
      <c r="F136" s="326">
        <f t="shared" si="14"/>
        <v>0</v>
      </c>
      <c r="G136" s="327" t="e">
        <f t="shared" si="12"/>
        <v>#DIV/0!</v>
      </c>
      <c r="H136" s="26"/>
      <c r="I136" s="378">
        <v>0</v>
      </c>
      <c r="J136" s="326">
        <f t="shared" si="15"/>
        <v>0</v>
      </c>
      <c r="K136" s="327" t="e">
        <f t="shared" si="13"/>
        <v>#DIV/0!</v>
      </c>
    </row>
    <row r="137" spans="1:11" s="96" customFormat="1" ht="30" x14ac:dyDescent="0.25">
      <c r="A137" s="117">
        <v>125</v>
      </c>
      <c r="B137" s="98" t="s">
        <v>27</v>
      </c>
      <c r="C137" s="379" t="s">
        <v>147</v>
      </c>
      <c r="D137" s="26"/>
      <c r="E137" s="378">
        <v>0</v>
      </c>
      <c r="F137" s="326">
        <f t="shared" si="14"/>
        <v>0</v>
      </c>
      <c r="G137" s="327" t="e">
        <f t="shared" si="12"/>
        <v>#DIV/0!</v>
      </c>
      <c r="H137" s="26"/>
      <c r="I137" s="378">
        <v>0</v>
      </c>
      <c r="J137" s="326">
        <f t="shared" si="15"/>
        <v>0</v>
      </c>
      <c r="K137" s="327" t="e">
        <f t="shared" si="13"/>
        <v>#DIV/0!</v>
      </c>
    </row>
    <row r="138" spans="1:11" s="96" customFormat="1" x14ac:dyDescent="0.25">
      <c r="A138" s="117">
        <v>126</v>
      </c>
      <c r="B138" s="98" t="s">
        <v>33</v>
      </c>
      <c r="C138" s="379" t="s">
        <v>148</v>
      </c>
      <c r="D138" s="26"/>
      <c r="E138" s="378">
        <v>0</v>
      </c>
      <c r="F138" s="326">
        <f t="shared" si="14"/>
        <v>0</v>
      </c>
      <c r="G138" s="327" t="e">
        <f t="shared" si="12"/>
        <v>#DIV/0!</v>
      </c>
      <c r="H138" s="26"/>
      <c r="I138" s="378">
        <v>0</v>
      </c>
      <c r="J138" s="326">
        <f t="shared" si="15"/>
        <v>0</v>
      </c>
      <c r="K138" s="327" t="e">
        <f t="shared" si="13"/>
        <v>#DIV/0!</v>
      </c>
    </row>
    <row r="139" spans="1:11" s="96" customFormat="1" x14ac:dyDescent="0.25">
      <c r="A139" s="117">
        <v>127</v>
      </c>
      <c r="B139" s="98" t="s">
        <v>67</v>
      </c>
      <c r="C139" s="379" t="s">
        <v>425</v>
      </c>
      <c r="D139" s="26"/>
      <c r="E139" s="378">
        <v>3.28</v>
      </c>
      <c r="F139" s="326">
        <f t="shared" si="14"/>
        <v>0</v>
      </c>
      <c r="G139" s="327" t="e">
        <f t="shared" si="12"/>
        <v>#DIV/0!</v>
      </c>
      <c r="H139" s="26"/>
      <c r="I139" s="378">
        <v>2.17</v>
      </c>
      <c r="J139" s="326">
        <f t="shared" si="15"/>
        <v>0</v>
      </c>
      <c r="K139" s="327" t="e">
        <f t="shared" si="13"/>
        <v>#DIV/0!</v>
      </c>
    </row>
    <row r="140" spans="1:11" s="96" customFormat="1" x14ac:dyDescent="0.25">
      <c r="A140" s="117">
        <v>128</v>
      </c>
      <c r="B140" s="98" t="s">
        <v>68</v>
      </c>
      <c r="C140" s="379" t="s">
        <v>424</v>
      </c>
      <c r="D140" s="26"/>
      <c r="E140" s="378">
        <v>1.1499999999999999</v>
      </c>
      <c r="F140" s="326">
        <f t="shared" si="14"/>
        <v>0</v>
      </c>
      <c r="G140" s="327" t="e">
        <f t="shared" si="12"/>
        <v>#DIV/0!</v>
      </c>
      <c r="H140" s="26"/>
      <c r="I140" s="378">
        <v>0.7</v>
      </c>
      <c r="J140" s="326">
        <f t="shared" si="15"/>
        <v>0</v>
      </c>
      <c r="K140" s="327" t="e">
        <f t="shared" si="13"/>
        <v>#DIV/0!</v>
      </c>
    </row>
    <row r="141" spans="1:11" s="96" customFormat="1" x14ac:dyDescent="0.25">
      <c r="A141" s="117">
        <v>129</v>
      </c>
      <c r="B141" s="98" t="s">
        <v>69</v>
      </c>
      <c r="C141" s="379" t="s">
        <v>149</v>
      </c>
      <c r="D141" s="26"/>
      <c r="E141" s="378">
        <v>0.45</v>
      </c>
      <c r="F141" s="326">
        <f t="shared" si="14"/>
        <v>0</v>
      </c>
      <c r="G141" s="327" t="e">
        <f t="shared" si="12"/>
        <v>#DIV/0!</v>
      </c>
      <c r="H141" s="26"/>
      <c r="I141" s="378">
        <v>0.45</v>
      </c>
      <c r="J141" s="326">
        <f t="shared" si="15"/>
        <v>0</v>
      </c>
      <c r="K141" s="327" t="e">
        <f t="shared" si="13"/>
        <v>#DIV/0!</v>
      </c>
    </row>
    <row r="142" spans="1:11" s="96" customFormat="1" x14ac:dyDescent="0.25">
      <c r="A142" s="117">
        <v>130</v>
      </c>
      <c r="B142" s="98" t="s">
        <v>70</v>
      </c>
      <c r="C142" s="379" t="s">
        <v>426</v>
      </c>
      <c r="D142" s="26"/>
      <c r="E142" s="378">
        <v>0.94</v>
      </c>
      <c r="F142" s="326">
        <f t="shared" si="14"/>
        <v>0</v>
      </c>
      <c r="G142" s="327" t="e">
        <f t="shared" si="12"/>
        <v>#DIV/0!</v>
      </c>
      <c r="H142" s="26"/>
      <c r="I142" s="378">
        <v>0.94</v>
      </c>
      <c r="J142" s="326">
        <f t="shared" si="15"/>
        <v>0</v>
      </c>
      <c r="K142" s="327" t="e">
        <f t="shared" si="13"/>
        <v>#DIV/0!</v>
      </c>
    </row>
    <row r="143" spans="1:11" s="96" customFormat="1" x14ac:dyDescent="0.25">
      <c r="A143" s="117">
        <v>131</v>
      </c>
      <c r="B143" s="98" t="s">
        <v>71</v>
      </c>
      <c r="C143" s="379" t="s">
        <v>427</v>
      </c>
      <c r="D143" s="26"/>
      <c r="E143" s="378">
        <v>5.28</v>
      </c>
      <c r="F143" s="326">
        <f t="shared" si="14"/>
        <v>0</v>
      </c>
      <c r="G143" s="327" t="e">
        <f t="shared" si="12"/>
        <v>#DIV/0!</v>
      </c>
      <c r="H143" s="26"/>
      <c r="I143" s="378">
        <v>5.28</v>
      </c>
      <c r="J143" s="326">
        <f t="shared" si="15"/>
        <v>0</v>
      </c>
      <c r="K143" s="327" t="e">
        <f t="shared" si="13"/>
        <v>#DIV/0!</v>
      </c>
    </row>
    <row r="144" spans="1:11" s="96" customFormat="1" x14ac:dyDescent="0.25">
      <c r="A144" s="117">
        <v>132</v>
      </c>
      <c r="B144" s="98" t="s">
        <v>72</v>
      </c>
      <c r="C144" s="379" t="s">
        <v>429</v>
      </c>
      <c r="D144" s="26"/>
      <c r="E144" s="378">
        <v>0.45</v>
      </c>
      <c r="F144" s="326">
        <f t="shared" si="14"/>
        <v>0</v>
      </c>
      <c r="G144" s="327" t="e">
        <f t="shared" si="12"/>
        <v>#DIV/0!</v>
      </c>
      <c r="H144" s="26"/>
      <c r="I144" s="378">
        <v>0.45</v>
      </c>
      <c r="J144" s="326">
        <f t="shared" si="15"/>
        <v>0</v>
      </c>
      <c r="K144" s="327" t="e">
        <f t="shared" si="13"/>
        <v>#DIV/0!</v>
      </c>
    </row>
    <row r="145" spans="1:11" s="96" customFormat="1" ht="30" x14ac:dyDescent="0.25">
      <c r="A145" s="117">
        <v>133</v>
      </c>
      <c r="B145" s="117" t="s">
        <v>698</v>
      </c>
      <c r="C145" s="377" t="s">
        <v>704</v>
      </c>
      <c r="D145" s="26"/>
      <c r="E145" s="378">
        <v>0.45</v>
      </c>
      <c r="F145" s="326">
        <f t="shared" ref="F145:F146" si="16">D145*E145</f>
        <v>0</v>
      </c>
      <c r="G145" s="327" t="e">
        <f t="shared" ref="G145:G146" si="17">E145*$F$12</f>
        <v>#DIV/0!</v>
      </c>
      <c r="H145" s="26"/>
      <c r="I145" s="378">
        <v>0.45</v>
      </c>
      <c r="J145" s="326">
        <f t="shared" ref="J145" si="18">H145*I145</f>
        <v>0</v>
      </c>
      <c r="K145" s="327" t="e">
        <f t="shared" ref="K145" si="19">I145*$F$12</f>
        <v>#DIV/0!</v>
      </c>
    </row>
    <row r="146" spans="1:11" s="96" customFormat="1" x14ac:dyDescent="0.25">
      <c r="A146" s="117">
        <v>134</v>
      </c>
      <c r="B146" s="98" t="s">
        <v>73</v>
      </c>
      <c r="C146" s="379" t="s">
        <v>428</v>
      </c>
      <c r="D146" s="26"/>
      <c r="E146" s="378">
        <v>5.28</v>
      </c>
      <c r="F146" s="326">
        <f t="shared" si="16"/>
        <v>0</v>
      </c>
      <c r="G146" s="327" t="e">
        <f t="shared" si="17"/>
        <v>#DIV/0!</v>
      </c>
      <c r="H146" s="26"/>
      <c r="I146" s="378">
        <v>5.28</v>
      </c>
      <c r="J146" s="326">
        <f t="shared" si="15"/>
        <v>0</v>
      </c>
      <c r="K146" s="327" t="e">
        <f t="shared" si="13"/>
        <v>#DIV/0!</v>
      </c>
    </row>
    <row r="147" spans="1:11" s="96" customFormat="1" ht="30" x14ac:dyDescent="0.25">
      <c r="A147" s="117">
        <v>135</v>
      </c>
      <c r="B147" s="117" t="s">
        <v>699</v>
      </c>
      <c r="C147" s="377" t="s">
        <v>705</v>
      </c>
      <c r="D147" s="26"/>
      <c r="E147" s="378">
        <v>5.28</v>
      </c>
      <c r="F147" s="326">
        <f t="shared" ref="F147" si="20">D147*E147</f>
        <v>0</v>
      </c>
      <c r="G147" s="327" t="e">
        <f t="shared" ref="G147" si="21">E147*$F$12</f>
        <v>#DIV/0!</v>
      </c>
      <c r="H147" s="26"/>
      <c r="I147" s="378">
        <v>5.28</v>
      </c>
      <c r="J147" s="326">
        <f t="shared" ref="J147" si="22">H147*I147</f>
        <v>0</v>
      </c>
      <c r="K147" s="327" t="e">
        <f t="shared" ref="K147" si="23">I147*$F$12</f>
        <v>#DIV/0!</v>
      </c>
    </row>
    <row r="148" spans="1:11" s="96" customFormat="1" x14ac:dyDescent="0.25">
      <c r="A148" s="117">
        <v>136</v>
      </c>
      <c r="B148" s="98" t="s">
        <v>74</v>
      </c>
      <c r="C148" s="379" t="s">
        <v>150</v>
      </c>
      <c r="D148" s="26"/>
      <c r="E148" s="378">
        <v>0.54</v>
      </c>
      <c r="F148" s="326">
        <f t="shared" si="14"/>
        <v>0</v>
      </c>
      <c r="G148" s="327" t="e">
        <f t="shared" si="12"/>
        <v>#DIV/0!</v>
      </c>
      <c r="H148" s="26"/>
      <c r="I148" s="378">
        <v>0.54</v>
      </c>
      <c r="J148" s="326">
        <f t="shared" si="15"/>
        <v>0</v>
      </c>
      <c r="K148" s="327" t="e">
        <f t="shared" si="13"/>
        <v>#DIV/0!</v>
      </c>
    </row>
    <row r="149" spans="1:11" s="96" customFormat="1" x14ac:dyDescent="0.25">
      <c r="A149" s="117">
        <v>137</v>
      </c>
      <c r="B149" s="98" t="s">
        <v>75</v>
      </c>
      <c r="C149" s="379" t="s">
        <v>430</v>
      </c>
      <c r="D149" s="26"/>
      <c r="E149" s="378">
        <v>1.34</v>
      </c>
      <c r="F149" s="326">
        <f t="shared" si="14"/>
        <v>0</v>
      </c>
      <c r="G149" s="327" t="e">
        <f t="shared" ref="G149:G182" si="24">E149*$F$12</f>
        <v>#DIV/0!</v>
      </c>
      <c r="H149" s="26"/>
      <c r="I149" s="378">
        <v>1.17</v>
      </c>
      <c r="J149" s="326">
        <f t="shared" si="15"/>
        <v>0</v>
      </c>
      <c r="K149" s="327" t="e">
        <f t="shared" ref="K149:K182" si="25">I149*$F$12</f>
        <v>#DIV/0!</v>
      </c>
    </row>
    <row r="150" spans="1:11" s="96" customFormat="1" x14ac:dyDescent="0.25">
      <c r="A150" s="117">
        <v>138</v>
      </c>
      <c r="B150" s="98" t="s">
        <v>76</v>
      </c>
      <c r="C150" s="379" t="s">
        <v>431</v>
      </c>
      <c r="D150" s="26"/>
      <c r="E150" s="378">
        <v>5.28</v>
      </c>
      <c r="F150" s="326">
        <f t="shared" si="14"/>
        <v>0</v>
      </c>
      <c r="G150" s="327" t="e">
        <f t="shared" si="24"/>
        <v>#DIV/0!</v>
      </c>
      <c r="H150" s="26"/>
      <c r="I150" s="378">
        <v>5.28</v>
      </c>
      <c r="J150" s="326">
        <f t="shared" si="15"/>
        <v>0</v>
      </c>
      <c r="K150" s="327" t="e">
        <f t="shared" si="25"/>
        <v>#DIV/0!</v>
      </c>
    </row>
    <row r="151" spans="1:11" s="96" customFormat="1" x14ac:dyDescent="0.25">
      <c r="A151" s="117">
        <v>139</v>
      </c>
      <c r="B151" s="98" t="s">
        <v>77</v>
      </c>
      <c r="C151" s="379" t="s">
        <v>432</v>
      </c>
      <c r="D151" s="26"/>
      <c r="E151" s="378">
        <v>0.14000000000000001</v>
      </c>
      <c r="F151" s="326">
        <f t="shared" si="14"/>
        <v>0</v>
      </c>
      <c r="G151" s="327" t="e">
        <f t="shared" si="24"/>
        <v>#DIV/0!</v>
      </c>
      <c r="H151" s="26"/>
      <c r="I151" s="378">
        <v>0.12</v>
      </c>
      <c r="J151" s="326">
        <f t="shared" si="15"/>
        <v>0</v>
      </c>
      <c r="K151" s="327" t="e">
        <f t="shared" si="25"/>
        <v>#DIV/0!</v>
      </c>
    </row>
    <row r="152" spans="1:11" s="96" customFormat="1" x14ac:dyDescent="0.25">
      <c r="A152" s="117">
        <v>140</v>
      </c>
      <c r="B152" s="98" t="s">
        <v>78</v>
      </c>
      <c r="C152" s="379" t="s">
        <v>433</v>
      </c>
      <c r="D152" s="26"/>
      <c r="E152" s="378">
        <v>3.08</v>
      </c>
      <c r="F152" s="326">
        <f t="shared" si="14"/>
        <v>0</v>
      </c>
      <c r="G152" s="327" t="e">
        <f t="shared" si="24"/>
        <v>#DIV/0!</v>
      </c>
      <c r="H152" s="26"/>
      <c r="I152" s="378">
        <v>2.6399999999999997</v>
      </c>
      <c r="J152" s="326">
        <f t="shared" si="15"/>
        <v>0</v>
      </c>
      <c r="K152" s="327" t="e">
        <f t="shared" si="25"/>
        <v>#DIV/0!</v>
      </c>
    </row>
    <row r="153" spans="1:11" s="96" customFormat="1" x14ac:dyDescent="0.25">
      <c r="A153" s="117">
        <v>141</v>
      </c>
      <c r="B153" s="98" t="s">
        <v>79</v>
      </c>
      <c r="C153" s="379" t="s">
        <v>434</v>
      </c>
      <c r="D153" s="26"/>
      <c r="E153" s="378">
        <v>5.28</v>
      </c>
      <c r="F153" s="326">
        <f t="shared" si="14"/>
        <v>0</v>
      </c>
      <c r="G153" s="327" t="e">
        <f t="shared" si="24"/>
        <v>#DIV/0!</v>
      </c>
      <c r="H153" s="26"/>
      <c r="I153" s="378">
        <v>5.28</v>
      </c>
      <c r="J153" s="326">
        <f t="shared" si="15"/>
        <v>0</v>
      </c>
      <c r="K153" s="327" t="e">
        <f t="shared" si="25"/>
        <v>#DIV/0!</v>
      </c>
    </row>
    <row r="154" spans="1:11" s="96" customFormat="1" x14ac:dyDescent="0.25">
      <c r="A154" s="117">
        <v>142</v>
      </c>
      <c r="B154" s="98" t="s">
        <v>660</v>
      </c>
      <c r="C154" s="379" t="s">
        <v>661</v>
      </c>
      <c r="D154" s="26"/>
      <c r="E154" s="378">
        <v>0.12</v>
      </c>
      <c r="F154" s="326">
        <f t="shared" si="14"/>
        <v>0</v>
      </c>
      <c r="G154" s="327" t="e">
        <f t="shared" si="24"/>
        <v>#DIV/0!</v>
      </c>
      <c r="H154" s="26"/>
      <c r="I154" s="378">
        <v>0.09</v>
      </c>
      <c r="J154" s="326">
        <f t="shared" si="15"/>
        <v>0</v>
      </c>
      <c r="K154" s="327" t="e">
        <f t="shared" si="25"/>
        <v>#DIV/0!</v>
      </c>
    </row>
    <row r="155" spans="1:11" s="96" customFormat="1" x14ac:dyDescent="0.25">
      <c r="A155" s="117">
        <v>143</v>
      </c>
      <c r="B155" s="98" t="s">
        <v>80</v>
      </c>
      <c r="C155" s="379" t="s">
        <v>435</v>
      </c>
      <c r="D155" s="26"/>
      <c r="E155" s="378">
        <v>1.02</v>
      </c>
      <c r="F155" s="326">
        <f t="shared" si="14"/>
        <v>0</v>
      </c>
      <c r="G155" s="327" t="e">
        <f t="shared" si="24"/>
        <v>#DIV/0!</v>
      </c>
      <c r="H155" s="26"/>
      <c r="I155" s="378">
        <v>0.95</v>
      </c>
      <c r="J155" s="326">
        <f t="shared" si="15"/>
        <v>0</v>
      </c>
      <c r="K155" s="327" t="e">
        <f t="shared" si="25"/>
        <v>#DIV/0!</v>
      </c>
    </row>
    <row r="156" spans="1:11" s="96" customFormat="1" x14ac:dyDescent="0.25">
      <c r="A156" s="117">
        <v>144</v>
      </c>
      <c r="B156" s="98" t="s">
        <v>30</v>
      </c>
      <c r="C156" s="379" t="s">
        <v>436</v>
      </c>
      <c r="D156" s="26"/>
      <c r="E156" s="378">
        <v>0</v>
      </c>
      <c r="F156" s="326">
        <f t="shared" si="14"/>
        <v>0</v>
      </c>
      <c r="G156" s="327" t="e">
        <f t="shared" si="24"/>
        <v>#DIV/0!</v>
      </c>
      <c r="H156" s="26"/>
      <c r="I156" s="378">
        <v>0</v>
      </c>
      <c r="J156" s="326">
        <f t="shared" si="15"/>
        <v>0</v>
      </c>
      <c r="K156" s="327" t="e">
        <f t="shared" si="25"/>
        <v>#DIV/0!</v>
      </c>
    </row>
    <row r="157" spans="1:11" s="96" customFormat="1" x14ac:dyDescent="0.25">
      <c r="A157" s="117">
        <v>145</v>
      </c>
      <c r="B157" s="98" t="s">
        <v>81</v>
      </c>
      <c r="C157" s="379" t="s">
        <v>151</v>
      </c>
      <c r="D157" s="26"/>
      <c r="E157" s="378">
        <v>5.16</v>
      </c>
      <c r="F157" s="326">
        <f t="shared" si="14"/>
        <v>0</v>
      </c>
      <c r="G157" s="327" t="e">
        <f t="shared" si="24"/>
        <v>#DIV/0!</v>
      </c>
      <c r="H157" s="26"/>
      <c r="I157" s="378">
        <v>4.42</v>
      </c>
      <c r="J157" s="326">
        <f t="shared" si="15"/>
        <v>0</v>
      </c>
      <c r="K157" s="327" t="e">
        <f t="shared" si="25"/>
        <v>#DIV/0!</v>
      </c>
    </row>
    <row r="158" spans="1:11" s="96" customFormat="1" x14ac:dyDescent="0.25">
      <c r="A158" s="117">
        <v>146</v>
      </c>
      <c r="B158" s="98" t="s">
        <v>82</v>
      </c>
      <c r="C158" s="379" t="s">
        <v>152</v>
      </c>
      <c r="D158" s="26"/>
      <c r="E158" s="378">
        <v>1.7</v>
      </c>
      <c r="F158" s="326">
        <f t="shared" si="14"/>
        <v>0</v>
      </c>
      <c r="G158" s="327" t="e">
        <f t="shared" si="24"/>
        <v>#DIV/0!</v>
      </c>
      <c r="H158" s="26"/>
      <c r="I158" s="378">
        <v>1.05</v>
      </c>
      <c r="J158" s="326">
        <f t="shared" si="15"/>
        <v>0</v>
      </c>
      <c r="K158" s="327" t="e">
        <f t="shared" si="25"/>
        <v>#DIV/0!</v>
      </c>
    </row>
    <row r="159" spans="1:11" s="96" customFormat="1" x14ac:dyDescent="0.25">
      <c r="A159" s="117">
        <v>147</v>
      </c>
      <c r="B159" s="98" t="s">
        <v>36</v>
      </c>
      <c r="C159" s="379" t="s">
        <v>151</v>
      </c>
      <c r="D159" s="26"/>
      <c r="E159" s="378">
        <v>0</v>
      </c>
      <c r="F159" s="326">
        <f t="shared" si="14"/>
        <v>0</v>
      </c>
      <c r="G159" s="327" t="e">
        <f t="shared" si="24"/>
        <v>#DIV/0!</v>
      </c>
      <c r="H159" s="26"/>
      <c r="I159" s="378">
        <v>0</v>
      </c>
      <c r="J159" s="326">
        <f t="shared" si="15"/>
        <v>0</v>
      </c>
      <c r="K159" s="327" t="e">
        <f t="shared" si="25"/>
        <v>#DIV/0!</v>
      </c>
    </row>
    <row r="160" spans="1:11" s="96" customFormat="1" x14ac:dyDescent="0.25">
      <c r="A160" s="117">
        <v>148</v>
      </c>
      <c r="B160" s="98" t="s">
        <v>83</v>
      </c>
      <c r="C160" s="379" t="s">
        <v>153</v>
      </c>
      <c r="D160" s="26"/>
      <c r="E160" s="378">
        <v>1.35</v>
      </c>
      <c r="F160" s="326">
        <f t="shared" si="14"/>
        <v>0</v>
      </c>
      <c r="G160" s="327" t="e">
        <f t="shared" si="24"/>
        <v>#DIV/0!</v>
      </c>
      <c r="H160" s="26"/>
      <c r="I160" s="378">
        <v>1.35</v>
      </c>
      <c r="J160" s="326">
        <f t="shared" si="15"/>
        <v>0</v>
      </c>
      <c r="K160" s="327" t="e">
        <f t="shared" si="25"/>
        <v>#DIV/0!</v>
      </c>
    </row>
    <row r="161" spans="1:11" s="96" customFormat="1" x14ac:dyDescent="0.25">
      <c r="A161" s="117">
        <v>149</v>
      </c>
      <c r="B161" s="98" t="s">
        <v>84</v>
      </c>
      <c r="C161" s="379" t="s">
        <v>154</v>
      </c>
      <c r="D161" s="26"/>
      <c r="E161" s="378">
        <v>2.57</v>
      </c>
      <c r="F161" s="326">
        <f t="shared" si="14"/>
        <v>0</v>
      </c>
      <c r="G161" s="327" t="e">
        <f t="shared" si="24"/>
        <v>#DIV/0!</v>
      </c>
      <c r="H161" s="26"/>
      <c r="I161" s="378">
        <v>2.14</v>
      </c>
      <c r="J161" s="326">
        <f t="shared" si="15"/>
        <v>0</v>
      </c>
      <c r="K161" s="327" t="e">
        <f t="shared" si="25"/>
        <v>#DIV/0!</v>
      </c>
    </row>
    <row r="162" spans="1:11" s="96" customFormat="1" x14ac:dyDescent="0.25">
      <c r="A162" s="117">
        <v>150</v>
      </c>
      <c r="B162" s="98" t="s">
        <v>85</v>
      </c>
      <c r="C162" s="379" t="s">
        <v>437</v>
      </c>
      <c r="D162" s="26"/>
      <c r="E162" s="378">
        <v>1.59</v>
      </c>
      <c r="F162" s="326">
        <f t="shared" si="14"/>
        <v>0</v>
      </c>
      <c r="G162" s="327" t="e">
        <f t="shared" si="24"/>
        <v>#DIV/0!</v>
      </c>
      <c r="H162" s="26"/>
      <c r="I162" s="378">
        <v>1.59</v>
      </c>
      <c r="J162" s="326">
        <f t="shared" si="15"/>
        <v>0</v>
      </c>
      <c r="K162" s="327" t="e">
        <f t="shared" si="25"/>
        <v>#DIV/0!</v>
      </c>
    </row>
    <row r="163" spans="1:11" s="96" customFormat="1" x14ac:dyDescent="0.25">
      <c r="A163" s="117">
        <v>151</v>
      </c>
      <c r="B163" s="98" t="s">
        <v>86</v>
      </c>
      <c r="C163" s="379" t="s">
        <v>438</v>
      </c>
      <c r="D163" s="26"/>
      <c r="E163" s="378">
        <v>2.64</v>
      </c>
      <c r="F163" s="326">
        <f t="shared" si="14"/>
        <v>0</v>
      </c>
      <c r="G163" s="327" t="e">
        <f t="shared" si="24"/>
        <v>#DIV/0!</v>
      </c>
      <c r="H163" s="26"/>
      <c r="I163" s="378">
        <v>2.64</v>
      </c>
      <c r="J163" s="326">
        <f t="shared" si="15"/>
        <v>0</v>
      </c>
      <c r="K163" s="327" t="e">
        <f t="shared" si="25"/>
        <v>#DIV/0!</v>
      </c>
    </row>
    <row r="164" spans="1:11" s="96" customFormat="1" x14ac:dyDescent="0.25">
      <c r="A164" s="117">
        <v>152</v>
      </c>
      <c r="B164" s="98" t="s">
        <v>87</v>
      </c>
      <c r="C164" s="379" t="s">
        <v>439</v>
      </c>
      <c r="D164" s="26"/>
      <c r="E164" s="378">
        <v>1.25</v>
      </c>
      <c r="F164" s="326">
        <f t="shared" si="14"/>
        <v>0</v>
      </c>
      <c r="G164" s="327" t="e">
        <f t="shared" si="24"/>
        <v>#DIV/0!</v>
      </c>
      <c r="H164" s="26"/>
      <c r="I164" s="378">
        <v>1.25</v>
      </c>
      <c r="J164" s="326">
        <f t="shared" si="15"/>
        <v>0</v>
      </c>
      <c r="K164" s="327" t="e">
        <f t="shared" si="25"/>
        <v>#DIV/0!</v>
      </c>
    </row>
    <row r="165" spans="1:11" s="96" customFormat="1" x14ac:dyDescent="0.25">
      <c r="A165" s="117">
        <v>153</v>
      </c>
      <c r="B165" s="98" t="s">
        <v>700</v>
      </c>
      <c r="C165" s="377" t="s">
        <v>706</v>
      </c>
      <c r="D165" s="26"/>
      <c r="E165" s="378">
        <v>1.25</v>
      </c>
      <c r="F165" s="326">
        <f t="shared" ref="F165" si="26">D165*E165</f>
        <v>0</v>
      </c>
      <c r="G165" s="327" t="e">
        <f t="shared" ref="G165" si="27">E165*$F$12</f>
        <v>#DIV/0!</v>
      </c>
      <c r="H165" s="26"/>
      <c r="I165" s="378">
        <v>1.25</v>
      </c>
      <c r="J165" s="326">
        <f t="shared" ref="J165" si="28">H165*I165</f>
        <v>0</v>
      </c>
      <c r="K165" s="327" t="e">
        <f t="shared" ref="K165" si="29">I165*$F$12</f>
        <v>#DIV/0!</v>
      </c>
    </row>
    <row r="166" spans="1:11" s="96" customFormat="1" x14ac:dyDescent="0.25">
      <c r="A166" s="117">
        <v>154</v>
      </c>
      <c r="B166" s="98" t="s">
        <v>88</v>
      </c>
      <c r="C166" s="379" t="s">
        <v>440</v>
      </c>
      <c r="D166" s="26"/>
      <c r="E166" s="378">
        <v>0.87</v>
      </c>
      <c r="F166" s="326">
        <f t="shared" si="14"/>
        <v>0</v>
      </c>
      <c r="G166" s="327" t="e">
        <f t="shared" si="24"/>
        <v>#DIV/0!</v>
      </c>
      <c r="H166" s="26"/>
      <c r="I166" s="378">
        <v>0.75</v>
      </c>
      <c r="J166" s="326">
        <f t="shared" si="15"/>
        <v>0</v>
      </c>
      <c r="K166" s="327" t="e">
        <f t="shared" si="25"/>
        <v>#DIV/0!</v>
      </c>
    </row>
    <row r="167" spans="1:11" s="96" customFormat="1" x14ac:dyDescent="0.25">
      <c r="A167" s="117">
        <v>155</v>
      </c>
      <c r="B167" s="98" t="s">
        <v>89</v>
      </c>
      <c r="C167" s="379" t="s">
        <v>441</v>
      </c>
      <c r="D167" s="26"/>
      <c r="E167" s="378">
        <v>0.94</v>
      </c>
      <c r="F167" s="326">
        <f t="shared" si="14"/>
        <v>0</v>
      </c>
      <c r="G167" s="327" t="e">
        <f t="shared" si="24"/>
        <v>#DIV/0!</v>
      </c>
      <c r="H167" s="26"/>
      <c r="I167" s="378">
        <v>0.94</v>
      </c>
      <c r="J167" s="326">
        <f t="shared" si="15"/>
        <v>0</v>
      </c>
      <c r="K167" s="327" t="e">
        <f t="shared" si="25"/>
        <v>#DIV/0!</v>
      </c>
    </row>
    <row r="168" spans="1:11" s="96" customFormat="1" x14ac:dyDescent="0.25">
      <c r="A168" s="117">
        <v>156</v>
      </c>
      <c r="B168" s="98" t="s">
        <v>90</v>
      </c>
      <c r="C168" s="379" t="s">
        <v>442</v>
      </c>
      <c r="D168" s="26"/>
      <c r="E168" s="378">
        <v>0.14000000000000001</v>
      </c>
      <c r="F168" s="326">
        <f t="shared" si="14"/>
        <v>0</v>
      </c>
      <c r="G168" s="327" t="e">
        <f t="shared" si="24"/>
        <v>#DIV/0!</v>
      </c>
      <c r="H168" s="26"/>
      <c r="I168" s="378">
        <v>0.12</v>
      </c>
      <c r="J168" s="326">
        <f t="shared" si="15"/>
        <v>0</v>
      </c>
      <c r="K168" s="327" t="e">
        <f t="shared" si="25"/>
        <v>#DIV/0!</v>
      </c>
    </row>
    <row r="169" spans="1:11" s="96" customFormat="1" x14ac:dyDescent="0.25">
      <c r="A169" s="117">
        <v>157</v>
      </c>
      <c r="B169" s="98" t="s">
        <v>91</v>
      </c>
      <c r="C169" s="379" t="s">
        <v>447</v>
      </c>
      <c r="D169" s="26"/>
      <c r="E169" s="378">
        <v>3.3600000000000003</v>
      </c>
      <c r="F169" s="326">
        <f t="shared" si="14"/>
        <v>0</v>
      </c>
      <c r="G169" s="327" t="e">
        <f t="shared" si="24"/>
        <v>#DIV/0!</v>
      </c>
      <c r="H169" s="26"/>
      <c r="I169" s="378">
        <v>2.88</v>
      </c>
      <c r="J169" s="326">
        <f t="shared" si="15"/>
        <v>0</v>
      </c>
      <c r="K169" s="327" t="e">
        <f t="shared" si="25"/>
        <v>#DIV/0!</v>
      </c>
    </row>
    <row r="170" spans="1:11" s="96" customFormat="1" x14ac:dyDescent="0.25">
      <c r="A170" s="117">
        <v>158</v>
      </c>
      <c r="B170" s="98" t="s">
        <v>92</v>
      </c>
      <c r="C170" s="379" t="s">
        <v>445</v>
      </c>
      <c r="D170" s="26"/>
      <c r="E170" s="378">
        <v>0.45</v>
      </c>
      <c r="F170" s="326">
        <f t="shared" si="14"/>
        <v>0</v>
      </c>
      <c r="G170" s="327" t="e">
        <f t="shared" si="24"/>
        <v>#DIV/0!</v>
      </c>
      <c r="H170" s="26"/>
      <c r="I170" s="378">
        <v>0.45</v>
      </c>
      <c r="J170" s="326">
        <f t="shared" si="15"/>
        <v>0</v>
      </c>
      <c r="K170" s="327" t="e">
        <f t="shared" si="25"/>
        <v>#DIV/0!</v>
      </c>
    </row>
    <row r="171" spans="1:11" s="96" customFormat="1" x14ac:dyDescent="0.25">
      <c r="A171" s="117">
        <v>159</v>
      </c>
      <c r="B171" s="98" t="s">
        <v>93</v>
      </c>
      <c r="C171" s="379" t="s">
        <v>446</v>
      </c>
      <c r="D171" s="26"/>
      <c r="E171" s="378">
        <v>5.28</v>
      </c>
      <c r="F171" s="326">
        <f t="shared" si="14"/>
        <v>0</v>
      </c>
      <c r="G171" s="327" t="e">
        <f t="shared" si="24"/>
        <v>#DIV/0!</v>
      </c>
      <c r="H171" s="26"/>
      <c r="I171" s="378">
        <v>5.28</v>
      </c>
      <c r="J171" s="326">
        <f t="shared" si="15"/>
        <v>0</v>
      </c>
      <c r="K171" s="327" t="e">
        <f t="shared" si="25"/>
        <v>#DIV/0!</v>
      </c>
    </row>
    <row r="172" spans="1:11" s="96" customFormat="1" x14ac:dyDescent="0.25">
      <c r="A172" s="117">
        <v>160</v>
      </c>
      <c r="B172" s="98" t="s">
        <v>94</v>
      </c>
      <c r="C172" s="379" t="s">
        <v>444</v>
      </c>
      <c r="D172" s="26"/>
      <c r="E172" s="378">
        <v>0.45</v>
      </c>
      <c r="F172" s="326">
        <f t="shared" si="14"/>
        <v>0</v>
      </c>
      <c r="G172" s="327" t="e">
        <f t="shared" si="24"/>
        <v>#DIV/0!</v>
      </c>
      <c r="H172" s="26"/>
      <c r="I172" s="378">
        <v>0.45</v>
      </c>
      <c r="J172" s="326">
        <f t="shared" si="15"/>
        <v>0</v>
      </c>
      <c r="K172" s="327" t="e">
        <f t="shared" si="25"/>
        <v>#DIV/0!</v>
      </c>
    </row>
    <row r="173" spans="1:11" s="96" customFormat="1" x14ac:dyDescent="0.25">
      <c r="A173" s="117">
        <v>161</v>
      </c>
      <c r="B173" s="98" t="s">
        <v>95</v>
      </c>
      <c r="C173" s="379" t="s">
        <v>443</v>
      </c>
      <c r="D173" s="26"/>
      <c r="E173" s="378">
        <v>5.28</v>
      </c>
      <c r="F173" s="326">
        <f t="shared" si="14"/>
        <v>0</v>
      </c>
      <c r="G173" s="327" t="e">
        <f t="shared" si="24"/>
        <v>#DIV/0!</v>
      </c>
      <c r="H173" s="26"/>
      <c r="I173" s="378">
        <v>5.28</v>
      </c>
      <c r="J173" s="326">
        <f t="shared" si="15"/>
        <v>0</v>
      </c>
      <c r="K173" s="327" t="e">
        <f t="shared" si="25"/>
        <v>#DIV/0!</v>
      </c>
    </row>
    <row r="174" spans="1:11" s="96" customFormat="1" x14ac:dyDescent="0.25">
      <c r="A174" s="117">
        <v>162</v>
      </c>
      <c r="B174" s="98" t="s">
        <v>96</v>
      </c>
      <c r="C174" s="379" t="s">
        <v>448</v>
      </c>
      <c r="D174" s="26"/>
      <c r="E174" s="378">
        <v>0.14000000000000001</v>
      </c>
      <c r="F174" s="326">
        <f t="shared" si="14"/>
        <v>0</v>
      </c>
      <c r="G174" s="327" t="e">
        <f t="shared" si="24"/>
        <v>#DIV/0!</v>
      </c>
      <c r="H174" s="26"/>
      <c r="I174" s="378">
        <v>0.12</v>
      </c>
      <c r="J174" s="326">
        <f t="shared" si="15"/>
        <v>0</v>
      </c>
      <c r="K174" s="327" t="e">
        <f t="shared" si="25"/>
        <v>#DIV/0!</v>
      </c>
    </row>
    <row r="175" spans="1:11" s="96" customFormat="1" x14ac:dyDescent="0.25">
      <c r="A175" s="117">
        <v>163</v>
      </c>
      <c r="B175" s="98" t="s">
        <v>97</v>
      </c>
      <c r="C175" s="379" t="s">
        <v>449</v>
      </c>
      <c r="D175" s="26"/>
      <c r="E175" s="378">
        <v>3.3600000000000003</v>
      </c>
      <c r="F175" s="326">
        <f t="shared" si="14"/>
        <v>0</v>
      </c>
      <c r="G175" s="327" t="e">
        <f t="shared" si="24"/>
        <v>#DIV/0!</v>
      </c>
      <c r="H175" s="26"/>
      <c r="I175" s="378">
        <v>2.88</v>
      </c>
      <c r="J175" s="326">
        <f t="shared" si="15"/>
        <v>0</v>
      </c>
      <c r="K175" s="327" t="e">
        <f t="shared" si="25"/>
        <v>#DIV/0!</v>
      </c>
    </row>
    <row r="176" spans="1:11" s="96" customFormat="1" x14ac:dyDescent="0.25">
      <c r="A176" s="117">
        <v>164</v>
      </c>
      <c r="B176" s="98" t="s">
        <v>98</v>
      </c>
      <c r="C176" s="379" t="s">
        <v>450</v>
      </c>
      <c r="D176" s="26"/>
      <c r="E176" s="378">
        <v>0.14000000000000001</v>
      </c>
      <c r="F176" s="326">
        <f t="shared" si="14"/>
        <v>0</v>
      </c>
      <c r="G176" s="327" t="e">
        <f t="shared" si="24"/>
        <v>#DIV/0!</v>
      </c>
      <c r="H176" s="26"/>
      <c r="I176" s="378">
        <v>0.12</v>
      </c>
      <c r="J176" s="326">
        <f t="shared" si="15"/>
        <v>0</v>
      </c>
      <c r="K176" s="327" t="e">
        <f t="shared" si="25"/>
        <v>#DIV/0!</v>
      </c>
    </row>
    <row r="177" spans="1:11" s="96" customFormat="1" x14ac:dyDescent="0.25">
      <c r="A177" s="117">
        <v>165</v>
      </c>
      <c r="B177" s="98" t="s">
        <v>99</v>
      </c>
      <c r="C177" s="379" t="s">
        <v>451</v>
      </c>
      <c r="D177" s="26"/>
      <c r="E177" s="378">
        <v>3.3600000000000003</v>
      </c>
      <c r="F177" s="326">
        <f t="shared" si="14"/>
        <v>0</v>
      </c>
      <c r="G177" s="327" t="e">
        <f t="shared" si="24"/>
        <v>#DIV/0!</v>
      </c>
      <c r="H177" s="26"/>
      <c r="I177" s="378">
        <v>2.88</v>
      </c>
      <c r="J177" s="326">
        <f t="shared" si="15"/>
        <v>0</v>
      </c>
      <c r="K177" s="327" t="e">
        <f t="shared" si="25"/>
        <v>#DIV/0!</v>
      </c>
    </row>
    <row r="178" spans="1:11" s="96" customFormat="1" x14ac:dyDescent="0.25">
      <c r="A178" s="117">
        <v>166</v>
      </c>
      <c r="B178" s="98" t="s">
        <v>100</v>
      </c>
      <c r="C178" s="379" t="s">
        <v>452</v>
      </c>
      <c r="D178" s="26"/>
      <c r="E178" s="378">
        <v>0.14000000000000001</v>
      </c>
      <c r="F178" s="326">
        <f t="shared" si="14"/>
        <v>0</v>
      </c>
      <c r="G178" s="327" t="e">
        <f t="shared" si="24"/>
        <v>#DIV/0!</v>
      </c>
      <c r="H178" s="26"/>
      <c r="I178" s="378">
        <v>0.12</v>
      </c>
      <c r="J178" s="326">
        <f t="shared" si="15"/>
        <v>0</v>
      </c>
      <c r="K178" s="327" t="e">
        <f t="shared" si="25"/>
        <v>#DIV/0!</v>
      </c>
    </row>
    <row r="179" spans="1:11" s="96" customFormat="1" x14ac:dyDescent="0.25">
      <c r="A179" s="117">
        <v>167</v>
      </c>
      <c r="B179" s="98" t="s">
        <v>101</v>
      </c>
      <c r="C179" s="379" t="s">
        <v>453</v>
      </c>
      <c r="D179" s="26"/>
      <c r="E179" s="378">
        <v>0.14000000000000001</v>
      </c>
      <c r="F179" s="326">
        <f t="shared" si="14"/>
        <v>0</v>
      </c>
      <c r="G179" s="327" t="e">
        <f t="shared" si="24"/>
        <v>#DIV/0!</v>
      </c>
      <c r="H179" s="26"/>
      <c r="I179" s="378">
        <v>0.12</v>
      </c>
      <c r="J179" s="326">
        <f t="shared" si="15"/>
        <v>0</v>
      </c>
      <c r="K179" s="327" t="e">
        <f t="shared" si="25"/>
        <v>#DIV/0!</v>
      </c>
    </row>
    <row r="180" spans="1:11" s="96" customFormat="1" x14ac:dyDescent="0.25">
      <c r="A180" s="117">
        <v>168</v>
      </c>
      <c r="B180" s="98" t="s">
        <v>102</v>
      </c>
      <c r="C180" s="379" t="s">
        <v>454</v>
      </c>
      <c r="D180" s="26"/>
      <c r="E180" s="378">
        <v>3.3600000000000003</v>
      </c>
      <c r="F180" s="326">
        <f t="shared" si="14"/>
        <v>0</v>
      </c>
      <c r="G180" s="327" t="e">
        <f t="shared" si="24"/>
        <v>#DIV/0!</v>
      </c>
      <c r="H180" s="26"/>
      <c r="I180" s="378">
        <v>2.88</v>
      </c>
      <c r="J180" s="326">
        <f t="shared" si="15"/>
        <v>0</v>
      </c>
      <c r="K180" s="327" t="e">
        <f t="shared" si="25"/>
        <v>#DIV/0!</v>
      </c>
    </row>
    <row r="181" spans="1:11" s="96" customFormat="1" x14ac:dyDescent="0.25">
      <c r="A181" s="117">
        <v>169</v>
      </c>
      <c r="B181" s="98" t="s">
        <v>103</v>
      </c>
      <c r="C181" s="379" t="s">
        <v>455</v>
      </c>
      <c r="D181" s="26"/>
      <c r="E181" s="378">
        <v>0.14000000000000001</v>
      </c>
      <c r="F181" s="326">
        <f t="shared" si="14"/>
        <v>0</v>
      </c>
      <c r="G181" s="327" t="e">
        <f t="shared" si="24"/>
        <v>#DIV/0!</v>
      </c>
      <c r="H181" s="26"/>
      <c r="I181" s="378">
        <v>0.12</v>
      </c>
      <c r="J181" s="326">
        <f t="shared" si="15"/>
        <v>0</v>
      </c>
      <c r="K181" s="327" t="e">
        <f t="shared" si="25"/>
        <v>#DIV/0!</v>
      </c>
    </row>
    <row r="182" spans="1:11" s="96" customFormat="1" x14ac:dyDescent="0.25">
      <c r="A182" s="117">
        <v>170</v>
      </c>
      <c r="B182" s="98" t="s">
        <v>104</v>
      </c>
      <c r="C182" s="379" t="s">
        <v>456</v>
      </c>
      <c r="D182" s="26"/>
      <c r="E182" s="378">
        <v>1.34</v>
      </c>
      <c r="F182" s="326">
        <f t="shared" si="14"/>
        <v>0</v>
      </c>
      <c r="G182" s="327" t="e">
        <f t="shared" si="24"/>
        <v>#DIV/0!</v>
      </c>
      <c r="H182" s="26"/>
      <c r="I182" s="378">
        <v>1.17</v>
      </c>
      <c r="J182" s="326">
        <f t="shared" si="15"/>
        <v>0</v>
      </c>
      <c r="K182" s="327" t="e">
        <f t="shared" si="25"/>
        <v>#DIV/0!</v>
      </c>
    </row>
    <row r="183" spans="1:11" s="96" customFormat="1" x14ac:dyDescent="0.25">
      <c r="A183" s="117">
        <v>171</v>
      </c>
      <c r="B183" s="98" t="s">
        <v>45</v>
      </c>
      <c r="C183" s="379" t="s">
        <v>47</v>
      </c>
      <c r="D183" s="26"/>
      <c r="E183" s="378">
        <v>0</v>
      </c>
      <c r="F183" s="326">
        <f t="shared" si="14"/>
        <v>0</v>
      </c>
      <c r="G183" s="327" t="e">
        <f t="shared" ref="G183:G200" si="30">E183*$F$12</f>
        <v>#DIV/0!</v>
      </c>
      <c r="H183" s="26"/>
      <c r="I183" s="378">
        <v>0</v>
      </c>
      <c r="J183" s="326">
        <f t="shared" si="15"/>
        <v>0</v>
      </c>
      <c r="K183" s="327" t="e">
        <f t="shared" ref="K183:K200" si="31">I183*$F$12</f>
        <v>#DIV/0!</v>
      </c>
    </row>
    <row r="184" spans="1:11" s="96" customFormat="1" x14ac:dyDescent="0.25">
      <c r="A184" s="117">
        <v>172</v>
      </c>
      <c r="B184" s="98" t="s">
        <v>105</v>
      </c>
      <c r="C184" s="379" t="s">
        <v>457</v>
      </c>
      <c r="D184" s="26"/>
      <c r="E184" s="378">
        <v>0</v>
      </c>
      <c r="F184" s="326">
        <f t="shared" si="14"/>
        <v>0</v>
      </c>
      <c r="G184" s="327" t="e">
        <f t="shared" si="30"/>
        <v>#DIV/0!</v>
      </c>
      <c r="H184" s="26"/>
      <c r="I184" s="378">
        <v>0</v>
      </c>
      <c r="J184" s="326">
        <f t="shared" si="15"/>
        <v>0</v>
      </c>
      <c r="K184" s="327" t="e">
        <f t="shared" si="31"/>
        <v>#DIV/0!</v>
      </c>
    </row>
    <row r="185" spans="1:11" s="96" customFormat="1" x14ac:dyDescent="0.25">
      <c r="A185" s="117">
        <v>173</v>
      </c>
      <c r="B185" s="98" t="s">
        <v>106</v>
      </c>
      <c r="C185" s="379" t="s">
        <v>458</v>
      </c>
      <c r="D185" s="26"/>
      <c r="E185" s="378">
        <v>0.23</v>
      </c>
      <c r="F185" s="326">
        <f t="shared" si="14"/>
        <v>0</v>
      </c>
      <c r="G185" s="327" t="e">
        <f t="shared" si="30"/>
        <v>#DIV/0!</v>
      </c>
      <c r="H185" s="26"/>
      <c r="I185" s="378">
        <v>0.23</v>
      </c>
      <c r="J185" s="326">
        <f t="shared" si="15"/>
        <v>0</v>
      </c>
      <c r="K185" s="327" t="e">
        <f t="shared" si="31"/>
        <v>#DIV/0!</v>
      </c>
    </row>
    <row r="186" spans="1:11" s="96" customFormat="1" x14ac:dyDescent="0.25">
      <c r="A186" s="117">
        <v>174</v>
      </c>
      <c r="B186" s="98" t="s">
        <v>107</v>
      </c>
      <c r="C186" s="379" t="s">
        <v>459</v>
      </c>
      <c r="D186" s="26"/>
      <c r="E186" s="378">
        <v>4.5</v>
      </c>
      <c r="F186" s="326">
        <f t="shared" si="14"/>
        <v>0</v>
      </c>
      <c r="G186" s="327" t="e">
        <f t="shared" si="30"/>
        <v>#DIV/0!</v>
      </c>
      <c r="H186" s="26"/>
      <c r="I186" s="378">
        <v>4.5</v>
      </c>
      <c r="J186" s="326">
        <f t="shared" si="15"/>
        <v>0</v>
      </c>
      <c r="K186" s="327" t="e">
        <f t="shared" si="31"/>
        <v>#DIV/0!</v>
      </c>
    </row>
    <row r="187" spans="1:11" s="96" customFormat="1" x14ac:dyDescent="0.25">
      <c r="A187" s="117">
        <v>175</v>
      </c>
      <c r="B187" s="98" t="s">
        <v>108</v>
      </c>
      <c r="C187" s="379" t="s">
        <v>155</v>
      </c>
      <c r="D187" s="26"/>
      <c r="E187" s="378">
        <v>1.02</v>
      </c>
      <c r="F187" s="326">
        <f t="shared" si="14"/>
        <v>0</v>
      </c>
      <c r="G187" s="327" t="e">
        <f t="shared" si="30"/>
        <v>#DIV/0!</v>
      </c>
      <c r="H187" s="26"/>
      <c r="I187" s="378">
        <v>0.95</v>
      </c>
      <c r="J187" s="326">
        <f t="shared" si="15"/>
        <v>0</v>
      </c>
      <c r="K187" s="327" t="e">
        <f t="shared" si="31"/>
        <v>#DIV/0!</v>
      </c>
    </row>
    <row r="188" spans="1:11" s="96" customFormat="1" x14ac:dyDescent="0.25">
      <c r="A188" s="117">
        <v>176</v>
      </c>
      <c r="B188" s="98" t="s">
        <v>109</v>
      </c>
      <c r="C188" s="379" t="s">
        <v>156</v>
      </c>
      <c r="D188" s="26"/>
      <c r="E188" s="378">
        <v>0.74</v>
      </c>
      <c r="F188" s="326">
        <f t="shared" si="14"/>
        <v>0</v>
      </c>
      <c r="G188" s="327" t="e">
        <f t="shared" si="30"/>
        <v>#DIV/0!</v>
      </c>
      <c r="H188" s="26"/>
      <c r="I188" s="378">
        <v>0.37</v>
      </c>
      <c r="J188" s="326">
        <f t="shared" si="15"/>
        <v>0</v>
      </c>
      <c r="K188" s="327" t="e">
        <f t="shared" si="31"/>
        <v>#DIV/0!</v>
      </c>
    </row>
    <row r="189" spans="1:11" s="96" customFormat="1" x14ac:dyDescent="0.25">
      <c r="A189" s="117">
        <v>177</v>
      </c>
      <c r="B189" s="98" t="s">
        <v>110</v>
      </c>
      <c r="C189" s="379" t="s">
        <v>460</v>
      </c>
      <c r="D189" s="26"/>
      <c r="E189" s="378">
        <v>0.74</v>
      </c>
      <c r="F189" s="326">
        <f t="shared" si="14"/>
        <v>0</v>
      </c>
      <c r="G189" s="327" t="e">
        <f t="shared" si="30"/>
        <v>#DIV/0!</v>
      </c>
      <c r="H189" s="26"/>
      <c r="I189" s="378">
        <v>0.37</v>
      </c>
      <c r="J189" s="326">
        <f t="shared" si="15"/>
        <v>0</v>
      </c>
      <c r="K189" s="327" t="e">
        <f t="shared" si="31"/>
        <v>#DIV/0!</v>
      </c>
    </row>
    <row r="190" spans="1:11" s="96" customFormat="1" x14ac:dyDescent="0.25">
      <c r="A190" s="117">
        <v>178</v>
      </c>
      <c r="B190" s="98" t="s">
        <v>111</v>
      </c>
      <c r="C190" s="379" t="s">
        <v>461</v>
      </c>
      <c r="D190" s="26"/>
      <c r="E190" s="378">
        <v>3.96</v>
      </c>
      <c r="F190" s="326">
        <f t="shared" si="14"/>
        <v>0</v>
      </c>
      <c r="G190" s="327" t="e">
        <f t="shared" si="30"/>
        <v>#DIV/0!</v>
      </c>
      <c r="H190" s="26"/>
      <c r="I190" s="378">
        <v>3.96</v>
      </c>
      <c r="J190" s="326">
        <f t="shared" si="15"/>
        <v>0</v>
      </c>
      <c r="K190" s="327" t="e">
        <f t="shared" si="31"/>
        <v>#DIV/0!</v>
      </c>
    </row>
    <row r="191" spans="1:11" s="96" customFormat="1" x14ac:dyDescent="0.25">
      <c r="A191" s="117">
        <v>179</v>
      </c>
      <c r="B191" s="98" t="s">
        <v>112</v>
      </c>
      <c r="C191" s="379" t="s">
        <v>462</v>
      </c>
      <c r="D191" s="26"/>
      <c r="E191" s="378">
        <v>3.6</v>
      </c>
      <c r="F191" s="326">
        <f t="shared" si="14"/>
        <v>0</v>
      </c>
      <c r="G191" s="327" t="e">
        <f t="shared" si="30"/>
        <v>#DIV/0!</v>
      </c>
      <c r="H191" s="26"/>
      <c r="I191" s="378">
        <v>3.6</v>
      </c>
      <c r="J191" s="326">
        <f t="shared" si="15"/>
        <v>0</v>
      </c>
      <c r="K191" s="327" t="e">
        <f t="shared" si="31"/>
        <v>#DIV/0!</v>
      </c>
    </row>
    <row r="192" spans="1:11" s="96" customFormat="1" x14ac:dyDescent="0.25">
      <c r="A192" s="117">
        <v>180</v>
      </c>
      <c r="B192" s="98" t="s">
        <v>46</v>
      </c>
      <c r="C192" s="379" t="s">
        <v>48</v>
      </c>
      <c r="D192" s="26"/>
      <c r="E192" s="378">
        <v>0</v>
      </c>
      <c r="F192" s="326">
        <f t="shared" ref="F192:F200" si="32">D192*E192</f>
        <v>0</v>
      </c>
      <c r="G192" s="327" t="e">
        <f t="shared" si="30"/>
        <v>#DIV/0!</v>
      </c>
      <c r="H192" s="26"/>
      <c r="I192" s="378">
        <v>0</v>
      </c>
      <c r="J192" s="326">
        <f t="shared" ref="J192:J200" si="33">H192*I192</f>
        <v>0</v>
      </c>
      <c r="K192" s="327" t="e">
        <f t="shared" si="31"/>
        <v>#DIV/0!</v>
      </c>
    </row>
    <row r="193" spans="1:11" s="96" customFormat="1" x14ac:dyDescent="0.25">
      <c r="A193" s="117">
        <v>181</v>
      </c>
      <c r="B193" s="98" t="s">
        <v>113</v>
      </c>
      <c r="C193" s="379" t="s">
        <v>463</v>
      </c>
      <c r="D193" s="26"/>
      <c r="E193" s="378">
        <v>0.28999999999999998</v>
      </c>
      <c r="F193" s="326">
        <f t="shared" si="32"/>
        <v>0</v>
      </c>
      <c r="G193" s="327" t="e">
        <f t="shared" si="30"/>
        <v>#DIV/0!</v>
      </c>
      <c r="H193" s="26"/>
      <c r="I193" s="378">
        <v>0.28999999999999998</v>
      </c>
      <c r="J193" s="326">
        <f t="shared" si="33"/>
        <v>0</v>
      </c>
      <c r="K193" s="327" t="e">
        <f t="shared" si="31"/>
        <v>#DIV/0!</v>
      </c>
    </row>
    <row r="194" spans="1:11" s="96" customFormat="1" x14ac:dyDescent="0.25">
      <c r="A194" s="117">
        <v>182</v>
      </c>
      <c r="B194" s="98" t="s">
        <v>114</v>
      </c>
      <c r="C194" s="379" t="s">
        <v>157</v>
      </c>
      <c r="D194" s="26"/>
      <c r="E194" s="378">
        <v>3.18</v>
      </c>
      <c r="F194" s="326">
        <f t="shared" si="32"/>
        <v>0</v>
      </c>
      <c r="G194" s="327" t="e">
        <f t="shared" si="30"/>
        <v>#DIV/0!</v>
      </c>
      <c r="H194" s="26"/>
      <c r="I194" s="378">
        <v>3.17</v>
      </c>
      <c r="J194" s="326">
        <f t="shared" si="33"/>
        <v>0</v>
      </c>
      <c r="K194" s="327" t="e">
        <f t="shared" si="31"/>
        <v>#DIV/0!</v>
      </c>
    </row>
    <row r="195" spans="1:11" s="96" customFormat="1" ht="30" x14ac:dyDescent="0.25">
      <c r="A195" s="117">
        <v>183</v>
      </c>
      <c r="B195" s="98" t="s">
        <v>37</v>
      </c>
      <c r="C195" s="379" t="s">
        <v>40</v>
      </c>
      <c r="D195" s="26"/>
      <c r="E195" s="378">
        <v>0</v>
      </c>
      <c r="F195" s="326">
        <f t="shared" si="32"/>
        <v>0</v>
      </c>
      <c r="G195" s="327" t="e">
        <f t="shared" si="30"/>
        <v>#DIV/0!</v>
      </c>
      <c r="H195" s="26"/>
      <c r="I195" s="378">
        <v>0</v>
      </c>
      <c r="J195" s="326">
        <f t="shared" si="33"/>
        <v>0</v>
      </c>
      <c r="K195" s="327" t="e">
        <f t="shared" si="31"/>
        <v>#DIV/0!</v>
      </c>
    </row>
    <row r="196" spans="1:11" s="96" customFormat="1" x14ac:dyDescent="0.25">
      <c r="A196" s="117">
        <v>184</v>
      </c>
      <c r="B196" s="98" t="s">
        <v>115</v>
      </c>
      <c r="C196" s="379" t="s">
        <v>158</v>
      </c>
      <c r="D196" s="26"/>
      <c r="E196" s="378">
        <v>0.59</v>
      </c>
      <c r="F196" s="326">
        <f t="shared" si="32"/>
        <v>0</v>
      </c>
      <c r="G196" s="327" t="e">
        <f t="shared" si="30"/>
        <v>#DIV/0!</v>
      </c>
      <c r="H196" s="26"/>
      <c r="I196" s="378">
        <v>0.55000000000000004</v>
      </c>
      <c r="J196" s="326">
        <f t="shared" si="33"/>
        <v>0</v>
      </c>
      <c r="K196" s="327" t="e">
        <f t="shared" si="31"/>
        <v>#DIV/0!</v>
      </c>
    </row>
    <row r="197" spans="1:11" s="96" customFormat="1" x14ac:dyDescent="0.25">
      <c r="A197" s="117">
        <v>185</v>
      </c>
      <c r="B197" s="98" t="s">
        <v>38</v>
      </c>
      <c r="C197" s="379" t="s">
        <v>41</v>
      </c>
      <c r="D197" s="26"/>
      <c r="E197" s="378">
        <v>0</v>
      </c>
      <c r="F197" s="326">
        <f t="shared" si="32"/>
        <v>0</v>
      </c>
      <c r="G197" s="327" t="e">
        <f t="shared" si="30"/>
        <v>#DIV/0!</v>
      </c>
      <c r="H197" s="26"/>
      <c r="I197" s="378">
        <v>0</v>
      </c>
      <c r="J197" s="326">
        <f t="shared" si="33"/>
        <v>0</v>
      </c>
      <c r="K197" s="327" t="e">
        <f t="shared" si="31"/>
        <v>#DIV/0!</v>
      </c>
    </row>
    <row r="198" spans="1:11" s="96" customFormat="1" x14ac:dyDescent="0.25">
      <c r="A198" s="117">
        <v>186</v>
      </c>
      <c r="B198" s="98" t="s">
        <v>116</v>
      </c>
      <c r="C198" s="379" t="s">
        <v>464</v>
      </c>
      <c r="D198" s="26"/>
      <c r="E198" s="378">
        <v>0.64</v>
      </c>
      <c r="F198" s="326">
        <f t="shared" si="32"/>
        <v>0</v>
      </c>
      <c r="G198" s="327" t="e">
        <f t="shared" si="30"/>
        <v>#DIV/0!</v>
      </c>
      <c r="H198" s="26"/>
      <c r="I198" s="378">
        <v>0.6</v>
      </c>
      <c r="J198" s="326">
        <f t="shared" si="33"/>
        <v>0</v>
      </c>
      <c r="K198" s="327" t="e">
        <f t="shared" si="31"/>
        <v>#DIV/0!</v>
      </c>
    </row>
    <row r="199" spans="1:11" s="96" customFormat="1" x14ac:dyDescent="0.25">
      <c r="A199" s="117">
        <v>187</v>
      </c>
      <c r="B199" s="98" t="s">
        <v>117</v>
      </c>
      <c r="C199" s="379" t="s">
        <v>159</v>
      </c>
      <c r="D199" s="26"/>
      <c r="E199" s="378">
        <v>0.65</v>
      </c>
      <c r="F199" s="326">
        <f t="shared" si="32"/>
        <v>0</v>
      </c>
      <c r="G199" s="327" t="e">
        <f t="shared" si="30"/>
        <v>#DIV/0!</v>
      </c>
      <c r="H199" s="26"/>
      <c r="I199" s="378">
        <v>0.6</v>
      </c>
      <c r="J199" s="326">
        <f t="shared" si="33"/>
        <v>0</v>
      </c>
      <c r="K199" s="327" t="e">
        <f t="shared" si="31"/>
        <v>#DIV/0!</v>
      </c>
    </row>
    <row r="200" spans="1:11" s="96" customFormat="1" x14ac:dyDescent="0.25">
      <c r="A200" s="117">
        <v>188</v>
      </c>
      <c r="B200" s="98" t="s">
        <v>39</v>
      </c>
      <c r="C200" s="379" t="s">
        <v>42</v>
      </c>
      <c r="D200" s="26"/>
      <c r="E200" s="378">
        <v>0</v>
      </c>
      <c r="F200" s="326">
        <f t="shared" si="32"/>
        <v>0</v>
      </c>
      <c r="G200" s="327" t="e">
        <f t="shared" si="30"/>
        <v>#DIV/0!</v>
      </c>
      <c r="H200" s="26"/>
      <c r="I200" s="378">
        <v>0</v>
      </c>
      <c r="J200" s="326">
        <f t="shared" si="33"/>
        <v>0</v>
      </c>
      <c r="K200" s="327" t="e">
        <f t="shared" si="31"/>
        <v>#DIV/0!</v>
      </c>
    </row>
    <row r="201" spans="1:11" x14ac:dyDescent="0.25">
      <c r="A201" s="117">
        <v>189</v>
      </c>
      <c r="D201" s="316">
        <f>SUM(D17:D200)</f>
        <v>0</v>
      </c>
      <c r="E201" s="216"/>
      <c r="F201" s="316">
        <f>SUM(F17:F200)</f>
        <v>0</v>
      </c>
      <c r="H201" s="316">
        <f>SUM(H17:H200)</f>
        <v>0</v>
      </c>
      <c r="J201" s="316">
        <f>SUM(J17:J200)</f>
        <v>0</v>
      </c>
    </row>
    <row r="203" spans="1:11" x14ac:dyDescent="0.25">
      <c r="A203" s="413" t="str">
        <f>IF(ISBLANK(K8),"Warning: Encounters must be entered in Column 8, Line 1.","")</f>
        <v>Warning: Encounters must be entered in Column 8, Line 1.</v>
      </c>
      <c r="B203" s="413"/>
      <c r="C203" s="413"/>
    </row>
  </sheetData>
  <sheetProtection algorithmName="SHA-512" hashValue="NPfVtzoD4qUsMOr2pl5AJ9f2/9iNMVN+49/eFW2d3lYuJRRPK/DVvjOAWeFyDEYvAsKwvSSPG8zutdlN2RTHkg==" saltValue="G+kPrBs7Ah6FYPwDqoBvmA==" spinCount="100000" sheet="1" objects="1" scenarios="1"/>
  <mergeCells count="6">
    <mergeCell ref="A203:C203"/>
    <mergeCell ref="L4:L6"/>
    <mergeCell ref="D15:G15"/>
    <mergeCell ref="H15:K15"/>
    <mergeCell ref="J9:J11"/>
    <mergeCell ref="K9:K11"/>
  </mergeCells>
  <conditionalFormatting sqref="A203:C203">
    <cfRule type="containsText" dxfId="3" priority="1" operator="containsText" text="Warning">
      <formula>NOT(ISERROR(SEARCH("Warning",A203)))</formula>
    </cfRule>
  </conditionalFormatting>
  <pageMargins left="0.7" right="0.7" top="0.75" bottom="0.75" header="0.3" footer="0.3"/>
  <pageSetup scale="32" fitToHeight="0"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CD5A6"/>
    <pageSetUpPr fitToPage="1"/>
  </sheetPr>
  <dimension ref="A1:M63"/>
  <sheetViews>
    <sheetView showGridLines="0" zoomScaleNormal="100" workbookViewId="0"/>
  </sheetViews>
  <sheetFormatPr defaultColWidth="9.140625" defaultRowHeight="15" x14ac:dyDescent="0.25"/>
  <cols>
    <col min="1" max="1" width="9.140625" style="63"/>
    <col min="2" max="2" width="9.140625" style="63" customWidth="1"/>
    <col min="3" max="3" width="50.85546875" style="63" customWidth="1"/>
    <col min="4" max="4" width="28.140625" style="69" customWidth="1"/>
    <col min="5" max="5" width="6" style="63" customWidth="1"/>
    <col min="6" max="6" width="9.140625" style="63" customWidth="1"/>
    <col min="7" max="7" width="33.28515625" style="75" customWidth="1"/>
    <col min="8" max="8" width="30.28515625" style="63" customWidth="1"/>
    <col min="9" max="9" width="23.5703125" style="63" customWidth="1"/>
    <col min="10" max="16384" width="9.140625" style="63"/>
  </cols>
  <sheetData>
    <row r="1" spans="1:13" ht="26.25" x14ac:dyDescent="0.4">
      <c r="A1" s="62" t="str">
        <f>Instructions!A1</f>
        <v>Colorado Comprehensive Provider Cost Report</v>
      </c>
      <c r="G1" s="89"/>
    </row>
    <row r="2" spans="1:13" ht="21" x14ac:dyDescent="0.35">
      <c r="A2" s="64" t="str">
        <f>Instructions!A2</f>
        <v>Comprehensive Safety Net Providers</v>
      </c>
      <c r="D2" s="285"/>
      <c r="H2" s="68"/>
      <c r="I2" s="68"/>
      <c r="J2" s="68"/>
      <c r="K2" s="68"/>
      <c r="L2" s="68"/>
      <c r="M2" s="68"/>
    </row>
    <row r="3" spans="1:13" ht="24.95" customHeight="1" x14ac:dyDescent="0.35">
      <c r="A3" s="65" t="s">
        <v>526</v>
      </c>
      <c r="D3" s="285"/>
      <c r="G3" s="79"/>
      <c r="H3" s="79"/>
      <c r="I3" s="79"/>
      <c r="J3" s="68"/>
      <c r="K3" s="68"/>
      <c r="L3" s="68"/>
      <c r="M3" s="68"/>
    </row>
    <row r="4" spans="1:13" x14ac:dyDescent="0.25">
      <c r="D4" s="285"/>
      <c r="G4" s="68"/>
      <c r="H4" s="68"/>
      <c r="I4" s="68"/>
      <c r="J4" s="68"/>
      <c r="K4" s="68"/>
      <c r="L4" s="68"/>
      <c r="M4" s="68"/>
    </row>
    <row r="5" spans="1:13" x14ac:dyDescent="0.25">
      <c r="A5" s="81" t="s">
        <v>555</v>
      </c>
      <c r="C5" s="82">
        <f>Certification!C5</f>
        <v>0</v>
      </c>
      <c r="G5" s="68"/>
      <c r="H5" s="68"/>
      <c r="I5" s="68"/>
      <c r="J5" s="68"/>
      <c r="K5" s="68"/>
      <c r="L5" s="68"/>
      <c r="M5" s="68"/>
    </row>
    <row r="6" spans="1:13" x14ac:dyDescent="0.25">
      <c r="A6" s="81" t="s">
        <v>0</v>
      </c>
      <c r="C6" s="83">
        <f>Certification!C6</f>
        <v>45838</v>
      </c>
      <c r="G6" s="68"/>
      <c r="H6" s="68"/>
      <c r="I6" s="68"/>
      <c r="J6" s="68"/>
      <c r="K6" s="68"/>
      <c r="L6" s="68"/>
      <c r="M6" s="68"/>
    </row>
    <row r="7" spans="1:13" s="81" customFormat="1" x14ac:dyDescent="0.25">
      <c r="D7" s="69"/>
      <c r="G7" s="68"/>
      <c r="H7" s="68"/>
      <c r="I7" s="68"/>
      <c r="J7" s="68"/>
      <c r="K7" s="68"/>
      <c r="L7" s="68"/>
      <c r="M7" s="68"/>
    </row>
    <row r="8" spans="1:13" s="84" customFormat="1" x14ac:dyDescent="0.25">
      <c r="D8" s="132">
        <v>1</v>
      </c>
      <c r="G8" s="68"/>
      <c r="H8" s="68"/>
      <c r="I8" s="68"/>
      <c r="J8" s="68"/>
      <c r="K8" s="68"/>
      <c r="L8" s="68"/>
      <c r="M8" s="68"/>
    </row>
    <row r="9" spans="1:13" s="88" customFormat="1" x14ac:dyDescent="0.25">
      <c r="A9" s="86"/>
      <c r="B9" s="408" t="s">
        <v>545</v>
      </c>
      <c r="C9" s="408"/>
      <c r="D9" s="87" t="s">
        <v>528</v>
      </c>
      <c r="G9" s="89"/>
      <c r="H9" s="89"/>
      <c r="I9" s="89"/>
      <c r="J9" s="89"/>
      <c r="K9" s="89"/>
      <c r="L9" s="89"/>
      <c r="M9" s="89"/>
    </row>
    <row r="10" spans="1:13" s="94" customFormat="1" x14ac:dyDescent="0.25">
      <c r="A10" s="90"/>
      <c r="B10" s="91"/>
      <c r="C10" s="92"/>
      <c r="D10" s="93"/>
      <c r="G10" s="95"/>
      <c r="H10" s="95"/>
      <c r="I10" s="95"/>
      <c r="J10" s="95"/>
      <c r="K10" s="95"/>
      <c r="L10" s="95"/>
      <c r="M10" s="95"/>
    </row>
    <row r="11" spans="1:13" s="96" customFormat="1" x14ac:dyDescent="0.25">
      <c r="A11" s="401" t="s">
        <v>527</v>
      </c>
      <c r="B11" s="402"/>
      <c r="C11" s="402"/>
      <c r="D11" s="403"/>
      <c r="G11" s="97"/>
      <c r="H11" s="97"/>
      <c r="I11" s="97"/>
      <c r="J11" s="97"/>
      <c r="K11" s="97"/>
      <c r="L11" s="97"/>
      <c r="M11" s="97"/>
    </row>
    <row r="12" spans="1:13" s="96" customFormat="1" x14ac:dyDescent="0.25">
      <c r="A12" s="98">
        <v>1</v>
      </c>
      <c r="B12" s="398" t="s">
        <v>617</v>
      </c>
      <c r="C12" s="400"/>
      <c r="D12" s="36"/>
      <c r="G12" s="100"/>
    </row>
    <row r="13" spans="1:13" s="96" customFormat="1" x14ac:dyDescent="0.25">
      <c r="A13" s="98">
        <v>2</v>
      </c>
      <c r="B13" s="398" t="s">
        <v>529</v>
      </c>
      <c r="C13" s="400"/>
      <c r="D13" s="36"/>
      <c r="G13" s="100"/>
    </row>
    <row r="14" spans="1:13" s="96" customFormat="1" x14ac:dyDescent="0.25">
      <c r="A14" s="98">
        <v>3</v>
      </c>
      <c r="B14" s="328" t="s">
        <v>615</v>
      </c>
      <c r="C14" s="112"/>
      <c r="D14" s="36"/>
      <c r="G14" s="100"/>
    </row>
    <row r="15" spans="1:13" s="96" customFormat="1" x14ac:dyDescent="0.25">
      <c r="A15" s="98">
        <v>4</v>
      </c>
      <c r="B15" s="111" t="s">
        <v>616</v>
      </c>
      <c r="C15" s="112"/>
      <c r="D15" s="36"/>
      <c r="G15" s="100"/>
    </row>
    <row r="16" spans="1:13" s="96" customFormat="1" x14ac:dyDescent="0.25">
      <c r="A16" s="98">
        <v>5</v>
      </c>
      <c r="B16" s="111" t="s">
        <v>531</v>
      </c>
      <c r="C16" s="112"/>
      <c r="D16" s="36"/>
      <c r="G16" s="100"/>
    </row>
    <row r="17" spans="1:7" s="96" customFormat="1" x14ac:dyDescent="0.25">
      <c r="A17" s="98">
        <v>6</v>
      </c>
      <c r="B17" s="111" t="s">
        <v>662</v>
      </c>
      <c r="C17" s="112"/>
      <c r="D17" s="36"/>
      <c r="G17" s="100"/>
    </row>
    <row r="18" spans="1:7" s="96" customFormat="1" x14ac:dyDescent="0.25">
      <c r="A18" s="98">
        <v>7</v>
      </c>
      <c r="B18" s="398" t="s">
        <v>532</v>
      </c>
      <c r="C18" s="400"/>
      <c r="D18" s="36"/>
      <c r="G18" s="100"/>
    </row>
    <row r="19" spans="1:7" s="96" customFormat="1" x14ac:dyDescent="0.25">
      <c r="A19" s="98">
        <v>8</v>
      </c>
      <c r="B19" s="395" t="s">
        <v>530</v>
      </c>
      <c r="C19" s="397"/>
      <c r="D19" s="102">
        <f>SUM(D12:D18)</f>
        <v>0</v>
      </c>
      <c r="G19" s="100"/>
    </row>
    <row r="20" spans="1:7" s="107" customFormat="1" x14ac:dyDescent="0.25">
      <c r="A20" s="103"/>
      <c r="B20" s="104"/>
      <c r="C20" s="104"/>
      <c r="D20" s="106"/>
      <c r="G20" s="108"/>
    </row>
    <row r="21" spans="1:7" s="96" customFormat="1" x14ac:dyDescent="0.25">
      <c r="A21" s="401" t="s">
        <v>533</v>
      </c>
      <c r="B21" s="402"/>
      <c r="C21" s="402"/>
      <c r="D21" s="403"/>
      <c r="E21" s="100"/>
      <c r="F21" s="100"/>
      <c r="G21" s="100"/>
    </row>
    <row r="22" spans="1:7" s="96" customFormat="1" x14ac:dyDescent="0.25">
      <c r="A22" s="98">
        <v>9</v>
      </c>
      <c r="B22" s="398" t="s">
        <v>663</v>
      </c>
      <c r="C22" s="400"/>
      <c r="D22" s="36"/>
      <c r="E22" s="100"/>
      <c r="F22" s="100"/>
      <c r="G22" s="100"/>
    </row>
    <row r="23" spans="1:7" s="96" customFormat="1" x14ac:dyDescent="0.25">
      <c r="A23" s="98">
        <v>10</v>
      </c>
      <c r="B23" s="111" t="s">
        <v>618</v>
      </c>
      <c r="C23" s="112"/>
      <c r="D23" s="36"/>
      <c r="E23" s="100"/>
      <c r="F23" s="100"/>
      <c r="G23" s="100"/>
    </row>
    <row r="24" spans="1:7" s="96" customFormat="1" x14ac:dyDescent="0.25">
      <c r="A24" s="98">
        <v>11</v>
      </c>
      <c r="B24" s="111" t="s">
        <v>619</v>
      </c>
      <c r="C24" s="112"/>
      <c r="D24" s="36"/>
      <c r="E24" s="100"/>
      <c r="F24" s="100"/>
      <c r="G24" s="100"/>
    </row>
    <row r="25" spans="1:7" s="96" customFormat="1" x14ac:dyDescent="0.25">
      <c r="A25" s="98">
        <v>12</v>
      </c>
      <c r="B25" s="111" t="s">
        <v>664</v>
      </c>
      <c r="C25" s="112"/>
      <c r="D25" s="36"/>
      <c r="E25" s="100"/>
      <c r="F25" s="100"/>
      <c r="G25" s="100"/>
    </row>
    <row r="26" spans="1:7" s="96" customFormat="1" x14ac:dyDescent="0.25">
      <c r="A26" s="98">
        <v>13</v>
      </c>
      <c r="B26" s="111" t="s">
        <v>665</v>
      </c>
      <c r="C26" s="112"/>
      <c r="D26" s="36"/>
      <c r="E26" s="100"/>
      <c r="F26" s="100"/>
      <c r="G26" s="100"/>
    </row>
    <row r="27" spans="1:7" s="96" customFormat="1" x14ac:dyDescent="0.25">
      <c r="A27" s="98">
        <v>14</v>
      </c>
      <c r="B27" s="395" t="s">
        <v>534</v>
      </c>
      <c r="C27" s="397"/>
      <c r="D27" s="102">
        <f>SUM(D22:D26)</f>
        <v>0</v>
      </c>
      <c r="E27" s="100"/>
      <c r="F27" s="100"/>
      <c r="G27" s="100"/>
    </row>
    <row r="28" spans="1:7" s="107" customFormat="1" x14ac:dyDescent="0.25">
      <c r="A28" s="103"/>
      <c r="B28" s="104"/>
      <c r="C28" s="104"/>
      <c r="D28" s="106"/>
      <c r="F28" s="100"/>
      <c r="G28" s="100"/>
    </row>
    <row r="29" spans="1:7" s="96" customFormat="1" x14ac:dyDescent="0.25">
      <c r="A29" s="401" t="s">
        <v>535</v>
      </c>
      <c r="B29" s="402"/>
      <c r="C29" s="402"/>
      <c r="D29" s="403"/>
      <c r="F29" s="100"/>
      <c r="G29" s="100"/>
    </row>
    <row r="30" spans="1:7" s="96" customFormat="1" x14ac:dyDescent="0.25">
      <c r="A30" s="98">
        <v>15</v>
      </c>
      <c r="B30" s="398" t="s">
        <v>537</v>
      </c>
      <c r="C30" s="400"/>
      <c r="D30" s="36"/>
      <c r="G30" s="100"/>
    </row>
    <row r="31" spans="1:7" s="96" customFormat="1" x14ac:dyDescent="0.25">
      <c r="A31" s="98">
        <v>16</v>
      </c>
      <c r="B31" s="111" t="s">
        <v>538</v>
      </c>
      <c r="C31" s="112"/>
      <c r="D31" s="36"/>
      <c r="G31" s="100"/>
    </row>
    <row r="32" spans="1:7" s="96" customFormat="1" x14ac:dyDescent="0.25">
      <c r="A32" s="98">
        <v>17</v>
      </c>
      <c r="B32" s="111" t="s">
        <v>539</v>
      </c>
      <c r="C32" s="112"/>
      <c r="D32" s="36"/>
      <c r="G32" s="100"/>
    </row>
    <row r="33" spans="1:8" s="96" customFormat="1" x14ac:dyDescent="0.25">
      <c r="A33" s="98">
        <v>18</v>
      </c>
      <c r="B33" s="111" t="s">
        <v>540</v>
      </c>
      <c r="C33" s="112"/>
      <c r="D33" s="36"/>
    </row>
    <row r="34" spans="1:8" s="96" customFormat="1" x14ac:dyDescent="0.25">
      <c r="A34" s="98">
        <v>19</v>
      </c>
      <c r="B34" s="111" t="s">
        <v>620</v>
      </c>
      <c r="C34" s="112"/>
      <c r="D34" s="36"/>
      <c r="E34" s="329"/>
      <c r="F34" s="329"/>
    </row>
    <row r="35" spans="1:8" s="96" customFormat="1" x14ac:dyDescent="0.25">
      <c r="A35" s="98">
        <v>20</v>
      </c>
      <c r="B35" s="395" t="s">
        <v>536</v>
      </c>
      <c r="C35" s="397"/>
      <c r="D35" s="102">
        <f>SUM(D30:D34)</f>
        <v>0</v>
      </c>
      <c r="E35" s="329"/>
      <c r="F35" s="329"/>
    </row>
    <row r="36" spans="1:8" s="107" customFormat="1" x14ac:dyDescent="0.25">
      <c r="A36" s="103"/>
      <c r="B36" s="104"/>
      <c r="C36" s="104"/>
      <c r="D36" s="106"/>
      <c r="G36" s="96"/>
    </row>
    <row r="37" spans="1:8" s="96" customFormat="1" x14ac:dyDescent="0.25">
      <c r="A37" s="401" t="s">
        <v>541</v>
      </c>
      <c r="B37" s="402"/>
      <c r="C37" s="402"/>
      <c r="D37" s="403"/>
      <c r="E37" s="329"/>
      <c r="F37" s="329"/>
    </row>
    <row r="38" spans="1:8" s="96" customFormat="1" x14ac:dyDescent="0.25">
      <c r="A38" s="98">
        <v>21</v>
      </c>
      <c r="B38" s="398" t="s">
        <v>339</v>
      </c>
      <c r="C38" s="399"/>
      <c r="D38" s="36"/>
      <c r="E38" s="329"/>
      <c r="F38" s="329"/>
    </row>
    <row r="39" spans="1:8" s="96" customFormat="1" x14ac:dyDescent="0.25">
      <c r="A39" s="98">
        <v>22</v>
      </c>
      <c r="B39" s="398" t="s">
        <v>542</v>
      </c>
      <c r="C39" s="399"/>
      <c r="D39" s="36"/>
      <c r="E39" s="330"/>
      <c r="F39" s="329"/>
    </row>
    <row r="40" spans="1:8" s="96" customFormat="1" ht="7.5" customHeight="1" x14ac:dyDescent="0.25">
      <c r="A40" s="109"/>
      <c r="B40" s="109"/>
      <c r="C40" s="109"/>
      <c r="D40" s="109"/>
      <c r="E40" s="330"/>
      <c r="F40" s="329"/>
      <c r="G40" s="331"/>
      <c r="H40" s="329"/>
    </row>
    <row r="41" spans="1:8" s="96" customFormat="1" x14ac:dyDescent="0.25">
      <c r="A41" s="98">
        <v>23</v>
      </c>
      <c r="B41" s="398" t="s">
        <v>718</v>
      </c>
      <c r="C41" s="400"/>
      <c r="D41" s="36"/>
      <c r="E41" s="121"/>
      <c r="G41" s="332"/>
    </row>
    <row r="42" spans="1:8" s="96" customFormat="1" ht="6.75" customHeight="1" x14ac:dyDescent="0.25">
      <c r="A42" s="333"/>
      <c r="B42" s="334"/>
      <c r="C42" s="334"/>
      <c r="D42" s="335"/>
      <c r="E42" s="121"/>
      <c r="G42" s="332"/>
    </row>
    <row r="43" spans="1:8" s="96" customFormat="1" x14ac:dyDescent="0.25">
      <c r="A43" s="121"/>
      <c r="B43" s="380" t="str">
        <f>IFERROR(D41/D53,"")</f>
        <v/>
      </c>
      <c r="C43" s="121" t="s">
        <v>687</v>
      </c>
      <c r="D43" s="121" t="str">
        <f>IFERROR(IF((D41/D53)&gt;0.03,"Describe 'Other' revenue below:",""),"")</f>
        <v/>
      </c>
      <c r="E43" s="122"/>
      <c r="G43" s="332"/>
    </row>
    <row r="44" spans="1:8" s="96" customFormat="1" ht="5.25" customHeight="1" x14ac:dyDescent="0.25">
      <c r="A44" s="121"/>
      <c r="B44" s="381"/>
      <c r="C44" s="121"/>
      <c r="D44" s="121"/>
      <c r="E44" s="122"/>
      <c r="G44" s="332"/>
    </row>
    <row r="45" spans="1:8" s="96" customFormat="1" x14ac:dyDescent="0.25">
      <c r="A45" s="121"/>
      <c r="B45" s="382" t="s">
        <v>684</v>
      </c>
      <c r="C45" s="383" t="s">
        <v>692</v>
      </c>
      <c r="D45" s="36"/>
      <c r="E45" s="122"/>
      <c r="F45" s="332"/>
      <c r="G45" s="332"/>
    </row>
    <row r="46" spans="1:8" s="96" customFormat="1" x14ac:dyDescent="0.25">
      <c r="A46" s="121"/>
      <c r="B46" s="382" t="s">
        <v>685</v>
      </c>
      <c r="C46" s="383" t="s">
        <v>692</v>
      </c>
      <c r="D46" s="36"/>
      <c r="E46" s="122"/>
      <c r="F46" s="332"/>
      <c r="G46" s="332"/>
    </row>
    <row r="47" spans="1:8" s="96" customFormat="1" x14ac:dyDescent="0.25">
      <c r="A47" s="121"/>
      <c r="B47" s="382" t="s">
        <v>686</v>
      </c>
      <c r="C47" s="383" t="s">
        <v>692</v>
      </c>
      <c r="D47" s="36"/>
      <c r="E47" s="122"/>
      <c r="F47" s="332"/>
      <c r="G47" s="332"/>
    </row>
    <row r="48" spans="1:8" s="329" customFormat="1" x14ac:dyDescent="0.25">
      <c r="A48" s="121"/>
      <c r="B48" s="121"/>
      <c r="C48" s="384" t="s">
        <v>691</v>
      </c>
      <c r="D48" s="102">
        <f>SUM(D45:D47)</f>
        <v>0</v>
      </c>
      <c r="E48" s="121"/>
      <c r="F48" s="100"/>
      <c r="G48" s="100"/>
    </row>
    <row r="49" spans="1:7" s="329" customFormat="1" x14ac:dyDescent="0.25">
      <c r="A49" s="121"/>
      <c r="B49" s="121"/>
      <c r="C49" s="384" t="s">
        <v>13</v>
      </c>
      <c r="D49" s="102">
        <f>IF(B43&gt;0.03,D41-D48,0)</f>
        <v>0</v>
      </c>
      <c r="E49" s="471" t="str">
        <f>IFERROR(IF(ABS(D49)&gt;1,"Error - This variance should be 0.",""),"")</f>
        <v/>
      </c>
      <c r="F49" s="100"/>
      <c r="G49" s="100"/>
    </row>
    <row r="50" spans="1:7" s="329" customFormat="1" ht="7.5" customHeight="1" x14ac:dyDescent="0.25">
      <c r="A50" s="121"/>
      <c r="B50" s="121"/>
      <c r="C50" s="121"/>
      <c r="D50" s="121"/>
      <c r="E50" s="121"/>
      <c r="F50" s="100"/>
      <c r="G50" s="100"/>
    </row>
    <row r="51" spans="1:7" s="96" customFormat="1" x14ac:dyDescent="0.25">
      <c r="A51" s="98">
        <v>24</v>
      </c>
      <c r="B51" s="395" t="s">
        <v>543</v>
      </c>
      <c r="C51" s="397"/>
      <c r="D51" s="102">
        <f>SUM(D38:D41)</f>
        <v>0</v>
      </c>
      <c r="E51" s="121"/>
      <c r="G51" s="100"/>
    </row>
    <row r="52" spans="1:7" s="107" customFormat="1" x14ac:dyDescent="0.25">
      <c r="A52" s="103"/>
      <c r="B52" s="104"/>
      <c r="C52" s="104"/>
      <c r="D52" s="106"/>
      <c r="E52" s="350"/>
      <c r="G52" s="108"/>
    </row>
    <row r="53" spans="1:7" s="119" customFormat="1" ht="15.75" x14ac:dyDescent="0.25">
      <c r="A53" s="98">
        <v>25</v>
      </c>
      <c r="B53" s="395" t="s">
        <v>544</v>
      </c>
      <c r="C53" s="397"/>
      <c r="D53" s="102">
        <f>SUM(D19,D27,D35,D51)</f>
        <v>0</v>
      </c>
      <c r="E53" s="121"/>
      <c r="G53" s="120"/>
    </row>
    <row r="54" spans="1:7" s="96" customFormat="1" x14ac:dyDescent="0.25">
      <c r="A54" s="121"/>
      <c r="B54" s="121"/>
      <c r="C54" s="122"/>
      <c r="D54" s="121"/>
      <c r="E54" s="121"/>
      <c r="G54" s="100"/>
    </row>
    <row r="55" spans="1:7" s="96" customFormat="1" x14ac:dyDescent="0.25">
      <c r="A55" s="98">
        <v>26</v>
      </c>
      <c r="B55" s="409" t="s">
        <v>546</v>
      </c>
      <c r="C55" s="409"/>
      <c r="D55" s="36"/>
      <c r="E55" s="121"/>
      <c r="G55" s="100"/>
    </row>
    <row r="56" spans="1:7" s="96" customFormat="1" x14ac:dyDescent="0.25">
      <c r="A56" s="98">
        <v>27</v>
      </c>
      <c r="B56" s="409" t="s">
        <v>13</v>
      </c>
      <c r="C56" s="409"/>
      <c r="D56" s="102">
        <f>D53-D55</f>
        <v>0</v>
      </c>
      <c r="E56" s="385"/>
      <c r="G56" s="100"/>
    </row>
    <row r="58" spans="1:7" x14ac:dyDescent="0.25">
      <c r="A58" s="387" t="str">
        <f>IF(D53=0,"Warning: Total revenue cannot be 0.","")</f>
        <v>Warning: Total revenue cannot be 0.</v>
      </c>
      <c r="B58" s="387"/>
      <c r="C58" s="387"/>
    </row>
    <row r="59" spans="1:7" x14ac:dyDescent="0.25">
      <c r="A59" s="387" t="str">
        <f>IF(ABS(D56)&gt;1,"Warning: The variance in Line 30 should be 0.","")</f>
        <v/>
      </c>
      <c r="B59" s="387"/>
      <c r="C59" s="387"/>
      <c r="F59" s="331"/>
    </row>
    <row r="60" spans="1:7" x14ac:dyDescent="0.25">
      <c r="A60" s="389" t="str">
        <f>IFERROR(IF(ABS(D49)&gt;1,"Warning: Other Revenue must be detailed in Line 23a, 23b, and 23c. The variance noted above must be 0.",""),"")</f>
        <v/>
      </c>
      <c r="B60" s="389"/>
      <c r="C60" s="389"/>
      <c r="D60" s="389"/>
      <c r="F60" s="331"/>
    </row>
    <row r="61" spans="1:7" x14ac:dyDescent="0.25">
      <c r="A61" s="389" t="str">
        <f>IF(D45=0,"",IF(OR(C45="(detail revenue source(s))",C45=0),"Warning: Line 23a description must be included.",""))</f>
        <v/>
      </c>
      <c r="B61" s="389"/>
      <c r="C61" s="389"/>
    </row>
    <row r="62" spans="1:7" x14ac:dyDescent="0.25">
      <c r="A62" s="389" t="str">
        <f>IF(D46=0,"",IF(OR(C46="(detail revenue source(s))",C46=0),"Warning: Line 23b description must be included.",""))</f>
        <v/>
      </c>
      <c r="B62" s="389"/>
      <c r="C62" s="389"/>
    </row>
    <row r="63" spans="1:7" x14ac:dyDescent="0.25">
      <c r="A63" s="389" t="str">
        <f>IF(D47=0,"",IF(OR(C47="(detail revenue source(s))",C47=0),"Warning: Line 23c description must be included.",""))</f>
        <v/>
      </c>
      <c r="B63" s="389"/>
      <c r="C63" s="389"/>
    </row>
  </sheetData>
  <sheetProtection algorithmName="SHA-512" hashValue="f67EVJUk34Cp2C6DfjTLJ6hGYhbM39YqWwRk103fpdTKAI8HCehwrpLBrIjApS+wJO0Cb4PQOz57jN6KcOa+mw==" saltValue="dGA4jq7s4BG0N4uI6otDEg==" spinCount="100000" sheet="1" objects="1" scenarios="1"/>
  <mergeCells count="26">
    <mergeCell ref="A61:C61"/>
    <mergeCell ref="A62:C62"/>
    <mergeCell ref="A63:C63"/>
    <mergeCell ref="B19:C19"/>
    <mergeCell ref="A58:C58"/>
    <mergeCell ref="B30:C30"/>
    <mergeCell ref="B53:C53"/>
    <mergeCell ref="B55:C55"/>
    <mergeCell ref="B56:C56"/>
    <mergeCell ref="B41:C41"/>
    <mergeCell ref="B51:C51"/>
    <mergeCell ref="B38:C38"/>
    <mergeCell ref="B39:C39"/>
    <mergeCell ref="A37:D37"/>
    <mergeCell ref="A59:C59"/>
    <mergeCell ref="A21:D21"/>
    <mergeCell ref="B9:C9"/>
    <mergeCell ref="A11:D11"/>
    <mergeCell ref="B12:C12"/>
    <mergeCell ref="B18:C18"/>
    <mergeCell ref="B13:C13"/>
    <mergeCell ref="A60:D60"/>
    <mergeCell ref="B22:C22"/>
    <mergeCell ref="B27:C27"/>
    <mergeCell ref="A29:D29"/>
    <mergeCell ref="B35:C35"/>
  </mergeCells>
  <conditionalFormatting sqref="A58:C59 A60 A61:C63">
    <cfRule type="containsText" dxfId="2" priority="2" operator="containsText" text="Warning">
      <formula>NOT(ISERROR(SEARCH("Warning",A58)))</formula>
    </cfRule>
  </conditionalFormatting>
  <conditionalFormatting sqref="B45:D47">
    <cfRule type="expression" dxfId="1" priority="62">
      <formula>$B$43&lt;0.03</formula>
    </cfRule>
  </conditionalFormatting>
  <pageMargins left="0.5" right="0.5" top="0.5" bottom="0.75" header="0.3" footer="0.3"/>
  <pageSetup scale="9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Instructions</vt:lpstr>
      <vt:lpstr>Schedule Validation</vt:lpstr>
      <vt:lpstr>Certification</vt:lpstr>
      <vt:lpstr>Schedule 1</vt:lpstr>
      <vt:lpstr>Schedule 1A</vt:lpstr>
      <vt:lpstr>Schedule 1B</vt:lpstr>
      <vt:lpstr>Schedule 1C</vt:lpstr>
      <vt:lpstr>Schedule 2</vt:lpstr>
      <vt:lpstr>Schedule 2A</vt:lpstr>
      <vt:lpstr>Schedule 2B</vt:lpstr>
      <vt:lpstr>Schedule 2C</vt:lpstr>
      <vt:lpstr>Schedule 2D</vt:lpstr>
      <vt:lpstr>Schedule 2E</vt:lpstr>
      <vt:lpstr>Schedule 2F</vt:lpstr>
      <vt:lpstr>Schedule 2G</vt:lpstr>
      <vt:lpstr>Schedule 2H</vt:lpstr>
      <vt:lpstr>Schedule 2I</vt:lpstr>
      <vt:lpstr>Schedule 2J</vt:lpstr>
      <vt:lpstr>Schedule 2K</vt:lpstr>
      <vt:lpstr>Schedule 2L</vt:lpstr>
      <vt:lpstr>Schedule 2M</vt:lpstr>
      <vt:lpstr>Schedule 3</vt:lpstr>
      <vt:lpstr>Schedule 4</vt:lpstr>
      <vt:lpstr>Schedule 5</vt:lpstr>
      <vt:lpstr>Instructions!Print_Area</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Molly Dalby</cp:lastModifiedBy>
  <cp:lastPrinted>2025-05-27T19:28:41Z</cp:lastPrinted>
  <dcterms:created xsi:type="dcterms:W3CDTF">2022-01-27T23:29:48Z</dcterms:created>
  <dcterms:modified xsi:type="dcterms:W3CDTF">2025-06-24T20:24:56Z</dcterms:modified>
</cp:coreProperties>
</file>