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Colorado CMHC\Cost Report Template\"/>
    </mc:Choice>
  </mc:AlternateContent>
  <bookViews>
    <workbookView xWindow="0" yWindow="0" windowWidth="23040" windowHeight="8460" tabRatio="873"/>
  </bookViews>
  <sheets>
    <sheet name="Instructions" sheetId="14" r:id="rId1"/>
    <sheet name="Certification" sheetId="1" r:id="rId2"/>
    <sheet name="Schedule 1" sheetId="2" r:id="rId3"/>
    <sheet name="Schedule 1A" sheetId="20" r:id="rId4"/>
    <sheet name="Schedule 1B" sheetId="24" r:id="rId5"/>
    <sheet name="Schedule 1C" sheetId="28" r:id="rId6"/>
    <sheet name="Schedule 2" sheetId="34" r:id="rId7"/>
    <sheet name="Schedule 2A" sheetId="17" r:id="rId8"/>
    <sheet name="Schedule 2B" sheetId="18" r:id="rId9"/>
    <sheet name="Schedule 2C" sheetId="23" r:id="rId10"/>
    <sheet name="Schedule 2D" sheetId="16" r:id="rId11"/>
    <sheet name="Schedule 2E" sheetId="35" r:id="rId12"/>
    <sheet name="Schedule 2F" sheetId="36" r:id="rId13"/>
    <sheet name="Schedule 2G" sheetId="37" r:id="rId14"/>
    <sheet name="Schedule 2H" sheetId="38" r:id="rId15"/>
    <sheet name="Schedule 2I" sheetId="39" r:id="rId16"/>
    <sheet name="Schedule 2J" sheetId="40" r:id="rId17"/>
    <sheet name="Schedule 2K" sheetId="41" r:id="rId18"/>
    <sheet name="Schedule 2L" sheetId="42" r:id="rId19"/>
    <sheet name="Schedule 2M" sheetId="43" r:id="rId20"/>
    <sheet name="Schedule 3" sheetId="12" r:id="rId21"/>
    <sheet name="Schedule 4" sheetId="22" r:id="rId22"/>
    <sheet name="Schedule 5" sheetId="29" r:id="rId23"/>
  </sheets>
  <definedNames>
    <definedName name="_xlnm.Print_Area" localSheetId="0">Instructions!$A:$C</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8" i="2" l="1"/>
  <c r="I8" i="22" l="1"/>
  <c r="J151" i="22" l="1"/>
  <c r="J152" i="22"/>
  <c r="J153" i="22"/>
  <c r="F151" i="22"/>
  <c r="F152" i="22"/>
  <c r="F153" i="22"/>
  <c r="F154" i="22"/>
  <c r="J18" i="22"/>
  <c r="F18" i="22"/>
  <c r="G27" i="34" l="1"/>
  <c r="G26" i="34"/>
  <c r="G25" i="34"/>
  <c r="G24" i="34"/>
  <c r="G23" i="34"/>
  <c r="G22" i="34"/>
  <c r="G21" i="34"/>
  <c r="G20" i="34"/>
  <c r="G19" i="34"/>
  <c r="G17" i="34"/>
  <c r="G16" i="34"/>
  <c r="E27" i="34"/>
  <c r="E26" i="34"/>
  <c r="E25" i="34"/>
  <c r="E24" i="34"/>
  <c r="E23" i="34"/>
  <c r="E22" i="34"/>
  <c r="E21" i="34"/>
  <c r="E20" i="34"/>
  <c r="E19" i="34"/>
  <c r="E17" i="34"/>
  <c r="E16" i="34"/>
  <c r="G15" i="34"/>
  <c r="E15" i="34"/>
  <c r="G14" i="34"/>
  <c r="E14" i="34"/>
  <c r="A1" i="35"/>
  <c r="J73" i="43" l="1"/>
  <c r="F73" i="43"/>
  <c r="C6" i="43"/>
  <c r="C5" i="43"/>
  <c r="A2" i="43"/>
  <c r="A1" i="43"/>
  <c r="J73" i="42"/>
  <c r="F73" i="42"/>
  <c r="C6" i="42"/>
  <c r="C5" i="42"/>
  <c r="A2" i="42"/>
  <c r="A1" i="42"/>
  <c r="J73" i="41"/>
  <c r="F73" i="41"/>
  <c r="C6" i="41"/>
  <c r="C5" i="41"/>
  <c r="A2" i="41"/>
  <c r="A1" i="41"/>
  <c r="J73" i="40"/>
  <c r="F73" i="40"/>
  <c r="C6" i="40"/>
  <c r="C5" i="40"/>
  <c r="A2" i="40"/>
  <c r="A1" i="40"/>
  <c r="J73" i="39"/>
  <c r="F73" i="39"/>
  <c r="C6" i="39"/>
  <c r="C5" i="39"/>
  <c r="A2" i="39"/>
  <c r="A1" i="39"/>
  <c r="J73" i="38"/>
  <c r="F73" i="38"/>
  <c r="C6" i="38"/>
  <c r="C5" i="38"/>
  <c r="A2" i="38"/>
  <c r="A1" i="38"/>
  <c r="J73" i="37"/>
  <c r="F73" i="37"/>
  <c r="C6" i="37"/>
  <c r="C5" i="37"/>
  <c r="A2" i="37"/>
  <c r="A1" i="37"/>
  <c r="J73" i="36"/>
  <c r="F73" i="36"/>
  <c r="C6" i="36"/>
  <c r="C5" i="36"/>
  <c r="A2" i="36"/>
  <c r="A1" i="36"/>
  <c r="J73" i="35"/>
  <c r="F73" i="35"/>
  <c r="C6" i="35"/>
  <c r="C5" i="35"/>
  <c r="A2" i="35"/>
  <c r="C6" i="34"/>
  <c r="C5" i="34"/>
  <c r="E34" i="34" l="1"/>
  <c r="A2" i="34" l="1"/>
  <c r="A1" i="34"/>
  <c r="G28" i="34"/>
  <c r="E28" i="34"/>
  <c r="I10" i="22" l="1"/>
  <c r="K12" i="22" s="1"/>
  <c r="A1" i="29"/>
  <c r="A1" i="22"/>
  <c r="A1" i="12"/>
  <c r="A1" i="16"/>
  <c r="A1" i="23"/>
  <c r="A1" i="18"/>
  <c r="A1" i="17"/>
  <c r="A1" i="28"/>
  <c r="A1" i="24"/>
  <c r="A1" i="20"/>
  <c r="A1" i="2"/>
  <c r="A1" i="1"/>
  <c r="D35" i="29" l="1"/>
  <c r="A2" i="29"/>
  <c r="A2" i="22"/>
  <c r="A2" i="12"/>
  <c r="A2" i="16"/>
  <c r="A2" i="23"/>
  <c r="A2" i="18"/>
  <c r="A2" i="17"/>
  <c r="A2" i="28"/>
  <c r="A2" i="24"/>
  <c r="A2" i="20"/>
  <c r="A2" i="2"/>
  <c r="A2" i="1"/>
  <c r="D41" i="29"/>
  <c r="D27" i="29"/>
  <c r="D19" i="29"/>
  <c r="D43" i="29" s="1"/>
  <c r="D46" i="29" s="1"/>
  <c r="E46" i="29" s="1"/>
  <c r="C6" i="29"/>
  <c r="C5" i="29"/>
  <c r="I162" i="12" l="1"/>
  <c r="I157" i="12"/>
  <c r="I152" i="12"/>
  <c r="I147" i="12"/>
  <c r="I142" i="12"/>
  <c r="I137" i="12"/>
  <c r="I132" i="12"/>
  <c r="I127" i="12"/>
  <c r="I122" i="12"/>
  <c r="I117" i="12"/>
  <c r="I112" i="12"/>
  <c r="I107" i="12"/>
  <c r="I102" i="12"/>
  <c r="I97" i="12"/>
  <c r="I92" i="12"/>
  <c r="I87" i="12"/>
  <c r="I82" i="12"/>
  <c r="I77" i="12"/>
  <c r="I72" i="12"/>
  <c r="I67" i="12"/>
  <c r="I62" i="12"/>
  <c r="I57" i="12"/>
  <c r="I52" i="12"/>
  <c r="I47" i="12"/>
  <c r="I42" i="12"/>
  <c r="I37" i="12"/>
  <c r="I32" i="12"/>
  <c r="I27" i="12"/>
  <c r="I22" i="12"/>
  <c r="I17" i="12"/>
  <c r="K184" i="12" l="1"/>
  <c r="K176" i="12" l="1"/>
  <c r="K175" i="12"/>
  <c r="F38" i="2" l="1"/>
  <c r="G38" i="2"/>
  <c r="H38" i="2"/>
  <c r="I38" i="2"/>
  <c r="E38" i="2"/>
  <c r="J37" i="2"/>
  <c r="F21" i="22" l="1"/>
  <c r="F22" i="22"/>
  <c r="F23" i="22"/>
  <c r="F24" i="22"/>
  <c r="F25"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F51" i="22"/>
  <c r="F52" i="22"/>
  <c r="F53" i="22"/>
  <c r="F54" i="22"/>
  <c r="F55" i="22"/>
  <c r="F56" i="22"/>
  <c r="F57" i="22"/>
  <c r="F58" i="22"/>
  <c r="F59" i="22"/>
  <c r="F60" i="22"/>
  <c r="F61" i="22"/>
  <c r="F62" i="22"/>
  <c r="F63" i="22"/>
  <c r="F64" i="22"/>
  <c r="F65" i="22"/>
  <c r="J73" i="17" l="1"/>
  <c r="F73" i="17"/>
  <c r="J28" i="2" l="1"/>
  <c r="O167" i="12" l="1"/>
  <c r="M167" i="12"/>
  <c r="F167" i="12"/>
  <c r="Q162" i="12"/>
  <c r="K162" i="12"/>
  <c r="Q157" i="12"/>
  <c r="K157" i="12"/>
  <c r="L157" i="12" s="1"/>
  <c r="Q152" i="12"/>
  <c r="K152" i="12"/>
  <c r="L152" i="12" s="1"/>
  <c r="Q147" i="12"/>
  <c r="K147" i="12"/>
  <c r="Q142" i="12"/>
  <c r="K142" i="12"/>
  <c r="Q137" i="12"/>
  <c r="K137" i="12"/>
  <c r="Q132" i="12"/>
  <c r="K132" i="12"/>
  <c r="Q127" i="12"/>
  <c r="K127" i="12"/>
  <c r="Q122" i="12"/>
  <c r="K122" i="12"/>
  <c r="L122" i="12" s="1"/>
  <c r="Q117" i="12"/>
  <c r="K117" i="12"/>
  <c r="Q112" i="12"/>
  <c r="K112" i="12"/>
  <c r="Q107" i="12"/>
  <c r="K107" i="12"/>
  <c r="Q102" i="12"/>
  <c r="K102" i="12"/>
  <c r="L102" i="12" s="1"/>
  <c r="Q97" i="12"/>
  <c r="K97" i="12"/>
  <c r="Q92" i="12"/>
  <c r="K92" i="12"/>
  <c r="Q87" i="12"/>
  <c r="K87" i="12"/>
  <c r="Q82" i="12"/>
  <c r="K82" i="12"/>
  <c r="L82" i="12" s="1"/>
  <c r="Q77" i="12"/>
  <c r="K77" i="12"/>
  <c r="Q72" i="12"/>
  <c r="K72" i="12"/>
  <c r="Q67" i="12"/>
  <c r="K67" i="12"/>
  <c r="Q62" i="12"/>
  <c r="K62" i="12"/>
  <c r="L62" i="12" s="1"/>
  <c r="Q57" i="12"/>
  <c r="K57" i="12"/>
  <c r="L57" i="12" s="1"/>
  <c r="Q52" i="12"/>
  <c r="K52" i="12"/>
  <c r="Q47" i="12"/>
  <c r="K47" i="12"/>
  <c r="Q42" i="12"/>
  <c r="K42" i="12"/>
  <c r="L42" i="12" s="1"/>
  <c r="Q37" i="12"/>
  <c r="K37" i="12"/>
  <c r="L37" i="12" s="1"/>
  <c r="Q32" i="12"/>
  <c r="K32" i="12"/>
  <c r="K177" i="12"/>
  <c r="K178" i="12"/>
  <c r="K179" i="12"/>
  <c r="K180" i="12"/>
  <c r="K181" i="12"/>
  <c r="K182" i="12"/>
  <c r="K183" i="12"/>
  <c r="L183" i="12"/>
  <c r="L178" i="12"/>
  <c r="L179" i="12"/>
  <c r="L177" i="12"/>
  <c r="L176" i="12"/>
  <c r="L175" i="12"/>
  <c r="Q27" i="12"/>
  <c r="K27" i="12"/>
  <c r="Q22" i="12"/>
  <c r="K22" i="12"/>
  <c r="K17" i="12"/>
  <c r="P17" i="12" l="1"/>
  <c r="P77" i="12"/>
  <c r="L77" i="12"/>
  <c r="P97" i="12"/>
  <c r="L97" i="12"/>
  <c r="P117" i="12"/>
  <c r="L117" i="12"/>
  <c r="P137" i="12"/>
  <c r="L137" i="12"/>
  <c r="P142" i="12"/>
  <c r="L142" i="12"/>
  <c r="P162" i="12"/>
  <c r="L162" i="12"/>
  <c r="P27" i="12"/>
  <c r="L27" i="12"/>
  <c r="N47" i="12"/>
  <c r="L47" i="12"/>
  <c r="P67" i="12"/>
  <c r="L67" i="12"/>
  <c r="P87" i="12"/>
  <c r="L87" i="12"/>
  <c r="N107" i="12"/>
  <c r="L107" i="12"/>
  <c r="N127" i="12"/>
  <c r="L127" i="12"/>
  <c r="P147" i="12"/>
  <c r="L147" i="12"/>
  <c r="P22" i="12"/>
  <c r="L22" i="12"/>
  <c r="P32" i="12"/>
  <c r="L32" i="12"/>
  <c r="P52" i="12"/>
  <c r="L52" i="12"/>
  <c r="P72" i="12"/>
  <c r="L72" i="12"/>
  <c r="N92" i="12"/>
  <c r="L92" i="12"/>
  <c r="N112" i="12"/>
  <c r="L112" i="12"/>
  <c r="N132" i="12"/>
  <c r="L132" i="12"/>
  <c r="M175" i="12"/>
  <c r="N175" i="12" s="1"/>
  <c r="P107" i="12"/>
  <c r="R47" i="12"/>
  <c r="R137" i="12"/>
  <c r="P157" i="12"/>
  <c r="R82" i="12"/>
  <c r="R122" i="12"/>
  <c r="R132" i="12"/>
  <c r="N157" i="12"/>
  <c r="P132" i="12"/>
  <c r="R107" i="12"/>
  <c r="R97" i="12"/>
  <c r="P92" i="12"/>
  <c r="R92" i="12"/>
  <c r="P82" i="12"/>
  <c r="R37" i="12"/>
  <c r="N87" i="12"/>
  <c r="R112" i="12"/>
  <c r="P127" i="12"/>
  <c r="R142" i="12"/>
  <c r="R87" i="12"/>
  <c r="R62" i="12"/>
  <c r="R77" i="12"/>
  <c r="R102" i="12"/>
  <c r="P112" i="12"/>
  <c r="R117" i="12"/>
  <c r="R127" i="12"/>
  <c r="P47" i="12"/>
  <c r="N42" i="12"/>
  <c r="N67" i="12"/>
  <c r="R157" i="12"/>
  <c r="P42" i="12"/>
  <c r="R52" i="12"/>
  <c r="P102" i="12"/>
  <c r="P122" i="12"/>
  <c r="R147" i="12"/>
  <c r="R42" i="12"/>
  <c r="R57" i="12"/>
  <c r="R67" i="12"/>
  <c r="N152" i="12"/>
  <c r="R32" i="12"/>
  <c r="R72" i="12"/>
  <c r="R152" i="12"/>
  <c r="K167" i="12"/>
  <c r="R162" i="12"/>
  <c r="P152" i="12"/>
  <c r="N147" i="12"/>
  <c r="N142" i="12"/>
  <c r="N162" i="12"/>
  <c r="M177" i="12"/>
  <c r="N177" i="12" s="1"/>
  <c r="N137" i="12"/>
  <c r="N82" i="12"/>
  <c r="N102" i="12"/>
  <c r="N122" i="12"/>
  <c r="N77" i="12"/>
  <c r="N97" i="12"/>
  <c r="N117" i="12"/>
  <c r="N62" i="12"/>
  <c r="P62" i="12"/>
  <c r="M176" i="12"/>
  <c r="N176" i="12" s="1"/>
  <c r="P57" i="12"/>
  <c r="N57" i="12"/>
  <c r="N52" i="12"/>
  <c r="N72" i="12"/>
  <c r="P37" i="12"/>
  <c r="N32" i="12"/>
  <c r="M179" i="12"/>
  <c r="N179" i="12" s="1"/>
  <c r="M178" i="12"/>
  <c r="N178" i="12" s="1"/>
  <c r="N37" i="12"/>
  <c r="M183" i="12"/>
  <c r="N183" i="12" s="1"/>
  <c r="R22" i="12"/>
  <c r="R27" i="12"/>
  <c r="N22" i="12"/>
  <c r="N27" i="12"/>
  <c r="N17" i="12"/>
  <c r="J63" i="2"/>
  <c r="J64" i="2"/>
  <c r="J65" i="2"/>
  <c r="J76" i="2"/>
  <c r="J47" i="2"/>
  <c r="F78" i="2" l="1"/>
  <c r="G78" i="2"/>
  <c r="H78" i="2"/>
  <c r="I78" i="2"/>
  <c r="E78" i="2"/>
  <c r="I85" i="2"/>
  <c r="J83" i="2"/>
  <c r="J84" i="2"/>
  <c r="J62" i="2"/>
  <c r="J77" i="2" l="1"/>
  <c r="J82" i="2"/>
  <c r="J81" i="2"/>
  <c r="J73" i="2"/>
  <c r="J85" i="2"/>
  <c r="J54" i="2"/>
  <c r="D15" i="2"/>
  <c r="A29" i="28" l="1"/>
  <c r="A30" i="28" s="1"/>
  <c r="A30" i="20"/>
  <c r="J36" i="2" l="1"/>
  <c r="J35" i="2"/>
  <c r="J27" i="2"/>
  <c r="I30" i="2"/>
  <c r="H30" i="2"/>
  <c r="G30" i="2"/>
  <c r="F30" i="2"/>
  <c r="E30" i="2"/>
  <c r="J19" i="2"/>
  <c r="J18" i="2"/>
  <c r="F16" i="28"/>
  <c r="F17" i="28"/>
  <c r="F28" i="28" s="1"/>
  <c r="F88" i="2" s="1"/>
  <c r="F89" i="2" s="1"/>
  <c r="F18" i="28"/>
  <c r="F19" i="28"/>
  <c r="F20" i="28"/>
  <c r="F21" i="28"/>
  <c r="F29" i="28" s="1"/>
  <c r="G88" i="2" s="1"/>
  <c r="G89" i="2" s="1"/>
  <c r="F22" i="28"/>
  <c r="F23" i="28"/>
  <c r="F24" i="28"/>
  <c r="F30" i="28" s="1"/>
  <c r="H88" i="2" s="1"/>
  <c r="H89" i="2" s="1"/>
  <c r="F15" i="28"/>
  <c r="H20" i="20"/>
  <c r="A21" i="20"/>
  <c r="A22" i="20" s="1"/>
  <c r="A23" i="20" s="1"/>
  <c r="A24" i="20" s="1"/>
  <c r="A25" i="20" s="1"/>
  <c r="J73" i="16"/>
  <c r="F73" i="16"/>
  <c r="C6" i="16"/>
  <c r="C5" i="16"/>
  <c r="J73" i="23"/>
  <c r="F73" i="23"/>
  <c r="C6" i="23"/>
  <c r="C5" i="23"/>
  <c r="J73" i="18"/>
  <c r="F73" i="18"/>
  <c r="C6" i="18"/>
  <c r="C5" i="18"/>
  <c r="F25" i="28" l="1"/>
  <c r="J38" i="2"/>
  <c r="J30" i="2"/>
  <c r="F27" i="28"/>
  <c r="F31" i="28" l="1"/>
  <c r="E88" i="2"/>
  <c r="A16" i="28"/>
  <c r="A17" i="28" s="1"/>
  <c r="A18" i="28" s="1"/>
  <c r="A19" i="28" s="1"/>
  <c r="A20" i="28" s="1"/>
  <c r="A21" i="28" s="1"/>
  <c r="A22" i="28" s="1"/>
  <c r="A23" i="28" s="1"/>
  <c r="A24" i="28" s="1"/>
  <c r="A25" i="28" s="1"/>
  <c r="E89" i="2" l="1"/>
  <c r="I88" i="2"/>
  <c r="C6" i="28"/>
  <c r="C5" i="28"/>
  <c r="J74" i="2"/>
  <c r="J72" i="2"/>
  <c r="J71" i="2"/>
  <c r="J70" i="2"/>
  <c r="F67" i="2"/>
  <c r="G67" i="2"/>
  <c r="H67" i="2"/>
  <c r="I67" i="2"/>
  <c r="E67" i="2"/>
  <c r="J66" i="2"/>
  <c r="J75" i="2"/>
  <c r="J61" i="2"/>
  <c r="J60" i="2"/>
  <c r="J55" i="2"/>
  <c r="I57" i="2"/>
  <c r="H57" i="2"/>
  <c r="G57" i="2"/>
  <c r="F57" i="2"/>
  <c r="E57" i="2"/>
  <c r="J56" i="2"/>
  <c r="J53" i="2"/>
  <c r="J44" i="2"/>
  <c r="J45" i="2"/>
  <c r="J46" i="2"/>
  <c r="J49" i="2"/>
  <c r="J43" i="2"/>
  <c r="F50" i="2"/>
  <c r="G50" i="2"/>
  <c r="H50" i="2"/>
  <c r="I50" i="2"/>
  <c r="E50" i="2"/>
  <c r="I20" i="2"/>
  <c r="H20" i="2"/>
  <c r="G20" i="2"/>
  <c r="F20" i="2"/>
  <c r="E20" i="2"/>
  <c r="H15" i="2"/>
  <c r="G15" i="2"/>
  <c r="F15" i="2"/>
  <c r="E15" i="2"/>
  <c r="I15" i="2"/>
  <c r="J29" i="2"/>
  <c r="D20" i="2"/>
  <c r="J20" i="2" l="1"/>
  <c r="I89" i="2"/>
  <c r="J88" i="2"/>
  <c r="J50" i="2"/>
  <c r="J15" i="2"/>
  <c r="J78" i="2"/>
  <c r="J67" i="2"/>
  <c r="J57" i="2"/>
  <c r="J89" i="2" l="1"/>
  <c r="J14" i="2"/>
  <c r="J13" i="2"/>
  <c r="J12" i="2"/>
  <c r="C6" i="24" l="1"/>
  <c r="C5" i="24"/>
  <c r="C6" i="17" l="1"/>
  <c r="C5" i="17"/>
  <c r="H197" i="22" l="1"/>
  <c r="D197" i="22"/>
  <c r="J196" i="22"/>
  <c r="F196" i="22"/>
  <c r="J195" i="22"/>
  <c r="F195" i="22"/>
  <c r="J194" i="22"/>
  <c r="F194" i="22"/>
  <c r="J193" i="22"/>
  <c r="F193" i="22"/>
  <c r="J192" i="22"/>
  <c r="F192" i="22"/>
  <c r="J191" i="22"/>
  <c r="F191" i="22"/>
  <c r="J190" i="22"/>
  <c r="F190" i="22"/>
  <c r="J189" i="22"/>
  <c r="F189" i="22"/>
  <c r="J188" i="22"/>
  <c r="F188" i="22"/>
  <c r="J187" i="22"/>
  <c r="F187" i="22"/>
  <c r="J186" i="22"/>
  <c r="F186" i="22"/>
  <c r="J185" i="22"/>
  <c r="F185" i="22"/>
  <c r="J184" i="22"/>
  <c r="F184" i="22"/>
  <c r="J183" i="22"/>
  <c r="F183" i="22"/>
  <c r="J182" i="22"/>
  <c r="F182" i="22"/>
  <c r="J181" i="22"/>
  <c r="F181" i="22"/>
  <c r="J180" i="22"/>
  <c r="F180" i="22"/>
  <c r="J179" i="22"/>
  <c r="F179" i="22"/>
  <c r="J178" i="22"/>
  <c r="F178" i="22"/>
  <c r="J177" i="22"/>
  <c r="F177" i="22"/>
  <c r="J176" i="22"/>
  <c r="F176" i="22"/>
  <c r="J175" i="22"/>
  <c r="F175" i="22"/>
  <c r="J174" i="22"/>
  <c r="F174" i="22"/>
  <c r="J173" i="22"/>
  <c r="F173" i="22"/>
  <c r="J172" i="22"/>
  <c r="F172" i="22"/>
  <c r="J171" i="22"/>
  <c r="F171" i="22"/>
  <c r="J170" i="22"/>
  <c r="F170" i="22"/>
  <c r="J169" i="22"/>
  <c r="F169" i="22"/>
  <c r="J168" i="22"/>
  <c r="F168" i="22"/>
  <c r="J167" i="22"/>
  <c r="F167" i="22"/>
  <c r="J166" i="22"/>
  <c r="F166" i="22"/>
  <c r="J165" i="22"/>
  <c r="F165" i="22"/>
  <c r="J164" i="22"/>
  <c r="F164" i="22"/>
  <c r="J163" i="22"/>
  <c r="F163" i="22"/>
  <c r="J162" i="22"/>
  <c r="F162" i="22"/>
  <c r="J161" i="22"/>
  <c r="F161" i="22"/>
  <c r="J160" i="22"/>
  <c r="F160" i="22"/>
  <c r="J159" i="22"/>
  <c r="F159" i="22"/>
  <c r="J158" i="22"/>
  <c r="F158" i="22"/>
  <c r="J157" i="22"/>
  <c r="F157" i="22"/>
  <c r="J156" i="22"/>
  <c r="F156" i="22"/>
  <c r="J155" i="22"/>
  <c r="F155" i="22"/>
  <c r="J154" i="22"/>
  <c r="J150" i="22"/>
  <c r="F150" i="22"/>
  <c r="J149" i="22"/>
  <c r="F149" i="22"/>
  <c r="J148" i="22"/>
  <c r="F148" i="22"/>
  <c r="J147" i="22"/>
  <c r="F147" i="22"/>
  <c r="J146" i="22"/>
  <c r="F146" i="22"/>
  <c r="J145" i="22"/>
  <c r="F145" i="22"/>
  <c r="J144" i="22"/>
  <c r="F144" i="22"/>
  <c r="J143" i="22"/>
  <c r="F143" i="22"/>
  <c r="J142" i="22"/>
  <c r="F142" i="22"/>
  <c r="J141" i="22"/>
  <c r="F141" i="22"/>
  <c r="J140" i="22"/>
  <c r="F140" i="22"/>
  <c r="J139" i="22"/>
  <c r="F139" i="22"/>
  <c r="J138" i="22"/>
  <c r="F138" i="22"/>
  <c r="J137" i="22"/>
  <c r="F137" i="22"/>
  <c r="J136" i="22"/>
  <c r="F136" i="22"/>
  <c r="J135" i="22"/>
  <c r="F135" i="22"/>
  <c r="J134" i="22"/>
  <c r="F134" i="22"/>
  <c r="J133" i="22"/>
  <c r="F133" i="22"/>
  <c r="J132" i="22"/>
  <c r="F132" i="22"/>
  <c r="J131" i="22"/>
  <c r="F131" i="22"/>
  <c r="J130" i="22"/>
  <c r="F130" i="22"/>
  <c r="J129" i="22"/>
  <c r="F129" i="22"/>
  <c r="J128" i="22"/>
  <c r="F128" i="22"/>
  <c r="J127" i="22"/>
  <c r="F127" i="22"/>
  <c r="J126" i="22"/>
  <c r="F126" i="22"/>
  <c r="J125" i="22"/>
  <c r="F125" i="22"/>
  <c r="J124" i="22"/>
  <c r="F124" i="22"/>
  <c r="J123" i="22"/>
  <c r="F123" i="22"/>
  <c r="J122" i="22"/>
  <c r="F122" i="22"/>
  <c r="J121" i="22"/>
  <c r="F121" i="22"/>
  <c r="J120" i="22"/>
  <c r="F120" i="22"/>
  <c r="J119" i="22"/>
  <c r="F119" i="22"/>
  <c r="J118" i="22"/>
  <c r="F118" i="22"/>
  <c r="J117" i="22"/>
  <c r="F117" i="22"/>
  <c r="J116" i="22"/>
  <c r="F116" i="22"/>
  <c r="J115" i="22"/>
  <c r="F115" i="22"/>
  <c r="J114" i="22"/>
  <c r="F114" i="22"/>
  <c r="J113" i="22"/>
  <c r="F113" i="22"/>
  <c r="J112" i="22"/>
  <c r="F112" i="22"/>
  <c r="J111" i="22"/>
  <c r="F111" i="22"/>
  <c r="J110" i="22"/>
  <c r="F110" i="22"/>
  <c r="J109" i="22"/>
  <c r="F109" i="22"/>
  <c r="J108" i="22"/>
  <c r="F108" i="22"/>
  <c r="J107" i="22"/>
  <c r="F107" i="22"/>
  <c r="J106" i="22"/>
  <c r="F106" i="22"/>
  <c r="J105" i="22"/>
  <c r="F105" i="22"/>
  <c r="J104" i="22"/>
  <c r="F104" i="22"/>
  <c r="J103" i="22"/>
  <c r="F103" i="22"/>
  <c r="J102" i="22"/>
  <c r="F102" i="22"/>
  <c r="J101" i="22"/>
  <c r="F101" i="22"/>
  <c r="J100" i="22"/>
  <c r="F100" i="22"/>
  <c r="J99" i="22"/>
  <c r="F99" i="22"/>
  <c r="J98" i="22"/>
  <c r="F98" i="22"/>
  <c r="J97" i="22"/>
  <c r="F97" i="22"/>
  <c r="J96" i="22"/>
  <c r="F96" i="22"/>
  <c r="J95" i="22"/>
  <c r="F95" i="22"/>
  <c r="J94" i="22"/>
  <c r="F94" i="22"/>
  <c r="J93" i="22"/>
  <c r="F93" i="22"/>
  <c r="J92" i="22"/>
  <c r="F92" i="22"/>
  <c r="J91" i="22"/>
  <c r="F91" i="22"/>
  <c r="J90" i="22"/>
  <c r="F90" i="22"/>
  <c r="J89" i="22"/>
  <c r="F89" i="22"/>
  <c r="J88" i="22"/>
  <c r="F88" i="22"/>
  <c r="J87" i="22"/>
  <c r="F87" i="22"/>
  <c r="J86" i="22"/>
  <c r="F86" i="22"/>
  <c r="J85" i="22"/>
  <c r="F85" i="22"/>
  <c r="J84" i="22"/>
  <c r="F84" i="22"/>
  <c r="J83" i="22"/>
  <c r="F83" i="22"/>
  <c r="J82" i="22"/>
  <c r="F82" i="22"/>
  <c r="J81" i="22"/>
  <c r="F81" i="22"/>
  <c r="J80" i="22"/>
  <c r="F80" i="22"/>
  <c r="J79" i="22"/>
  <c r="F79" i="22"/>
  <c r="J78" i="22"/>
  <c r="F78" i="22"/>
  <c r="J77" i="22"/>
  <c r="F77" i="22"/>
  <c r="J76" i="22"/>
  <c r="F76" i="22"/>
  <c r="J75" i="22"/>
  <c r="F75" i="22"/>
  <c r="J74" i="22"/>
  <c r="F74" i="22"/>
  <c r="J73" i="22"/>
  <c r="F73" i="22"/>
  <c r="J72" i="22"/>
  <c r="F72" i="22"/>
  <c r="J71" i="22"/>
  <c r="F71" i="22"/>
  <c r="J70" i="22"/>
  <c r="F70" i="22"/>
  <c r="J69" i="22"/>
  <c r="F69" i="22"/>
  <c r="J68" i="22"/>
  <c r="F68" i="22"/>
  <c r="J67" i="22"/>
  <c r="F67" i="22"/>
  <c r="J66" i="22"/>
  <c r="F66" i="22"/>
  <c r="J65" i="22"/>
  <c r="J64" i="22"/>
  <c r="J63" i="22"/>
  <c r="J62" i="22"/>
  <c r="J61" i="22"/>
  <c r="J60" i="22"/>
  <c r="J59" i="22"/>
  <c r="J58" i="22"/>
  <c r="J57" i="22"/>
  <c r="J56" i="22"/>
  <c r="J55" i="22"/>
  <c r="J54" i="22"/>
  <c r="J53" i="22"/>
  <c r="J52" i="22"/>
  <c r="J51" i="22"/>
  <c r="J50" i="22"/>
  <c r="J49" i="22"/>
  <c r="J48" i="22"/>
  <c r="J47" i="22"/>
  <c r="J46" i="22"/>
  <c r="J45" i="22"/>
  <c r="J44" i="22"/>
  <c r="J43" i="22"/>
  <c r="J42" i="22"/>
  <c r="J41" i="22"/>
  <c r="J40" i="22"/>
  <c r="J39" i="22"/>
  <c r="J38" i="22"/>
  <c r="J37" i="22"/>
  <c r="J36" i="22"/>
  <c r="J35" i="22"/>
  <c r="J34" i="22"/>
  <c r="J33" i="22"/>
  <c r="J32" i="22"/>
  <c r="J31" i="22"/>
  <c r="J30" i="22"/>
  <c r="J29" i="22"/>
  <c r="J28" i="22"/>
  <c r="J27" i="22"/>
  <c r="J26" i="22"/>
  <c r="J25" i="22"/>
  <c r="J24" i="22"/>
  <c r="J23" i="22"/>
  <c r="J22" i="22"/>
  <c r="J21" i="22"/>
  <c r="J20" i="22"/>
  <c r="F20" i="22"/>
  <c r="J19" i="22"/>
  <c r="F19" i="22"/>
  <c r="J17" i="22"/>
  <c r="F17" i="22"/>
  <c r="C6" i="22"/>
  <c r="C5" i="22"/>
  <c r="F197" i="22" l="1"/>
  <c r="F8" i="22" s="1"/>
  <c r="J197" i="22"/>
  <c r="F9" i="22" s="1"/>
  <c r="F10" i="22" l="1"/>
  <c r="M170" i="12" l="1"/>
  <c r="H30" i="20"/>
  <c r="H23" i="2" s="1"/>
  <c r="H29" i="20"/>
  <c r="G23" i="2" s="1"/>
  <c r="H28" i="20"/>
  <c r="F23" i="2" s="1"/>
  <c r="H21" i="20"/>
  <c r="H27" i="20" s="1"/>
  <c r="E23" i="2" s="1"/>
  <c r="H22" i="20"/>
  <c r="H23" i="20"/>
  <c r="H24" i="20"/>
  <c r="E24" i="2" l="1"/>
  <c r="E32" i="2" s="1"/>
  <c r="I23" i="2"/>
  <c r="I24" i="2" s="1"/>
  <c r="F24" i="2"/>
  <c r="G24" i="2"/>
  <c r="H24" i="2"/>
  <c r="H25" i="20"/>
  <c r="H31" i="20" s="1"/>
  <c r="C6" i="20"/>
  <c r="C5" i="20"/>
  <c r="H32" i="2" l="1"/>
  <c r="H40" i="2" s="1"/>
  <c r="G32" i="2"/>
  <c r="G40" i="2" s="1"/>
  <c r="F32" i="2"/>
  <c r="F40" i="2" s="1"/>
  <c r="I32" i="2"/>
  <c r="I40" i="2" s="1"/>
  <c r="J23" i="2"/>
  <c r="J24" i="2"/>
  <c r="Q17" i="12"/>
  <c r="R17" i="12" s="1"/>
  <c r="C6" i="12"/>
  <c r="C5" i="12"/>
  <c r="L17" i="12" l="1"/>
  <c r="I91" i="2"/>
  <c r="I95" i="2" s="1"/>
  <c r="F91" i="2"/>
  <c r="G91" i="2"/>
  <c r="H91" i="2"/>
  <c r="E40" i="2"/>
  <c r="E91" i="2" s="1"/>
  <c r="J32" i="2"/>
  <c r="H95" i="2" l="1"/>
  <c r="G29" i="34"/>
  <c r="G30" i="34" s="1"/>
  <c r="G95" i="2"/>
  <c r="E35" i="34"/>
  <c r="E36" i="34" s="1"/>
  <c r="F95" i="2"/>
  <c r="D8" i="22" s="1"/>
  <c r="E29" i="34"/>
  <c r="E30" i="34" s="1"/>
  <c r="J40" i="2"/>
  <c r="P167" i="12"/>
  <c r="L167" i="12"/>
  <c r="C6" i="2"/>
  <c r="C5" i="2"/>
  <c r="J91" i="2" l="1"/>
  <c r="E103" i="2"/>
  <c r="M169" i="12"/>
  <c r="M171" i="12" s="1"/>
  <c r="E93" i="2"/>
  <c r="K70" i="43" l="1"/>
  <c r="L70" i="43" s="1"/>
  <c r="G67" i="43"/>
  <c r="H67" i="43" s="1"/>
  <c r="G64" i="43"/>
  <c r="H64" i="43" s="1"/>
  <c r="K57" i="43"/>
  <c r="L57" i="43" s="1"/>
  <c r="K54" i="43"/>
  <c r="L54" i="43" s="1"/>
  <c r="G51" i="43"/>
  <c r="H51" i="43" s="1"/>
  <c r="G48" i="43"/>
  <c r="H48" i="43" s="1"/>
  <c r="K41" i="43"/>
  <c r="L41" i="43" s="1"/>
  <c r="K38" i="43"/>
  <c r="L38" i="43" s="1"/>
  <c r="G35" i="43"/>
  <c r="H35" i="43" s="1"/>
  <c r="G32" i="43"/>
  <c r="H32" i="43" s="1"/>
  <c r="K25" i="43"/>
  <c r="L25" i="43" s="1"/>
  <c r="K22" i="43"/>
  <c r="L22" i="43" s="1"/>
  <c r="G19" i="43"/>
  <c r="H19" i="43" s="1"/>
  <c r="G16" i="43"/>
  <c r="H16" i="43" s="1"/>
  <c r="K69" i="42"/>
  <c r="L69" i="42" s="1"/>
  <c r="K65" i="42"/>
  <c r="L65" i="42" s="1"/>
  <c r="K61" i="42"/>
  <c r="L61" i="42" s="1"/>
  <c r="K57" i="42"/>
  <c r="L57" i="42" s="1"/>
  <c r="K53" i="42"/>
  <c r="L53" i="42" s="1"/>
  <c r="K49" i="42"/>
  <c r="L49" i="42" s="1"/>
  <c r="G70" i="43"/>
  <c r="H70" i="43" s="1"/>
  <c r="K63" i="43"/>
  <c r="L63" i="43" s="1"/>
  <c r="K60" i="43"/>
  <c r="L60" i="43" s="1"/>
  <c r="G57" i="43"/>
  <c r="H57" i="43" s="1"/>
  <c r="G54" i="43"/>
  <c r="H54" i="43" s="1"/>
  <c r="K47" i="43"/>
  <c r="L47" i="43" s="1"/>
  <c r="K44" i="43"/>
  <c r="L44" i="43" s="1"/>
  <c r="G41" i="43"/>
  <c r="H41" i="43" s="1"/>
  <c r="G38" i="43"/>
  <c r="H38" i="43" s="1"/>
  <c r="K31" i="43"/>
  <c r="L31" i="43" s="1"/>
  <c r="K28" i="43"/>
  <c r="L28" i="43" s="1"/>
  <c r="G25" i="43"/>
  <c r="H25" i="43" s="1"/>
  <c r="G22" i="43"/>
  <c r="H22" i="43" s="1"/>
  <c r="K15" i="43"/>
  <c r="G69" i="42"/>
  <c r="H69" i="42" s="1"/>
  <c r="G65" i="42"/>
  <c r="H65" i="42" s="1"/>
  <c r="G61" i="42"/>
  <c r="H61" i="42" s="1"/>
  <c r="G57" i="42"/>
  <c r="H57" i="42" s="1"/>
  <c r="G53" i="42"/>
  <c r="H53" i="42" s="1"/>
  <c r="G49" i="42"/>
  <c r="H49" i="42" s="1"/>
  <c r="G45" i="42"/>
  <c r="H45" i="42" s="1"/>
  <c r="G41" i="42"/>
  <c r="H41" i="42" s="1"/>
  <c r="G37" i="42"/>
  <c r="H37" i="42" s="1"/>
  <c r="G33" i="42"/>
  <c r="H33" i="42" s="1"/>
  <c r="G29" i="42"/>
  <c r="H29" i="42" s="1"/>
  <c r="G25" i="42"/>
  <c r="H25" i="42" s="1"/>
  <c r="G21" i="42"/>
  <c r="H21" i="42" s="1"/>
  <c r="G17" i="42"/>
  <c r="H17" i="42" s="1"/>
  <c r="K67" i="41"/>
  <c r="L67" i="41" s="1"/>
  <c r="K64" i="41"/>
  <c r="L64" i="41" s="1"/>
  <c r="G61" i="41"/>
  <c r="H61" i="41" s="1"/>
  <c r="G58" i="41"/>
  <c r="H58" i="41" s="1"/>
  <c r="K51" i="41"/>
  <c r="L51" i="41" s="1"/>
  <c r="K48" i="41"/>
  <c r="L48" i="41" s="1"/>
  <c r="G45" i="41"/>
  <c r="H45" i="41" s="1"/>
  <c r="G42" i="41"/>
  <c r="H42" i="41" s="1"/>
  <c r="K35" i="41"/>
  <c r="L35" i="41" s="1"/>
  <c r="K32" i="41"/>
  <c r="L32" i="41" s="1"/>
  <c r="G29" i="41"/>
  <c r="H29" i="41" s="1"/>
  <c r="G26" i="41"/>
  <c r="H26" i="41" s="1"/>
  <c r="K19" i="41"/>
  <c r="L19" i="41" s="1"/>
  <c r="K16" i="41"/>
  <c r="L16" i="41" s="1"/>
  <c r="K69" i="40"/>
  <c r="L69" i="40" s="1"/>
  <c r="K65" i="40"/>
  <c r="L65" i="40" s="1"/>
  <c r="K61" i="40"/>
  <c r="L61" i="40" s="1"/>
  <c r="K57" i="40"/>
  <c r="L57" i="40" s="1"/>
  <c r="K53" i="40"/>
  <c r="L53" i="40" s="1"/>
  <c r="K49" i="40"/>
  <c r="L49" i="40" s="1"/>
  <c r="K45" i="40"/>
  <c r="L45" i="40" s="1"/>
  <c r="K41" i="40"/>
  <c r="L41" i="40" s="1"/>
  <c r="K37" i="40"/>
  <c r="L37" i="40" s="1"/>
  <c r="K33" i="40"/>
  <c r="L33" i="40" s="1"/>
  <c r="K29" i="40"/>
  <c r="L29" i="40" s="1"/>
  <c r="K25" i="40"/>
  <c r="L25" i="40" s="1"/>
  <c r="K21" i="40"/>
  <c r="L21" i="40" s="1"/>
  <c r="K17" i="40"/>
  <c r="L17" i="40" s="1"/>
  <c r="G67" i="39"/>
  <c r="H67" i="39" s="1"/>
  <c r="K63" i="39"/>
  <c r="L63" i="39" s="1"/>
  <c r="K59" i="39"/>
  <c r="L59" i="39" s="1"/>
  <c r="K55" i="39"/>
  <c r="L55" i="39" s="1"/>
  <c r="K51" i="39"/>
  <c r="L51" i="39" s="1"/>
  <c r="G48" i="39"/>
  <c r="H48" i="39" s="1"/>
  <c r="K44" i="39"/>
  <c r="L44" i="39" s="1"/>
  <c r="K40" i="39"/>
  <c r="L40" i="39" s="1"/>
  <c r="K36" i="39"/>
  <c r="L36" i="39" s="1"/>
  <c r="G33" i="39"/>
  <c r="H33" i="39" s="1"/>
  <c r="K29" i="39"/>
  <c r="L29" i="39" s="1"/>
  <c r="G26" i="39"/>
  <c r="H26" i="39" s="1"/>
  <c r="G22" i="39"/>
  <c r="H22" i="39" s="1"/>
  <c r="K18" i="39"/>
  <c r="L18" i="39" s="1"/>
  <c r="G15" i="39"/>
  <c r="K72" i="38"/>
  <c r="L72" i="38" s="1"/>
  <c r="G69" i="38"/>
  <c r="H69" i="38" s="1"/>
  <c r="G66" i="38"/>
  <c r="H66" i="38" s="1"/>
  <c r="K69" i="43"/>
  <c r="L69" i="43" s="1"/>
  <c r="K66" i="43"/>
  <c r="L66" i="43" s="1"/>
  <c r="G63" i="43"/>
  <c r="H63" i="43" s="1"/>
  <c r="G60" i="43"/>
  <c r="H60" i="43" s="1"/>
  <c r="K53" i="43"/>
  <c r="L53" i="43" s="1"/>
  <c r="K50" i="43"/>
  <c r="L50" i="43" s="1"/>
  <c r="G47" i="43"/>
  <c r="H47" i="43" s="1"/>
  <c r="G44" i="43"/>
  <c r="H44" i="43" s="1"/>
  <c r="K37" i="43"/>
  <c r="L37" i="43" s="1"/>
  <c r="K34" i="43"/>
  <c r="L34" i="43" s="1"/>
  <c r="G31" i="43"/>
  <c r="H31" i="43" s="1"/>
  <c r="G28" i="43"/>
  <c r="H28" i="43" s="1"/>
  <c r="K21" i="43"/>
  <c r="L21" i="43" s="1"/>
  <c r="K18" i="43"/>
  <c r="L18" i="43" s="1"/>
  <c r="G15" i="43"/>
  <c r="K72" i="42"/>
  <c r="L72" i="42" s="1"/>
  <c r="K68" i="42"/>
  <c r="L68" i="42" s="1"/>
  <c r="K64" i="42"/>
  <c r="L64" i="42" s="1"/>
  <c r="K60" i="42"/>
  <c r="L60" i="42" s="1"/>
  <c r="K56" i="42"/>
  <c r="L56" i="42" s="1"/>
  <c r="K52" i="42"/>
  <c r="L52" i="42" s="1"/>
  <c r="K48" i="42"/>
  <c r="L48" i="42" s="1"/>
  <c r="K72" i="43"/>
  <c r="L72" i="43" s="1"/>
  <c r="G69" i="43"/>
  <c r="H69" i="43" s="1"/>
  <c r="G66" i="43"/>
  <c r="H66" i="43" s="1"/>
  <c r="K59" i="43"/>
  <c r="L59" i="43" s="1"/>
  <c r="K56" i="43"/>
  <c r="L56" i="43" s="1"/>
  <c r="G53" i="43"/>
  <c r="H53" i="43" s="1"/>
  <c r="G50" i="43"/>
  <c r="H50" i="43" s="1"/>
  <c r="K43" i="43"/>
  <c r="L43" i="43" s="1"/>
  <c r="K40" i="43"/>
  <c r="L40" i="43" s="1"/>
  <c r="G37" i="43"/>
  <c r="H37" i="43" s="1"/>
  <c r="G34" i="43"/>
  <c r="H34" i="43" s="1"/>
  <c r="K27" i="43"/>
  <c r="L27" i="43" s="1"/>
  <c r="K24" i="43"/>
  <c r="L24" i="43" s="1"/>
  <c r="G21" i="43"/>
  <c r="H21" i="43" s="1"/>
  <c r="G18" i="43"/>
  <c r="H18" i="43" s="1"/>
  <c r="G72" i="42"/>
  <c r="H72" i="42" s="1"/>
  <c r="G68" i="42"/>
  <c r="H68" i="42" s="1"/>
  <c r="G64" i="42"/>
  <c r="H64" i="42" s="1"/>
  <c r="G60" i="42"/>
  <c r="H60" i="42" s="1"/>
  <c r="G56" i="42"/>
  <c r="H56" i="42" s="1"/>
  <c r="G52" i="42"/>
  <c r="H52" i="42" s="1"/>
  <c r="G48" i="42"/>
  <c r="H48" i="42" s="1"/>
  <c r="G44" i="42"/>
  <c r="H44" i="42" s="1"/>
  <c r="G40" i="42"/>
  <c r="H40" i="42" s="1"/>
  <c r="G36" i="42"/>
  <c r="H36" i="42" s="1"/>
  <c r="G32" i="42"/>
  <c r="H32" i="42" s="1"/>
  <c r="G28" i="42"/>
  <c r="H28" i="42" s="1"/>
  <c r="G24" i="42"/>
  <c r="H24" i="42" s="1"/>
  <c r="G20" i="42"/>
  <c r="H20" i="42" s="1"/>
  <c r="G16" i="42"/>
  <c r="H16" i="42" s="1"/>
  <c r="G70" i="41"/>
  <c r="H70" i="41" s="1"/>
  <c r="K63" i="41"/>
  <c r="L63" i="41" s="1"/>
  <c r="K60" i="41"/>
  <c r="L60" i="41" s="1"/>
  <c r="G57" i="41"/>
  <c r="H57" i="41" s="1"/>
  <c r="G54" i="41"/>
  <c r="H54" i="41" s="1"/>
  <c r="K47" i="41"/>
  <c r="L47" i="41" s="1"/>
  <c r="K44" i="41"/>
  <c r="L44" i="41" s="1"/>
  <c r="G41" i="41"/>
  <c r="H41" i="41" s="1"/>
  <c r="G38" i="41"/>
  <c r="H38" i="41" s="1"/>
  <c r="K31" i="41"/>
  <c r="L31" i="41" s="1"/>
  <c r="K28" i="41"/>
  <c r="L28" i="41" s="1"/>
  <c r="G25" i="41"/>
  <c r="H25" i="41" s="1"/>
  <c r="G22" i="41"/>
  <c r="H22" i="41" s="1"/>
  <c r="K15" i="41"/>
  <c r="K72" i="40"/>
  <c r="L72" i="40" s="1"/>
  <c r="K68" i="40"/>
  <c r="L68" i="40" s="1"/>
  <c r="K64" i="40"/>
  <c r="L64" i="40" s="1"/>
  <c r="K60" i="40"/>
  <c r="L60" i="40" s="1"/>
  <c r="K56" i="40"/>
  <c r="L56" i="40" s="1"/>
  <c r="K52" i="40"/>
  <c r="L52" i="40" s="1"/>
  <c r="K48" i="40"/>
  <c r="L48" i="40" s="1"/>
  <c r="K44" i="40"/>
  <c r="L44" i="40" s="1"/>
  <c r="K40" i="40"/>
  <c r="L40" i="40" s="1"/>
  <c r="K36" i="40"/>
  <c r="L36" i="40" s="1"/>
  <c r="K32" i="40"/>
  <c r="L32" i="40" s="1"/>
  <c r="K28" i="40"/>
  <c r="L28" i="40" s="1"/>
  <c r="K24" i="40"/>
  <c r="L24" i="40" s="1"/>
  <c r="K20" i="40"/>
  <c r="L20" i="40" s="1"/>
  <c r="K16" i="40"/>
  <c r="L16" i="40" s="1"/>
  <c r="G70" i="39"/>
  <c r="H70" i="39" s="1"/>
  <c r="G66" i="39"/>
  <c r="H66" i="39" s="1"/>
  <c r="K62" i="39"/>
  <c r="L62" i="39" s="1"/>
  <c r="K58" i="39"/>
  <c r="L58" i="39" s="1"/>
  <c r="K54" i="39"/>
  <c r="L54" i="39" s="1"/>
  <c r="G47" i="39"/>
  <c r="H47" i="39" s="1"/>
  <c r="K43" i="39"/>
  <c r="L43" i="39" s="1"/>
  <c r="K39" i="39"/>
  <c r="L39" i="39" s="1"/>
  <c r="K35" i="39"/>
  <c r="L35" i="39" s="1"/>
  <c r="K32" i="39"/>
  <c r="L32" i="39" s="1"/>
  <c r="G25" i="39"/>
  <c r="H25" i="39" s="1"/>
  <c r="G21" i="39"/>
  <c r="H21" i="39" s="1"/>
  <c r="K17" i="39"/>
  <c r="L17" i="39" s="1"/>
  <c r="K71" i="38"/>
  <c r="L71" i="38" s="1"/>
  <c r="K68" i="38"/>
  <c r="L68" i="38" s="1"/>
  <c r="G65" i="38"/>
  <c r="H65" i="38" s="1"/>
  <c r="G62" i="38"/>
  <c r="H62" i="38" s="1"/>
  <c r="G72" i="43"/>
  <c r="H72" i="43" s="1"/>
  <c r="K65" i="43"/>
  <c r="L65" i="43" s="1"/>
  <c r="K62" i="43"/>
  <c r="L62" i="43" s="1"/>
  <c r="G59" i="43"/>
  <c r="H59" i="43" s="1"/>
  <c r="G56" i="43"/>
  <c r="H56" i="43" s="1"/>
  <c r="K49" i="43"/>
  <c r="L49" i="43" s="1"/>
  <c r="K46" i="43"/>
  <c r="L46" i="43" s="1"/>
  <c r="G43" i="43"/>
  <c r="H43" i="43" s="1"/>
  <c r="G40" i="43"/>
  <c r="H40" i="43" s="1"/>
  <c r="K33" i="43"/>
  <c r="L33" i="43" s="1"/>
  <c r="K30" i="43"/>
  <c r="L30" i="43" s="1"/>
  <c r="G27" i="43"/>
  <c r="H27" i="43" s="1"/>
  <c r="G24" i="43"/>
  <c r="H24" i="43" s="1"/>
  <c r="K17" i="43"/>
  <c r="L17" i="43" s="1"/>
  <c r="K71" i="42"/>
  <c r="L71" i="42" s="1"/>
  <c r="K67" i="42"/>
  <c r="L67" i="42" s="1"/>
  <c r="K63" i="42"/>
  <c r="L63" i="42" s="1"/>
  <c r="K59" i="42"/>
  <c r="L59" i="42" s="1"/>
  <c r="K55" i="42"/>
  <c r="L55" i="42" s="1"/>
  <c r="K51" i="42"/>
  <c r="L51" i="42" s="1"/>
  <c r="K47" i="42"/>
  <c r="L47" i="42" s="1"/>
  <c r="K43" i="42"/>
  <c r="L43" i="42" s="1"/>
  <c r="K39" i="42"/>
  <c r="L39" i="42" s="1"/>
  <c r="K35" i="42"/>
  <c r="L35" i="42" s="1"/>
  <c r="K31" i="42"/>
  <c r="L31" i="42" s="1"/>
  <c r="K27" i="42"/>
  <c r="L27" i="42" s="1"/>
  <c r="K23" i="42"/>
  <c r="L23" i="42" s="1"/>
  <c r="K19" i="42"/>
  <c r="L19" i="42" s="1"/>
  <c r="K15" i="42"/>
  <c r="K69" i="41"/>
  <c r="L69" i="41" s="1"/>
  <c r="K66" i="41"/>
  <c r="L66" i="41" s="1"/>
  <c r="G63" i="41"/>
  <c r="H63" i="41" s="1"/>
  <c r="G60" i="41"/>
  <c r="H60" i="41" s="1"/>
  <c r="K53" i="41"/>
  <c r="L53" i="41" s="1"/>
  <c r="K50" i="41"/>
  <c r="L50" i="41" s="1"/>
  <c r="G47" i="41"/>
  <c r="H47" i="41" s="1"/>
  <c r="G44" i="41"/>
  <c r="H44" i="41" s="1"/>
  <c r="K37" i="41"/>
  <c r="L37" i="41" s="1"/>
  <c r="K34" i="41"/>
  <c r="L34" i="41" s="1"/>
  <c r="G31" i="41"/>
  <c r="H31" i="41" s="1"/>
  <c r="G28" i="41"/>
  <c r="H28" i="41" s="1"/>
  <c r="K21" i="41"/>
  <c r="L21" i="41" s="1"/>
  <c r="K18" i="41"/>
  <c r="L18" i="41" s="1"/>
  <c r="G15" i="41"/>
  <c r="G72" i="40"/>
  <c r="H72" i="40" s="1"/>
  <c r="G68" i="40"/>
  <c r="H68" i="40" s="1"/>
  <c r="G64" i="40"/>
  <c r="H64" i="40" s="1"/>
  <c r="G60" i="40"/>
  <c r="H60" i="40" s="1"/>
  <c r="G56" i="40"/>
  <c r="H56" i="40" s="1"/>
  <c r="G52" i="40"/>
  <c r="H52" i="40" s="1"/>
  <c r="G48" i="40"/>
  <c r="H48" i="40" s="1"/>
  <c r="G44" i="40"/>
  <c r="H44" i="40" s="1"/>
  <c r="G40" i="40"/>
  <c r="H40" i="40" s="1"/>
  <c r="G36" i="40"/>
  <c r="H36" i="40" s="1"/>
  <c r="G32" i="40"/>
  <c r="H32" i="40" s="1"/>
  <c r="G28" i="40"/>
  <c r="H28" i="40" s="1"/>
  <c r="G24" i="40"/>
  <c r="H24" i="40" s="1"/>
  <c r="G20" i="40"/>
  <c r="H20" i="40" s="1"/>
  <c r="G16" i="40"/>
  <c r="H16" i="40" s="1"/>
  <c r="K69" i="39"/>
  <c r="L69" i="39" s="1"/>
  <c r="K65" i="39"/>
  <c r="L65" i="39" s="1"/>
  <c r="G62" i="39"/>
  <c r="H62" i="39" s="1"/>
  <c r="G58" i="39"/>
  <c r="H58" i="39" s="1"/>
  <c r="G54" i="39"/>
  <c r="H54" i="39" s="1"/>
  <c r="K50" i="39"/>
  <c r="L50" i="39" s="1"/>
  <c r="K46" i="39"/>
  <c r="L46" i="39" s="1"/>
  <c r="G43" i="39"/>
  <c r="H43" i="39" s="1"/>
  <c r="G39" i="39"/>
  <c r="H39" i="39" s="1"/>
  <c r="G35" i="39"/>
  <c r="H35" i="39" s="1"/>
  <c r="G32" i="39"/>
  <c r="H32" i="39" s="1"/>
  <c r="K28" i="39"/>
  <c r="L28" i="39" s="1"/>
  <c r="K24" i="39"/>
  <c r="L24" i="39" s="1"/>
  <c r="K20" i="39"/>
  <c r="L20" i="39" s="1"/>
  <c r="G17" i="39"/>
  <c r="H17" i="39" s="1"/>
  <c r="G71" i="38"/>
  <c r="H71" i="38" s="1"/>
  <c r="G68" i="38"/>
  <c r="H68" i="38" s="1"/>
  <c r="K71" i="43"/>
  <c r="L71" i="43" s="1"/>
  <c r="K68" i="43"/>
  <c r="L68" i="43" s="1"/>
  <c r="G65" i="43"/>
  <c r="H65" i="43" s="1"/>
  <c r="G62" i="43"/>
  <c r="H62" i="43" s="1"/>
  <c r="K55" i="43"/>
  <c r="L55" i="43" s="1"/>
  <c r="K52" i="43"/>
  <c r="L52" i="43" s="1"/>
  <c r="G49" i="43"/>
  <c r="H49" i="43" s="1"/>
  <c r="G46" i="43"/>
  <c r="H46" i="43" s="1"/>
  <c r="K39" i="43"/>
  <c r="L39" i="43" s="1"/>
  <c r="K36" i="43"/>
  <c r="L36" i="43" s="1"/>
  <c r="G33" i="43"/>
  <c r="H33" i="43" s="1"/>
  <c r="G30" i="43"/>
  <c r="H30" i="43" s="1"/>
  <c r="K23" i="43"/>
  <c r="L23" i="43" s="1"/>
  <c r="K20" i="43"/>
  <c r="L20" i="43" s="1"/>
  <c r="G17" i="43"/>
  <c r="H17" i="43" s="1"/>
  <c r="G71" i="42"/>
  <c r="H71" i="42" s="1"/>
  <c r="G67" i="42"/>
  <c r="H67" i="42" s="1"/>
  <c r="G63" i="42"/>
  <c r="H63" i="42" s="1"/>
  <c r="G59" i="42"/>
  <c r="H59" i="42" s="1"/>
  <c r="G55" i="42"/>
  <c r="H55" i="42" s="1"/>
  <c r="G51" i="42"/>
  <c r="H51" i="42" s="1"/>
  <c r="G47" i="42"/>
  <c r="H47" i="42" s="1"/>
  <c r="G43" i="42"/>
  <c r="H43" i="42" s="1"/>
  <c r="G39" i="42"/>
  <c r="H39" i="42" s="1"/>
  <c r="G35" i="42"/>
  <c r="H35" i="42" s="1"/>
  <c r="G31" i="42"/>
  <c r="H31" i="42" s="1"/>
  <c r="G27" i="42"/>
  <c r="H27" i="42" s="1"/>
  <c r="G23" i="42"/>
  <c r="H23" i="42" s="1"/>
  <c r="G19" i="42"/>
  <c r="H19" i="42" s="1"/>
  <c r="G15" i="42"/>
  <c r="K72" i="41"/>
  <c r="L72" i="41" s="1"/>
  <c r="G69" i="41"/>
  <c r="H69" i="41" s="1"/>
  <c r="G66" i="41"/>
  <c r="H66" i="41" s="1"/>
  <c r="K59" i="41"/>
  <c r="L59" i="41" s="1"/>
  <c r="K56" i="41"/>
  <c r="L56" i="41" s="1"/>
  <c r="G53" i="41"/>
  <c r="H53" i="41" s="1"/>
  <c r="G50" i="41"/>
  <c r="H50" i="41" s="1"/>
  <c r="K43" i="41"/>
  <c r="L43" i="41" s="1"/>
  <c r="K40" i="41"/>
  <c r="L40" i="41" s="1"/>
  <c r="G37" i="41"/>
  <c r="H37" i="41" s="1"/>
  <c r="G34" i="41"/>
  <c r="H34" i="41" s="1"/>
  <c r="K27" i="41"/>
  <c r="L27" i="41" s="1"/>
  <c r="K24" i="41"/>
  <c r="L24" i="41" s="1"/>
  <c r="G21" i="41"/>
  <c r="H21" i="41" s="1"/>
  <c r="G18" i="41"/>
  <c r="H18" i="41" s="1"/>
  <c r="K71" i="40"/>
  <c r="L71" i="40" s="1"/>
  <c r="K67" i="40"/>
  <c r="L67" i="40" s="1"/>
  <c r="K63" i="40"/>
  <c r="L63" i="40" s="1"/>
  <c r="K59" i="40"/>
  <c r="L59" i="40" s="1"/>
  <c r="K55" i="40"/>
  <c r="L55" i="40" s="1"/>
  <c r="K51" i="40"/>
  <c r="L51" i="40" s="1"/>
  <c r="K47" i="40"/>
  <c r="L47" i="40" s="1"/>
  <c r="K43" i="40"/>
  <c r="L43" i="40" s="1"/>
  <c r="K39" i="40"/>
  <c r="L39" i="40" s="1"/>
  <c r="K35" i="40"/>
  <c r="L35" i="40" s="1"/>
  <c r="K31" i="40"/>
  <c r="L31" i="40" s="1"/>
  <c r="K27" i="40"/>
  <c r="L27" i="40" s="1"/>
  <c r="K23" i="40"/>
  <c r="L23" i="40" s="1"/>
  <c r="K19" i="40"/>
  <c r="L19" i="40" s="1"/>
  <c r="K15" i="40"/>
  <c r="K72" i="39"/>
  <c r="L72" i="39" s="1"/>
  <c r="G69" i="39"/>
  <c r="H69" i="39" s="1"/>
  <c r="G65" i="39"/>
  <c r="H65" i="39" s="1"/>
  <c r="K61" i="39"/>
  <c r="L61" i="39" s="1"/>
  <c r="K57" i="39"/>
  <c r="L57" i="39" s="1"/>
  <c r="K53" i="39"/>
  <c r="L53" i="39" s="1"/>
  <c r="G50" i="39"/>
  <c r="H50" i="39" s="1"/>
  <c r="G46" i="39"/>
  <c r="H46" i="39" s="1"/>
  <c r="K42" i="39"/>
  <c r="L42" i="39" s="1"/>
  <c r="K38" i="39"/>
  <c r="L38" i="39" s="1"/>
  <c r="K31" i="39"/>
  <c r="L31" i="39" s="1"/>
  <c r="G28" i="39"/>
  <c r="H28" i="39" s="1"/>
  <c r="G24" i="39"/>
  <c r="H24" i="39" s="1"/>
  <c r="G20" i="39"/>
  <c r="H20" i="39" s="1"/>
  <c r="K67" i="38"/>
  <c r="L67" i="38" s="1"/>
  <c r="K64" i="38"/>
  <c r="L64" i="38" s="1"/>
  <c r="K67" i="43"/>
  <c r="L67" i="43" s="1"/>
  <c r="K64" i="43"/>
  <c r="L64" i="43" s="1"/>
  <c r="G61" i="43"/>
  <c r="H61" i="43" s="1"/>
  <c r="G58" i="43"/>
  <c r="H58" i="43" s="1"/>
  <c r="K51" i="43"/>
  <c r="L51" i="43" s="1"/>
  <c r="K48" i="43"/>
  <c r="L48" i="43" s="1"/>
  <c r="G45" i="43"/>
  <c r="H45" i="43" s="1"/>
  <c r="G42" i="43"/>
  <c r="H42" i="43" s="1"/>
  <c r="K35" i="43"/>
  <c r="L35" i="43" s="1"/>
  <c r="K32" i="43"/>
  <c r="L32" i="43" s="1"/>
  <c r="G29" i="43"/>
  <c r="H29" i="43" s="1"/>
  <c r="G26" i="43"/>
  <c r="H26" i="43" s="1"/>
  <c r="K19" i="43"/>
  <c r="L19" i="43" s="1"/>
  <c r="K16" i="43"/>
  <c r="L16" i="43" s="1"/>
  <c r="G70" i="42"/>
  <c r="H70" i="42" s="1"/>
  <c r="G66" i="42"/>
  <c r="H66" i="42" s="1"/>
  <c r="G62" i="42"/>
  <c r="H62" i="42" s="1"/>
  <c r="G58" i="42"/>
  <c r="H58" i="42" s="1"/>
  <c r="G54" i="42"/>
  <c r="H54" i="42" s="1"/>
  <c r="G50" i="42"/>
  <c r="H50" i="42" s="1"/>
  <c r="G46" i="42"/>
  <c r="H46" i="42" s="1"/>
  <c r="G42" i="42"/>
  <c r="H42" i="42" s="1"/>
  <c r="G38" i="42"/>
  <c r="H38" i="42" s="1"/>
  <c r="G34" i="42"/>
  <c r="H34" i="42" s="1"/>
  <c r="G30" i="42"/>
  <c r="H30" i="42" s="1"/>
  <c r="G26" i="42"/>
  <c r="H26" i="42" s="1"/>
  <c r="G22" i="42"/>
  <c r="H22" i="42" s="1"/>
  <c r="G18" i="42"/>
  <c r="H18" i="42" s="1"/>
  <c r="K71" i="41"/>
  <c r="L71" i="41" s="1"/>
  <c r="K68" i="41"/>
  <c r="L68" i="41" s="1"/>
  <c r="G65" i="41"/>
  <c r="H65" i="41" s="1"/>
  <c r="G62" i="41"/>
  <c r="H62" i="41" s="1"/>
  <c r="K55" i="41"/>
  <c r="L55" i="41" s="1"/>
  <c r="K52" i="41"/>
  <c r="L52" i="41" s="1"/>
  <c r="G49" i="41"/>
  <c r="H49" i="41" s="1"/>
  <c r="G46" i="41"/>
  <c r="H46" i="41" s="1"/>
  <c r="K39" i="41"/>
  <c r="L39" i="41" s="1"/>
  <c r="K36" i="41"/>
  <c r="L36" i="41" s="1"/>
  <c r="G33" i="41"/>
  <c r="H33" i="41" s="1"/>
  <c r="G30" i="41"/>
  <c r="H30" i="41" s="1"/>
  <c r="K23" i="41"/>
  <c r="L23" i="41" s="1"/>
  <c r="K20" i="41"/>
  <c r="L20" i="41" s="1"/>
  <c r="G17" i="41"/>
  <c r="H17" i="41" s="1"/>
  <c r="K70" i="40"/>
  <c r="L70" i="40" s="1"/>
  <c r="K66" i="40"/>
  <c r="L66" i="40" s="1"/>
  <c r="K62" i="40"/>
  <c r="L62" i="40" s="1"/>
  <c r="K58" i="40"/>
  <c r="L58" i="40" s="1"/>
  <c r="K54" i="40"/>
  <c r="L54" i="40" s="1"/>
  <c r="K50" i="40"/>
  <c r="L50" i="40" s="1"/>
  <c r="K46" i="40"/>
  <c r="L46" i="40" s="1"/>
  <c r="K42" i="40"/>
  <c r="L42" i="40" s="1"/>
  <c r="K38" i="40"/>
  <c r="L38" i="40" s="1"/>
  <c r="K34" i="40"/>
  <c r="L34" i="40" s="1"/>
  <c r="K30" i="40"/>
  <c r="L30" i="40" s="1"/>
  <c r="K26" i="40"/>
  <c r="L26" i="40" s="1"/>
  <c r="K22" i="40"/>
  <c r="L22" i="40" s="1"/>
  <c r="K18" i="40"/>
  <c r="L18" i="40" s="1"/>
  <c r="K71" i="39"/>
  <c r="L71" i="39" s="1"/>
  <c r="G68" i="39"/>
  <c r="H68" i="39" s="1"/>
  <c r="K64" i="39"/>
  <c r="L64" i="39" s="1"/>
  <c r="K60" i="39"/>
  <c r="L60" i="39" s="1"/>
  <c r="K56" i="39"/>
  <c r="L56" i="39" s="1"/>
  <c r="K52" i="39"/>
  <c r="L52" i="39" s="1"/>
  <c r="G49" i="39"/>
  <c r="H49" i="39" s="1"/>
  <c r="G45" i="39"/>
  <c r="H45" i="39" s="1"/>
  <c r="K41" i="39"/>
  <c r="L41" i="39" s="1"/>
  <c r="K37" i="39"/>
  <c r="L37" i="39" s="1"/>
  <c r="G34" i="39"/>
  <c r="H34" i="39" s="1"/>
  <c r="K30" i="39"/>
  <c r="L30" i="39" s="1"/>
  <c r="G27" i="39"/>
  <c r="H27" i="39" s="1"/>
  <c r="G23" i="39"/>
  <c r="H23" i="39" s="1"/>
  <c r="G19" i="39"/>
  <c r="H19" i="39" s="1"/>
  <c r="G16" i="39"/>
  <c r="H16" i="39" s="1"/>
  <c r="G70" i="38"/>
  <c r="H70" i="38" s="1"/>
  <c r="K63" i="38"/>
  <c r="L63" i="38" s="1"/>
  <c r="G52" i="43"/>
  <c r="H52" i="43" s="1"/>
  <c r="K26" i="43"/>
  <c r="L26" i="43" s="1"/>
  <c r="K46" i="42"/>
  <c r="L46" i="42" s="1"/>
  <c r="K36" i="42"/>
  <c r="L36" i="42" s="1"/>
  <c r="K25" i="42"/>
  <c r="L25" i="42" s="1"/>
  <c r="K70" i="41"/>
  <c r="L70" i="41" s="1"/>
  <c r="K61" i="41"/>
  <c r="L61" i="41" s="1"/>
  <c r="G36" i="41"/>
  <c r="H36" i="41" s="1"/>
  <c r="G27" i="41"/>
  <c r="H27" i="41" s="1"/>
  <c r="G19" i="41"/>
  <c r="H19" i="41" s="1"/>
  <c r="G63" i="40"/>
  <c r="H63" i="40" s="1"/>
  <c r="G53" i="40"/>
  <c r="H53" i="40" s="1"/>
  <c r="G42" i="40"/>
  <c r="H42" i="40" s="1"/>
  <c r="G31" i="40"/>
  <c r="H31" i="40" s="1"/>
  <c r="G21" i="40"/>
  <c r="H21" i="40" s="1"/>
  <c r="K66" i="39"/>
  <c r="L66" i="39" s="1"/>
  <c r="G56" i="39"/>
  <c r="H56" i="39" s="1"/>
  <c r="K45" i="39"/>
  <c r="L45" i="39" s="1"/>
  <c r="G36" i="39"/>
  <c r="H36" i="39" s="1"/>
  <c r="K26" i="39"/>
  <c r="L26" i="39" s="1"/>
  <c r="K16" i="39"/>
  <c r="L16" i="39" s="1"/>
  <c r="G64" i="38"/>
  <c r="H64" i="38" s="1"/>
  <c r="G23" i="43"/>
  <c r="H23" i="43" s="1"/>
  <c r="K45" i="42"/>
  <c r="L45" i="42" s="1"/>
  <c r="K34" i="42"/>
  <c r="L34" i="42" s="1"/>
  <c r="K24" i="42"/>
  <c r="L24" i="42" s="1"/>
  <c r="G52" i="41"/>
  <c r="H52" i="41" s="1"/>
  <c r="G43" i="41"/>
  <c r="H43" i="41" s="1"/>
  <c r="G35" i="41"/>
  <c r="H35" i="41" s="1"/>
  <c r="K26" i="41"/>
  <c r="L26" i="41" s="1"/>
  <c r="K17" i="41"/>
  <c r="L17" i="41" s="1"/>
  <c r="G62" i="40"/>
  <c r="H62" i="40" s="1"/>
  <c r="G51" i="40"/>
  <c r="H51" i="40" s="1"/>
  <c r="G41" i="40"/>
  <c r="H41" i="40" s="1"/>
  <c r="G30" i="40"/>
  <c r="H30" i="40" s="1"/>
  <c r="G19" i="40"/>
  <c r="H19" i="40" s="1"/>
  <c r="G55" i="39"/>
  <c r="H55" i="39" s="1"/>
  <c r="K34" i="39"/>
  <c r="L34" i="39" s="1"/>
  <c r="K25" i="39"/>
  <c r="L25" i="39" s="1"/>
  <c r="K15" i="39"/>
  <c r="G72" i="38"/>
  <c r="H72" i="38" s="1"/>
  <c r="G63" i="38"/>
  <c r="H63" i="38" s="1"/>
  <c r="G71" i="43"/>
  <c r="H71" i="43" s="1"/>
  <c r="K45" i="43"/>
  <c r="L45" i="43" s="1"/>
  <c r="G20" i="43"/>
  <c r="H20" i="43" s="1"/>
  <c r="K70" i="42"/>
  <c r="L70" i="42" s="1"/>
  <c r="K44" i="42"/>
  <c r="L44" i="42" s="1"/>
  <c r="K33" i="42"/>
  <c r="L33" i="42" s="1"/>
  <c r="K22" i="42"/>
  <c r="L22" i="42" s="1"/>
  <c r="G68" i="41"/>
  <c r="H68" i="41" s="1"/>
  <c r="G59" i="41"/>
  <c r="H59" i="41" s="1"/>
  <c r="G51" i="41"/>
  <c r="H51" i="41" s="1"/>
  <c r="K42" i="41"/>
  <c r="L42" i="41" s="1"/>
  <c r="K33" i="41"/>
  <c r="L33" i="41" s="1"/>
  <c r="K25" i="41"/>
  <c r="L25" i="41" s="1"/>
  <c r="G71" i="40"/>
  <c r="H71" i="40" s="1"/>
  <c r="G61" i="40"/>
  <c r="H61" i="40" s="1"/>
  <c r="G50" i="40"/>
  <c r="H50" i="40" s="1"/>
  <c r="G39" i="40"/>
  <c r="H39" i="40" s="1"/>
  <c r="G29" i="40"/>
  <c r="H29" i="40" s="1"/>
  <c r="G18" i="40"/>
  <c r="H18" i="40" s="1"/>
  <c r="G64" i="39"/>
  <c r="H64" i="39" s="1"/>
  <c r="G53" i="39"/>
  <c r="H53" i="39" s="1"/>
  <c r="G44" i="39"/>
  <c r="H44" i="39" s="1"/>
  <c r="K33" i="39"/>
  <c r="L33" i="39" s="1"/>
  <c r="K23" i="39"/>
  <c r="L23" i="39" s="1"/>
  <c r="K70" i="38"/>
  <c r="L70" i="38" s="1"/>
  <c r="K62" i="38"/>
  <c r="L62" i="38" s="1"/>
  <c r="K55" i="38"/>
  <c r="L55" i="38" s="1"/>
  <c r="K52" i="38"/>
  <c r="L52" i="38" s="1"/>
  <c r="G49" i="38"/>
  <c r="H49" i="38" s="1"/>
  <c r="G46" i="38"/>
  <c r="H46" i="38" s="1"/>
  <c r="K39" i="38"/>
  <c r="L39" i="38" s="1"/>
  <c r="K36" i="38"/>
  <c r="L36" i="38" s="1"/>
  <c r="G33" i="38"/>
  <c r="H33" i="38" s="1"/>
  <c r="G30" i="38"/>
  <c r="H30" i="38" s="1"/>
  <c r="K23" i="38"/>
  <c r="L23" i="38" s="1"/>
  <c r="K20" i="38"/>
  <c r="L20" i="38" s="1"/>
  <c r="G17" i="38"/>
  <c r="H17" i="38" s="1"/>
  <c r="K70" i="37"/>
  <c r="L70" i="37" s="1"/>
  <c r="K66" i="37"/>
  <c r="L66" i="37" s="1"/>
  <c r="K62" i="37"/>
  <c r="L62" i="37" s="1"/>
  <c r="K58" i="37"/>
  <c r="L58" i="37" s="1"/>
  <c r="K54" i="37"/>
  <c r="L54" i="37" s="1"/>
  <c r="K50" i="37"/>
  <c r="L50" i="37" s="1"/>
  <c r="K46" i="37"/>
  <c r="L46" i="37" s="1"/>
  <c r="K42" i="37"/>
  <c r="L42" i="37" s="1"/>
  <c r="K38" i="37"/>
  <c r="L38" i="37" s="1"/>
  <c r="K34" i="37"/>
  <c r="L34" i="37" s="1"/>
  <c r="K30" i="37"/>
  <c r="L30" i="37" s="1"/>
  <c r="K26" i="37"/>
  <c r="L26" i="37" s="1"/>
  <c r="K22" i="37"/>
  <c r="L22" i="37" s="1"/>
  <c r="K18" i="37"/>
  <c r="L18" i="37" s="1"/>
  <c r="K71" i="36"/>
  <c r="L71" i="36" s="1"/>
  <c r="K67" i="36"/>
  <c r="L67" i="36" s="1"/>
  <c r="K63" i="36"/>
  <c r="L63" i="36" s="1"/>
  <c r="K59" i="36"/>
  <c r="L59" i="36" s="1"/>
  <c r="K55" i="36"/>
  <c r="L55" i="36" s="1"/>
  <c r="K51" i="36"/>
  <c r="L51" i="36" s="1"/>
  <c r="K47" i="36"/>
  <c r="L47" i="36" s="1"/>
  <c r="K43" i="36"/>
  <c r="L43" i="36" s="1"/>
  <c r="K39" i="36"/>
  <c r="L39" i="36" s="1"/>
  <c r="K35" i="36"/>
  <c r="L35" i="36" s="1"/>
  <c r="K31" i="36"/>
  <c r="L31" i="36" s="1"/>
  <c r="K27" i="36"/>
  <c r="L27" i="36" s="1"/>
  <c r="K23" i="36"/>
  <c r="L23" i="36" s="1"/>
  <c r="K19" i="36"/>
  <c r="L19" i="36" s="1"/>
  <c r="K15" i="36"/>
  <c r="K69" i="35"/>
  <c r="L69" i="35" s="1"/>
  <c r="K66" i="35"/>
  <c r="L66" i="35" s="1"/>
  <c r="G63" i="35"/>
  <c r="H63" i="35" s="1"/>
  <c r="G60" i="35"/>
  <c r="H60" i="35" s="1"/>
  <c r="K53" i="35"/>
  <c r="L53" i="35" s="1"/>
  <c r="K50" i="35"/>
  <c r="L50" i="35" s="1"/>
  <c r="G47" i="35"/>
  <c r="H47" i="35" s="1"/>
  <c r="G44" i="35"/>
  <c r="H44" i="35" s="1"/>
  <c r="K37" i="35"/>
  <c r="L37" i="35" s="1"/>
  <c r="K34" i="35"/>
  <c r="L34" i="35" s="1"/>
  <c r="G31" i="35"/>
  <c r="H31" i="35" s="1"/>
  <c r="G28" i="35"/>
  <c r="H28" i="35" s="1"/>
  <c r="G68" i="43"/>
  <c r="H68" i="43" s="1"/>
  <c r="K42" i="43"/>
  <c r="L42" i="43" s="1"/>
  <c r="K66" i="42"/>
  <c r="L66" i="42" s="1"/>
  <c r="K42" i="42"/>
  <c r="L42" i="42" s="1"/>
  <c r="K32" i="42"/>
  <c r="L32" i="42" s="1"/>
  <c r="K21" i="42"/>
  <c r="L21" i="42" s="1"/>
  <c r="G67" i="41"/>
  <c r="H67" i="41" s="1"/>
  <c r="K58" i="41"/>
  <c r="L58" i="41" s="1"/>
  <c r="K49" i="41"/>
  <c r="L49" i="41" s="1"/>
  <c r="K41" i="41"/>
  <c r="L41" i="41" s="1"/>
  <c r="G24" i="41"/>
  <c r="H24" i="41" s="1"/>
  <c r="G16" i="41"/>
  <c r="H16" i="41" s="1"/>
  <c r="G70" i="40"/>
  <c r="H70" i="40" s="1"/>
  <c r="G59" i="40"/>
  <c r="H59" i="40" s="1"/>
  <c r="G49" i="40"/>
  <c r="H49" i="40" s="1"/>
  <c r="G38" i="40"/>
  <c r="H38" i="40" s="1"/>
  <c r="G27" i="40"/>
  <c r="H27" i="40" s="1"/>
  <c r="G17" i="40"/>
  <c r="H17" i="40" s="1"/>
  <c r="G72" i="39"/>
  <c r="H72" i="39" s="1"/>
  <c r="G63" i="39"/>
  <c r="H63" i="39" s="1"/>
  <c r="G52" i="39"/>
  <c r="H52" i="39" s="1"/>
  <c r="G42" i="39"/>
  <c r="H42" i="39" s="1"/>
  <c r="K22" i="39"/>
  <c r="L22" i="39" s="1"/>
  <c r="K69" i="38"/>
  <c r="L69" i="38" s="1"/>
  <c r="K61" i="38"/>
  <c r="L61" i="38" s="1"/>
  <c r="K58" i="38"/>
  <c r="L58" i="38" s="1"/>
  <c r="G55" i="38"/>
  <c r="H55" i="38" s="1"/>
  <c r="G52" i="38"/>
  <c r="H52" i="38" s="1"/>
  <c r="K45" i="38"/>
  <c r="L45" i="38" s="1"/>
  <c r="K42" i="38"/>
  <c r="L42" i="38" s="1"/>
  <c r="G39" i="38"/>
  <c r="H39" i="38" s="1"/>
  <c r="G36" i="38"/>
  <c r="H36" i="38" s="1"/>
  <c r="K29" i="38"/>
  <c r="L29" i="38" s="1"/>
  <c r="K26" i="38"/>
  <c r="L26" i="38" s="1"/>
  <c r="G23" i="38"/>
  <c r="H23" i="38" s="1"/>
  <c r="G20" i="38"/>
  <c r="H20" i="38" s="1"/>
  <c r="G70" i="37"/>
  <c r="H70" i="37" s="1"/>
  <c r="G66" i="37"/>
  <c r="H66" i="37" s="1"/>
  <c r="G62" i="37"/>
  <c r="H62" i="37" s="1"/>
  <c r="G58" i="37"/>
  <c r="H58" i="37" s="1"/>
  <c r="G54" i="37"/>
  <c r="H54" i="37" s="1"/>
  <c r="G50" i="37"/>
  <c r="H50" i="37" s="1"/>
  <c r="G46" i="37"/>
  <c r="H46" i="37" s="1"/>
  <c r="G42" i="37"/>
  <c r="H42" i="37" s="1"/>
  <c r="G38" i="37"/>
  <c r="H38" i="37" s="1"/>
  <c r="G34" i="37"/>
  <c r="H34" i="37" s="1"/>
  <c r="G30" i="37"/>
  <c r="H30" i="37" s="1"/>
  <c r="G26" i="37"/>
  <c r="H26" i="37" s="1"/>
  <c r="G22" i="37"/>
  <c r="H22" i="37" s="1"/>
  <c r="G18" i="37"/>
  <c r="H18" i="37" s="1"/>
  <c r="G71" i="36"/>
  <c r="H71" i="36" s="1"/>
  <c r="G67" i="36"/>
  <c r="H67" i="36" s="1"/>
  <c r="G63" i="36"/>
  <c r="H63" i="36" s="1"/>
  <c r="G59" i="36"/>
  <c r="H59" i="36" s="1"/>
  <c r="G55" i="36"/>
  <c r="H55" i="36" s="1"/>
  <c r="G51" i="36"/>
  <c r="H51" i="36" s="1"/>
  <c r="G47" i="36"/>
  <c r="H47" i="36" s="1"/>
  <c r="G43" i="36"/>
  <c r="H43" i="36" s="1"/>
  <c r="G39" i="36"/>
  <c r="H39" i="36" s="1"/>
  <c r="G35" i="36"/>
  <c r="H35" i="36" s="1"/>
  <c r="G31" i="36"/>
  <c r="H31" i="36" s="1"/>
  <c r="G27" i="36"/>
  <c r="H27" i="36" s="1"/>
  <c r="G23" i="36"/>
  <c r="H23" i="36" s="1"/>
  <c r="G19" i="36"/>
  <c r="H19" i="36" s="1"/>
  <c r="G15" i="36"/>
  <c r="K72" i="35"/>
  <c r="L72" i="35" s="1"/>
  <c r="G69" i="35"/>
  <c r="H69" i="35" s="1"/>
  <c r="G66" i="35"/>
  <c r="H66" i="35" s="1"/>
  <c r="K59" i="35"/>
  <c r="L59" i="35" s="1"/>
  <c r="K56" i="35"/>
  <c r="L56" i="35" s="1"/>
  <c r="G53" i="35"/>
  <c r="H53" i="35" s="1"/>
  <c r="G50" i="35"/>
  <c r="H50" i="35" s="1"/>
  <c r="K43" i="35"/>
  <c r="L43" i="35" s="1"/>
  <c r="K40" i="35"/>
  <c r="L40" i="35" s="1"/>
  <c r="G37" i="35"/>
  <c r="H37" i="35" s="1"/>
  <c r="G34" i="35"/>
  <c r="H34" i="35" s="1"/>
  <c r="G39" i="43"/>
  <c r="H39" i="43" s="1"/>
  <c r="K62" i="42"/>
  <c r="L62" i="42" s="1"/>
  <c r="K41" i="42"/>
  <c r="L41" i="42" s="1"/>
  <c r="K30" i="42"/>
  <c r="L30" i="42" s="1"/>
  <c r="K20" i="42"/>
  <c r="L20" i="42" s="1"/>
  <c r="K65" i="41"/>
  <c r="L65" i="41" s="1"/>
  <c r="K57" i="41"/>
  <c r="L57" i="41" s="1"/>
  <c r="G40" i="41"/>
  <c r="H40" i="41" s="1"/>
  <c r="G32" i="41"/>
  <c r="H32" i="41" s="1"/>
  <c r="G23" i="41"/>
  <c r="H23" i="41" s="1"/>
  <c r="G69" i="40"/>
  <c r="H69" i="40" s="1"/>
  <c r="G58" i="40"/>
  <c r="H58" i="40" s="1"/>
  <c r="G47" i="40"/>
  <c r="H47" i="40" s="1"/>
  <c r="G37" i="40"/>
  <c r="H37" i="40" s="1"/>
  <c r="G26" i="40"/>
  <c r="H26" i="40" s="1"/>
  <c r="G15" i="40"/>
  <c r="G71" i="39"/>
  <c r="H71" i="39" s="1"/>
  <c r="G61" i="39"/>
  <c r="H61" i="39" s="1"/>
  <c r="G51" i="39"/>
  <c r="H51" i="39" s="1"/>
  <c r="G41" i="39"/>
  <c r="H41" i="39" s="1"/>
  <c r="G31" i="39"/>
  <c r="H31" i="39" s="1"/>
  <c r="K21" i="39"/>
  <c r="L21" i="39" s="1"/>
  <c r="G61" i="38"/>
  <c r="H61" i="38" s="1"/>
  <c r="G58" i="38"/>
  <c r="H58" i="38" s="1"/>
  <c r="K51" i="38"/>
  <c r="L51" i="38" s="1"/>
  <c r="K48" i="38"/>
  <c r="L48" i="38" s="1"/>
  <c r="G45" i="38"/>
  <c r="H45" i="38" s="1"/>
  <c r="G42" i="38"/>
  <c r="H42" i="38" s="1"/>
  <c r="K35" i="38"/>
  <c r="L35" i="38" s="1"/>
  <c r="K32" i="38"/>
  <c r="L32" i="38" s="1"/>
  <c r="G29" i="38"/>
  <c r="H29" i="38" s="1"/>
  <c r="G26" i="38"/>
  <c r="H26" i="38" s="1"/>
  <c r="K19" i="38"/>
  <c r="L19" i="38" s="1"/>
  <c r="K16" i="38"/>
  <c r="L16" i="38" s="1"/>
  <c r="K69" i="37"/>
  <c r="L69" i="37" s="1"/>
  <c r="K65" i="37"/>
  <c r="L65" i="37" s="1"/>
  <c r="K61" i="37"/>
  <c r="L61" i="37" s="1"/>
  <c r="K57" i="37"/>
  <c r="L57" i="37" s="1"/>
  <c r="K53" i="37"/>
  <c r="L53" i="37" s="1"/>
  <c r="K49" i="37"/>
  <c r="L49" i="37" s="1"/>
  <c r="K45" i="37"/>
  <c r="L45" i="37" s="1"/>
  <c r="K41" i="37"/>
  <c r="L41" i="37" s="1"/>
  <c r="K37" i="37"/>
  <c r="L37" i="37" s="1"/>
  <c r="K33" i="37"/>
  <c r="L33" i="37" s="1"/>
  <c r="K29" i="37"/>
  <c r="L29" i="37" s="1"/>
  <c r="K25" i="37"/>
  <c r="L25" i="37" s="1"/>
  <c r="K21" i="37"/>
  <c r="L21" i="37" s="1"/>
  <c r="K17" i="37"/>
  <c r="L17" i="37" s="1"/>
  <c r="K70" i="36"/>
  <c r="L70" i="36" s="1"/>
  <c r="K66" i="36"/>
  <c r="L66" i="36" s="1"/>
  <c r="K62" i="36"/>
  <c r="L62" i="36" s="1"/>
  <c r="K58" i="36"/>
  <c r="L58" i="36" s="1"/>
  <c r="K54" i="36"/>
  <c r="L54" i="36" s="1"/>
  <c r="K50" i="36"/>
  <c r="L50" i="36" s="1"/>
  <c r="K46" i="36"/>
  <c r="L46" i="36" s="1"/>
  <c r="K42" i="36"/>
  <c r="L42" i="36" s="1"/>
  <c r="K38" i="36"/>
  <c r="L38" i="36" s="1"/>
  <c r="K34" i="36"/>
  <c r="L34" i="36" s="1"/>
  <c r="K30" i="36"/>
  <c r="L30" i="36" s="1"/>
  <c r="K26" i="36"/>
  <c r="L26" i="36" s="1"/>
  <c r="K22" i="36"/>
  <c r="L22" i="36" s="1"/>
  <c r="K18" i="36"/>
  <c r="L18" i="36" s="1"/>
  <c r="G72" i="35"/>
  <c r="H72" i="35" s="1"/>
  <c r="K65" i="35"/>
  <c r="L65" i="35" s="1"/>
  <c r="K62" i="35"/>
  <c r="L62" i="35" s="1"/>
  <c r="G59" i="35"/>
  <c r="H59" i="35" s="1"/>
  <c r="G56" i="35"/>
  <c r="H56" i="35" s="1"/>
  <c r="K49" i="35"/>
  <c r="L49" i="35" s="1"/>
  <c r="K46" i="35"/>
  <c r="L46" i="35" s="1"/>
  <c r="G43" i="35"/>
  <c r="H43" i="35" s="1"/>
  <c r="G40" i="35"/>
  <c r="H40" i="35" s="1"/>
  <c r="K33" i="35"/>
  <c r="L33" i="35" s="1"/>
  <c r="K30" i="35"/>
  <c r="L30" i="35" s="1"/>
  <c r="G27" i="35"/>
  <c r="H27" i="35" s="1"/>
  <c r="K61" i="43"/>
  <c r="L61" i="43" s="1"/>
  <c r="G36" i="43"/>
  <c r="H36" i="43" s="1"/>
  <c r="K58" i="42"/>
  <c r="L58" i="42" s="1"/>
  <c r="K40" i="42"/>
  <c r="L40" i="42" s="1"/>
  <c r="K29" i="42"/>
  <c r="L29" i="42" s="1"/>
  <c r="K18" i="42"/>
  <c r="L18" i="42" s="1"/>
  <c r="G56" i="41"/>
  <c r="H56" i="41" s="1"/>
  <c r="G48" i="41"/>
  <c r="H48" i="41" s="1"/>
  <c r="G39" i="41"/>
  <c r="H39" i="41" s="1"/>
  <c r="K30" i="41"/>
  <c r="L30" i="41" s="1"/>
  <c r="K22" i="41"/>
  <c r="L22" i="41" s="1"/>
  <c r="G67" i="40"/>
  <c r="H67" i="40" s="1"/>
  <c r="G57" i="40"/>
  <c r="H57" i="40" s="1"/>
  <c r="G46" i="40"/>
  <c r="H46" i="40" s="1"/>
  <c r="G35" i="40"/>
  <c r="H35" i="40" s="1"/>
  <c r="G25" i="40"/>
  <c r="H25" i="40" s="1"/>
  <c r="K70" i="39"/>
  <c r="L70" i="39" s="1"/>
  <c r="G60" i="39"/>
  <c r="H60" i="39" s="1"/>
  <c r="K49" i="39"/>
  <c r="L49" i="39" s="1"/>
  <c r="G40" i="39"/>
  <c r="H40" i="39" s="1"/>
  <c r="G30" i="39"/>
  <c r="H30" i="39" s="1"/>
  <c r="K19" i="39"/>
  <c r="L19" i="39" s="1"/>
  <c r="G67" i="38"/>
  <c r="H67" i="38" s="1"/>
  <c r="K57" i="38"/>
  <c r="L57" i="38" s="1"/>
  <c r="K54" i="38"/>
  <c r="L54" i="38" s="1"/>
  <c r="G51" i="38"/>
  <c r="H51" i="38" s="1"/>
  <c r="G48" i="38"/>
  <c r="H48" i="38" s="1"/>
  <c r="K41" i="38"/>
  <c r="L41" i="38" s="1"/>
  <c r="K38" i="38"/>
  <c r="L38" i="38" s="1"/>
  <c r="G35" i="38"/>
  <c r="H35" i="38" s="1"/>
  <c r="G32" i="38"/>
  <c r="H32" i="38" s="1"/>
  <c r="K25" i="38"/>
  <c r="L25" i="38" s="1"/>
  <c r="K22" i="38"/>
  <c r="L22" i="38" s="1"/>
  <c r="G19" i="38"/>
  <c r="H19" i="38" s="1"/>
  <c r="G16" i="38"/>
  <c r="H16" i="38" s="1"/>
  <c r="G69" i="37"/>
  <c r="H69" i="37" s="1"/>
  <c r="G65" i="37"/>
  <c r="H65" i="37" s="1"/>
  <c r="G61" i="37"/>
  <c r="H61" i="37" s="1"/>
  <c r="G57" i="37"/>
  <c r="H57" i="37" s="1"/>
  <c r="G53" i="37"/>
  <c r="H53" i="37" s="1"/>
  <c r="G49" i="37"/>
  <c r="H49" i="37" s="1"/>
  <c r="G45" i="37"/>
  <c r="H45" i="37" s="1"/>
  <c r="G41" i="37"/>
  <c r="H41" i="37" s="1"/>
  <c r="G37" i="37"/>
  <c r="H37" i="37" s="1"/>
  <c r="G33" i="37"/>
  <c r="H33" i="37" s="1"/>
  <c r="G29" i="37"/>
  <c r="H29" i="37" s="1"/>
  <c r="G25" i="37"/>
  <c r="H25" i="37" s="1"/>
  <c r="G21" i="37"/>
  <c r="H21" i="37" s="1"/>
  <c r="G17" i="37"/>
  <c r="H17" i="37" s="1"/>
  <c r="G70" i="36"/>
  <c r="H70" i="36" s="1"/>
  <c r="G66" i="36"/>
  <c r="H66" i="36" s="1"/>
  <c r="G62" i="36"/>
  <c r="H62" i="36" s="1"/>
  <c r="G58" i="36"/>
  <c r="H58" i="36" s="1"/>
  <c r="G54" i="36"/>
  <c r="H54" i="36" s="1"/>
  <c r="G50" i="36"/>
  <c r="H50" i="36" s="1"/>
  <c r="G46" i="36"/>
  <c r="H46" i="36" s="1"/>
  <c r="G42" i="36"/>
  <c r="H42" i="36" s="1"/>
  <c r="G38" i="36"/>
  <c r="H38" i="36" s="1"/>
  <c r="G34" i="36"/>
  <c r="H34" i="36" s="1"/>
  <c r="G30" i="36"/>
  <c r="H30" i="36" s="1"/>
  <c r="G26" i="36"/>
  <c r="H26" i="36" s="1"/>
  <c r="G22" i="36"/>
  <c r="H22" i="36" s="1"/>
  <c r="G18" i="36"/>
  <c r="H18" i="36" s="1"/>
  <c r="K71" i="35"/>
  <c r="L71" i="35" s="1"/>
  <c r="K68" i="35"/>
  <c r="L68" i="35" s="1"/>
  <c r="G65" i="35"/>
  <c r="H65" i="35" s="1"/>
  <c r="G62" i="35"/>
  <c r="H62" i="35" s="1"/>
  <c r="K55" i="35"/>
  <c r="L55" i="35" s="1"/>
  <c r="K52" i="35"/>
  <c r="L52" i="35" s="1"/>
  <c r="G49" i="35"/>
  <c r="H49" i="35" s="1"/>
  <c r="G46" i="35"/>
  <c r="H46" i="35" s="1"/>
  <c r="K39" i="35"/>
  <c r="L39" i="35" s="1"/>
  <c r="K36" i="35"/>
  <c r="L36" i="35" s="1"/>
  <c r="G33" i="35"/>
  <c r="H33" i="35" s="1"/>
  <c r="G30" i="35"/>
  <c r="H30" i="35" s="1"/>
  <c r="G55" i="43"/>
  <c r="H55" i="43" s="1"/>
  <c r="K29" i="43"/>
  <c r="L29" i="43" s="1"/>
  <c r="K50" i="42"/>
  <c r="L50" i="42" s="1"/>
  <c r="K37" i="42"/>
  <c r="L37" i="42" s="1"/>
  <c r="K26" i="42"/>
  <c r="L26" i="42" s="1"/>
  <c r="K16" i="42"/>
  <c r="L16" i="42" s="1"/>
  <c r="G71" i="41"/>
  <c r="H71" i="41" s="1"/>
  <c r="K62" i="41"/>
  <c r="L62" i="41" s="1"/>
  <c r="K54" i="41"/>
  <c r="L54" i="41" s="1"/>
  <c r="K45" i="41"/>
  <c r="L45" i="41" s="1"/>
  <c r="G20" i="41"/>
  <c r="H20" i="41" s="1"/>
  <c r="G65" i="40"/>
  <c r="H65" i="40" s="1"/>
  <c r="G54" i="40"/>
  <c r="H54" i="40" s="1"/>
  <c r="G43" i="40"/>
  <c r="H43" i="40" s="1"/>
  <c r="G33" i="40"/>
  <c r="H33" i="40" s="1"/>
  <c r="G22" i="40"/>
  <c r="H22" i="40" s="1"/>
  <c r="K67" i="39"/>
  <c r="L67" i="39" s="1"/>
  <c r="G57" i="39"/>
  <c r="H57" i="39" s="1"/>
  <c r="K47" i="39"/>
  <c r="L47" i="39" s="1"/>
  <c r="G37" i="39"/>
  <c r="H37" i="39" s="1"/>
  <c r="K27" i="39"/>
  <c r="L27" i="39" s="1"/>
  <c r="G18" i="39"/>
  <c r="H18" i="39" s="1"/>
  <c r="K65" i="38"/>
  <c r="L65" i="38" s="1"/>
  <c r="G60" i="38"/>
  <c r="H60" i="38" s="1"/>
  <c r="K53" i="38"/>
  <c r="L53" i="38" s="1"/>
  <c r="K50" i="38"/>
  <c r="L50" i="38" s="1"/>
  <c r="G47" i="38"/>
  <c r="H47" i="38" s="1"/>
  <c r="G44" i="38"/>
  <c r="H44" i="38" s="1"/>
  <c r="K37" i="38"/>
  <c r="L37" i="38" s="1"/>
  <c r="K34" i="38"/>
  <c r="L34" i="38" s="1"/>
  <c r="G31" i="38"/>
  <c r="H31" i="38" s="1"/>
  <c r="G28" i="38"/>
  <c r="H28" i="38" s="1"/>
  <c r="K21" i="38"/>
  <c r="L21" i="38" s="1"/>
  <c r="K18" i="38"/>
  <c r="L18" i="38" s="1"/>
  <c r="G15" i="38"/>
  <c r="G72" i="37"/>
  <c r="H72" i="37" s="1"/>
  <c r="G68" i="37"/>
  <c r="H68" i="37" s="1"/>
  <c r="G64" i="37"/>
  <c r="H64" i="37" s="1"/>
  <c r="G60" i="37"/>
  <c r="H60" i="37" s="1"/>
  <c r="G56" i="37"/>
  <c r="H56" i="37" s="1"/>
  <c r="G52" i="37"/>
  <c r="H52" i="37" s="1"/>
  <c r="G48" i="37"/>
  <c r="H48" i="37" s="1"/>
  <c r="G44" i="37"/>
  <c r="H44" i="37" s="1"/>
  <c r="G40" i="37"/>
  <c r="H40" i="37" s="1"/>
  <c r="G36" i="37"/>
  <c r="H36" i="37" s="1"/>
  <c r="G32" i="37"/>
  <c r="H32" i="37" s="1"/>
  <c r="G28" i="37"/>
  <c r="H28" i="37" s="1"/>
  <c r="G24" i="37"/>
  <c r="H24" i="37" s="1"/>
  <c r="G20" i="37"/>
  <c r="H20" i="37" s="1"/>
  <c r="G16" i="37"/>
  <c r="H16" i="37" s="1"/>
  <c r="G69" i="36"/>
  <c r="H69" i="36" s="1"/>
  <c r="G65" i="36"/>
  <c r="H65" i="36" s="1"/>
  <c r="G61" i="36"/>
  <c r="H61" i="36" s="1"/>
  <c r="G57" i="36"/>
  <c r="H57" i="36" s="1"/>
  <c r="G53" i="36"/>
  <c r="H53" i="36" s="1"/>
  <c r="G49" i="36"/>
  <c r="H49" i="36" s="1"/>
  <c r="G45" i="36"/>
  <c r="H45" i="36" s="1"/>
  <c r="G41" i="36"/>
  <c r="H41" i="36" s="1"/>
  <c r="G37" i="36"/>
  <c r="H37" i="36" s="1"/>
  <c r="G33" i="36"/>
  <c r="H33" i="36" s="1"/>
  <c r="G29" i="36"/>
  <c r="H29" i="36" s="1"/>
  <c r="G25" i="36"/>
  <c r="H25" i="36" s="1"/>
  <c r="G21" i="36"/>
  <c r="H21" i="36" s="1"/>
  <c r="G17" i="36"/>
  <c r="H17" i="36" s="1"/>
  <c r="K67" i="35"/>
  <c r="L67" i="35" s="1"/>
  <c r="K64" i="35"/>
  <c r="L64" i="35" s="1"/>
  <c r="G61" i="35"/>
  <c r="H61" i="35" s="1"/>
  <c r="G58" i="35"/>
  <c r="H58" i="35" s="1"/>
  <c r="K51" i="35"/>
  <c r="L51" i="35" s="1"/>
  <c r="K48" i="35"/>
  <c r="L48" i="35" s="1"/>
  <c r="G45" i="35"/>
  <c r="H45" i="35" s="1"/>
  <c r="G42" i="35"/>
  <c r="H42" i="35" s="1"/>
  <c r="K35" i="35"/>
  <c r="L35" i="35" s="1"/>
  <c r="K32" i="35"/>
  <c r="L32" i="35" s="1"/>
  <c r="G29" i="35"/>
  <c r="H29" i="35" s="1"/>
  <c r="K29" i="41"/>
  <c r="L29" i="41" s="1"/>
  <c r="G66" i="40"/>
  <c r="H66" i="40" s="1"/>
  <c r="K60" i="38"/>
  <c r="L60" i="38" s="1"/>
  <c r="K20" i="37"/>
  <c r="L20" i="37" s="1"/>
  <c r="G35" i="35"/>
  <c r="H35" i="35" s="1"/>
  <c r="G24" i="36"/>
  <c r="H24" i="36" s="1"/>
  <c r="K58" i="43"/>
  <c r="L58" i="43" s="1"/>
  <c r="K54" i="42"/>
  <c r="L54" i="42" s="1"/>
  <c r="G55" i="40"/>
  <c r="H55" i="40" s="1"/>
  <c r="K59" i="38"/>
  <c r="L59" i="38" s="1"/>
  <c r="G43" i="38"/>
  <c r="H43" i="38" s="1"/>
  <c r="G34" i="38"/>
  <c r="H34" i="38" s="1"/>
  <c r="G25" i="38"/>
  <c r="H25" i="38" s="1"/>
  <c r="K17" i="38"/>
  <c r="L17" i="38" s="1"/>
  <c r="K72" i="37"/>
  <c r="L72" i="37" s="1"/>
  <c r="K40" i="37"/>
  <c r="L40" i="37" s="1"/>
  <c r="K65" i="36"/>
  <c r="L65" i="36" s="1"/>
  <c r="K42" i="35"/>
  <c r="L42" i="35" s="1"/>
  <c r="K38" i="42"/>
  <c r="L38" i="42" s="1"/>
  <c r="G45" i="40"/>
  <c r="H45" i="40" s="1"/>
  <c r="G59" i="38"/>
  <c r="H59" i="38" s="1"/>
  <c r="G50" i="38"/>
  <c r="H50" i="38" s="1"/>
  <c r="G41" i="38"/>
  <c r="H41" i="38" s="1"/>
  <c r="K33" i="38"/>
  <c r="L33" i="38" s="1"/>
  <c r="K24" i="38"/>
  <c r="L24" i="38" s="1"/>
  <c r="K15" i="38"/>
  <c r="K71" i="37"/>
  <c r="L71" i="37" s="1"/>
  <c r="K60" i="37"/>
  <c r="L60" i="37" s="1"/>
  <c r="G51" i="37"/>
  <c r="H51" i="37" s="1"/>
  <c r="K39" i="37"/>
  <c r="L39" i="37" s="1"/>
  <c r="K28" i="37"/>
  <c r="L28" i="37" s="1"/>
  <c r="G19" i="37"/>
  <c r="H19" i="37" s="1"/>
  <c r="K64" i="36"/>
  <c r="L64" i="36" s="1"/>
  <c r="K53" i="36"/>
  <c r="L53" i="36" s="1"/>
  <c r="G44" i="36"/>
  <c r="H44" i="36" s="1"/>
  <c r="K32" i="36"/>
  <c r="L32" i="36" s="1"/>
  <c r="K21" i="36"/>
  <c r="L21" i="36" s="1"/>
  <c r="G67" i="35"/>
  <c r="H67" i="35" s="1"/>
  <c r="K58" i="35"/>
  <c r="L58" i="35" s="1"/>
  <c r="K41" i="35"/>
  <c r="L41" i="35" s="1"/>
  <c r="K26" i="35"/>
  <c r="L26" i="35" s="1"/>
  <c r="G23" i="35"/>
  <c r="H23" i="35" s="1"/>
  <c r="G20" i="35"/>
  <c r="H20" i="35" s="1"/>
  <c r="K28" i="42"/>
  <c r="L28" i="42" s="1"/>
  <c r="G72" i="41"/>
  <c r="H72" i="41" s="1"/>
  <c r="G34" i="40"/>
  <c r="H34" i="40" s="1"/>
  <c r="K68" i="39"/>
  <c r="L68" i="39" s="1"/>
  <c r="G57" i="38"/>
  <c r="H57" i="38" s="1"/>
  <c r="K49" i="38"/>
  <c r="L49" i="38" s="1"/>
  <c r="K40" i="38"/>
  <c r="L40" i="38" s="1"/>
  <c r="K31" i="38"/>
  <c r="L31" i="38" s="1"/>
  <c r="G24" i="38"/>
  <c r="H24" i="38" s="1"/>
  <c r="G71" i="37"/>
  <c r="H71" i="37" s="1"/>
  <c r="K59" i="37"/>
  <c r="L59" i="37" s="1"/>
  <c r="K48" i="37"/>
  <c r="L48" i="37" s="1"/>
  <c r="G39" i="37"/>
  <c r="H39" i="37" s="1"/>
  <c r="K27" i="37"/>
  <c r="L27" i="37" s="1"/>
  <c r="K16" i="37"/>
  <c r="L16" i="37" s="1"/>
  <c r="G64" i="36"/>
  <c r="H64" i="36" s="1"/>
  <c r="K52" i="36"/>
  <c r="L52" i="36" s="1"/>
  <c r="K41" i="36"/>
  <c r="L41" i="36" s="1"/>
  <c r="G32" i="36"/>
  <c r="H32" i="36" s="1"/>
  <c r="K20" i="36"/>
  <c r="L20" i="36" s="1"/>
  <c r="K57" i="35"/>
  <c r="L57" i="35" s="1"/>
  <c r="G41" i="35"/>
  <c r="H41" i="35" s="1"/>
  <c r="G32" i="35"/>
  <c r="H32" i="35" s="1"/>
  <c r="G26" i="35"/>
  <c r="H26" i="35" s="1"/>
  <c r="K19" i="35"/>
  <c r="L19" i="35" s="1"/>
  <c r="K16" i="35"/>
  <c r="L16" i="35" s="1"/>
  <c r="K38" i="41"/>
  <c r="L38" i="41" s="1"/>
  <c r="K66" i="38"/>
  <c r="L66" i="38" s="1"/>
  <c r="K27" i="38"/>
  <c r="L27" i="38" s="1"/>
  <c r="K64" i="37"/>
  <c r="L64" i="37" s="1"/>
  <c r="K43" i="37"/>
  <c r="L43" i="37" s="1"/>
  <c r="K68" i="36"/>
  <c r="L68" i="36" s="1"/>
  <c r="K25" i="36"/>
  <c r="L25" i="36" s="1"/>
  <c r="K61" i="35"/>
  <c r="L61" i="35" s="1"/>
  <c r="G36" i="35"/>
  <c r="H36" i="35" s="1"/>
  <c r="G21" i="35"/>
  <c r="H21" i="35" s="1"/>
  <c r="G27" i="38"/>
  <c r="H27" i="38" s="1"/>
  <c r="G43" i="37"/>
  <c r="H43" i="37" s="1"/>
  <c r="K45" i="36"/>
  <c r="L45" i="36" s="1"/>
  <c r="K24" i="36"/>
  <c r="L24" i="36" s="1"/>
  <c r="K27" i="35"/>
  <c r="L27" i="35" s="1"/>
  <c r="K17" i="35"/>
  <c r="L17" i="35" s="1"/>
  <c r="K51" i="37"/>
  <c r="L51" i="37" s="1"/>
  <c r="G56" i="36"/>
  <c r="H56" i="36" s="1"/>
  <c r="K60" i="35"/>
  <c r="L60" i="35" s="1"/>
  <c r="K23" i="35"/>
  <c r="L23" i="35" s="1"/>
  <c r="K17" i="42"/>
  <c r="L17" i="42" s="1"/>
  <c r="G64" i="41"/>
  <c r="H64" i="41" s="1"/>
  <c r="G23" i="40"/>
  <c r="H23" i="40" s="1"/>
  <c r="G59" i="39"/>
  <c r="H59" i="39" s="1"/>
  <c r="K56" i="38"/>
  <c r="L56" i="38" s="1"/>
  <c r="K47" i="38"/>
  <c r="L47" i="38" s="1"/>
  <c r="G40" i="38"/>
  <c r="H40" i="38" s="1"/>
  <c r="G22" i="38"/>
  <c r="H22" i="38" s="1"/>
  <c r="K68" i="37"/>
  <c r="L68" i="37" s="1"/>
  <c r="G59" i="37"/>
  <c r="H59" i="37" s="1"/>
  <c r="K47" i="37"/>
  <c r="L47" i="37" s="1"/>
  <c r="K36" i="37"/>
  <c r="L36" i="37" s="1"/>
  <c r="G27" i="37"/>
  <c r="H27" i="37" s="1"/>
  <c r="K15" i="37"/>
  <c r="K72" i="36"/>
  <c r="L72" i="36" s="1"/>
  <c r="K61" i="36"/>
  <c r="L61" i="36" s="1"/>
  <c r="G52" i="36"/>
  <c r="H52" i="36" s="1"/>
  <c r="K40" i="36"/>
  <c r="L40" i="36" s="1"/>
  <c r="K29" i="36"/>
  <c r="L29" i="36" s="1"/>
  <c r="G20" i="36"/>
  <c r="H20" i="36" s="1"/>
  <c r="G57" i="35"/>
  <c r="H57" i="35" s="1"/>
  <c r="G48" i="35"/>
  <c r="H48" i="35" s="1"/>
  <c r="G39" i="35"/>
  <c r="H39" i="35" s="1"/>
  <c r="K31" i="35"/>
  <c r="L31" i="35" s="1"/>
  <c r="K25" i="35"/>
  <c r="L25" i="35" s="1"/>
  <c r="K22" i="35"/>
  <c r="L22" i="35" s="1"/>
  <c r="G19" i="35"/>
  <c r="H19" i="35" s="1"/>
  <c r="G16" i="35"/>
  <c r="H16" i="35" s="1"/>
  <c r="G55" i="41"/>
  <c r="H55" i="41" s="1"/>
  <c r="K48" i="39"/>
  <c r="L48" i="39" s="1"/>
  <c r="G56" i="38"/>
  <c r="H56" i="38" s="1"/>
  <c r="G38" i="38"/>
  <c r="H38" i="38" s="1"/>
  <c r="K30" i="38"/>
  <c r="L30" i="38" s="1"/>
  <c r="G21" i="38"/>
  <c r="H21" i="38" s="1"/>
  <c r="K67" i="37"/>
  <c r="L67" i="37" s="1"/>
  <c r="K56" i="37"/>
  <c r="L56" i="37" s="1"/>
  <c r="G47" i="37"/>
  <c r="H47" i="37" s="1"/>
  <c r="K35" i="37"/>
  <c r="L35" i="37" s="1"/>
  <c r="K24" i="37"/>
  <c r="L24" i="37" s="1"/>
  <c r="G15" i="37"/>
  <c r="G72" i="36"/>
  <c r="H72" i="36" s="1"/>
  <c r="K60" i="36"/>
  <c r="L60" i="36" s="1"/>
  <c r="K49" i="36"/>
  <c r="L49" i="36" s="1"/>
  <c r="G40" i="36"/>
  <c r="H40" i="36" s="1"/>
  <c r="K28" i="36"/>
  <c r="L28" i="36" s="1"/>
  <c r="K17" i="36"/>
  <c r="L17" i="36" s="1"/>
  <c r="G64" i="35"/>
  <c r="H64" i="35" s="1"/>
  <c r="G55" i="35"/>
  <c r="H55" i="35" s="1"/>
  <c r="K47" i="35"/>
  <c r="L47" i="35" s="1"/>
  <c r="K38" i="35"/>
  <c r="L38" i="35" s="1"/>
  <c r="K29" i="35"/>
  <c r="L29" i="35" s="1"/>
  <c r="G25" i="35"/>
  <c r="H25" i="35" s="1"/>
  <c r="G22" i="35"/>
  <c r="H22" i="35" s="1"/>
  <c r="K15" i="35"/>
  <c r="G29" i="39"/>
  <c r="H29" i="39" s="1"/>
  <c r="G53" i="38"/>
  <c r="H53" i="38" s="1"/>
  <c r="K44" i="38"/>
  <c r="L44" i="38" s="1"/>
  <c r="G55" i="37"/>
  <c r="H55" i="37" s="1"/>
  <c r="K32" i="37"/>
  <c r="L32" i="37" s="1"/>
  <c r="K57" i="36"/>
  <c r="L57" i="36" s="1"/>
  <c r="K36" i="36"/>
  <c r="L36" i="36" s="1"/>
  <c r="G16" i="36"/>
  <c r="H16" i="36" s="1"/>
  <c r="G54" i="35"/>
  <c r="H54" i="35" s="1"/>
  <c r="K28" i="35"/>
  <c r="L28" i="35" s="1"/>
  <c r="K24" i="35"/>
  <c r="L24" i="35" s="1"/>
  <c r="K43" i="38"/>
  <c r="L43" i="38" s="1"/>
  <c r="G18" i="38"/>
  <c r="H18" i="38" s="1"/>
  <c r="K63" i="37"/>
  <c r="L63" i="37" s="1"/>
  <c r="K31" i="37"/>
  <c r="L31" i="37" s="1"/>
  <c r="K56" i="36"/>
  <c r="L56" i="36" s="1"/>
  <c r="G70" i="35"/>
  <c r="H70" i="35" s="1"/>
  <c r="K44" i="35"/>
  <c r="L44" i="35" s="1"/>
  <c r="G24" i="35"/>
  <c r="H24" i="35" s="1"/>
  <c r="G31" i="37"/>
  <c r="H31" i="37" s="1"/>
  <c r="K44" i="36"/>
  <c r="L44" i="36" s="1"/>
  <c r="G68" i="35"/>
  <c r="H68" i="35" s="1"/>
  <c r="G17" i="35"/>
  <c r="H17" i="35" s="1"/>
  <c r="K46" i="41"/>
  <c r="L46" i="41" s="1"/>
  <c r="G38" i="39"/>
  <c r="H38" i="39" s="1"/>
  <c r="G54" i="38"/>
  <c r="H54" i="38" s="1"/>
  <c r="K46" i="38"/>
  <c r="L46" i="38" s="1"/>
  <c r="G37" i="38"/>
  <c r="H37" i="38" s="1"/>
  <c r="K28" i="38"/>
  <c r="L28" i="38" s="1"/>
  <c r="G67" i="37"/>
  <c r="H67" i="37" s="1"/>
  <c r="K55" i="37"/>
  <c r="L55" i="37" s="1"/>
  <c r="K44" i="37"/>
  <c r="L44" i="37" s="1"/>
  <c r="G35" i="37"/>
  <c r="H35" i="37" s="1"/>
  <c r="K23" i="37"/>
  <c r="L23" i="37" s="1"/>
  <c r="K69" i="36"/>
  <c r="L69" i="36" s="1"/>
  <c r="G60" i="36"/>
  <c r="H60" i="36" s="1"/>
  <c r="K48" i="36"/>
  <c r="L48" i="36" s="1"/>
  <c r="K37" i="36"/>
  <c r="L37" i="36" s="1"/>
  <c r="G28" i="36"/>
  <c r="H28" i="36" s="1"/>
  <c r="K16" i="36"/>
  <c r="L16" i="36" s="1"/>
  <c r="G71" i="35"/>
  <c r="H71" i="35" s="1"/>
  <c r="K63" i="35"/>
  <c r="L63" i="35" s="1"/>
  <c r="K54" i="35"/>
  <c r="L54" i="35" s="1"/>
  <c r="K45" i="35"/>
  <c r="L45" i="35" s="1"/>
  <c r="G38" i="35"/>
  <c r="H38" i="35" s="1"/>
  <c r="K21" i="35"/>
  <c r="L21" i="35" s="1"/>
  <c r="K18" i="35"/>
  <c r="L18" i="35" s="1"/>
  <c r="G15" i="35"/>
  <c r="G23" i="37"/>
  <c r="H23" i="37" s="1"/>
  <c r="G48" i="36"/>
  <c r="H48" i="36" s="1"/>
  <c r="K70" i="35"/>
  <c r="L70" i="35" s="1"/>
  <c r="G18" i="35"/>
  <c r="H18" i="35" s="1"/>
  <c r="K52" i="37"/>
  <c r="L52" i="37" s="1"/>
  <c r="G68" i="36"/>
  <c r="H68" i="36" s="1"/>
  <c r="G36" i="36"/>
  <c r="H36" i="36" s="1"/>
  <c r="G52" i="35"/>
  <c r="H52" i="35" s="1"/>
  <c r="G63" i="37"/>
  <c r="H63" i="37" s="1"/>
  <c r="K19" i="37"/>
  <c r="L19" i="37" s="1"/>
  <c r="K33" i="36"/>
  <c r="L33" i="36" s="1"/>
  <c r="G51" i="35"/>
  <c r="H51" i="35" s="1"/>
  <c r="K20" i="35"/>
  <c r="L20" i="35" s="1"/>
  <c r="K20" i="16"/>
  <c r="K28" i="16"/>
  <c r="K36" i="16"/>
  <c r="L36" i="16" s="1"/>
  <c r="K44" i="16"/>
  <c r="K52" i="16"/>
  <c r="K60" i="16"/>
  <c r="K68" i="16"/>
  <c r="G18" i="16"/>
  <c r="H18" i="16" s="1"/>
  <c r="G34" i="16"/>
  <c r="G50" i="16"/>
  <c r="G58" i="16"/>
  <c r="H58" i="16" s="1"/>
  <c r="G66" i="16"/>
  <c r="K52" i="23"/>
  <c r="G42" i="23"/>
  <c r="K20" i="18"/>
  <c r="K52" i="18"/>
  <c r="G18" i="18"/>
  <c r="G50" i="18"/>
  <c r="G28" i="17"/>
  <c r="G68" i="17"/>
  <c r="G67" i="18"/>
  <c r="K21" i="16"/>
  <c r="K29" i="16"/>
  <c r="K37" i="16"/>
  <c r="L37" i="16" s="1"/>
  <c r="K45" i="16"/>
  <c r="K53" i="16"/>
  <c r="K61" i="16"/>
  <c r="L61" i="16" s="1"/>
  <c r="K69" i="16"/>
  <c r="G19" i="16"/>
  <c r="G27" i="16"/>
  <c r="G35" i="16"/>
  <c r="G43" i="16"/>
  <c r="G51" i="16"/>
  <c r="G59" i="16"/>
  <c r="G67" i="16"/>
  <c r="H67" i="16" s="1"/>
  <c r="K21" i="23"/>
  <c r="K29" i="23"/>
  <c r="K37" i="23"/>
  <c r="K45" i="23"/>
  <c r="K53" i="23"/>
  <c r="K61" i="23"/>
  <c r="K69" i="23"/>
  <c r="G19" i="23"/>
  <c r="H19" i="23" s="1"/>
  <c r="G27" i="23"/>
  <c r="G35" i="23"/>
  <c r="G43" i="23"/>
  <c r="G51" i="23"/>
  <c r="G59" i="23"/>
  <c r="H59" i="23" s="1"/>
  <c r="G67" i="23"/>
  <c r="K21" i="18"/>
  <c r="K29" i="18"/>
  <c r="L29" i="18" s="1"/>
  <c r="K37" i="18"/>
  <c r="K45" i="18"/>
  <c r="K53" i="18"/>
  <c r="K61" i="18"/>
  <c r="K69" i="18"/>
  <c r="L69" i="18" s="1"/>
  <c r="G19" i="18"/>
  <c r="G27" i="18"/>
  <c r="G35" i="18"/>
  <c r="G59" i="18"/>
  <c r="K22" i="16"/>
  <c r="K30" i="16"/>
  <c r="K38" i="16"/>
  <c r="K46" i="16"/>
  <c r="L46" i="16" s="1"/>
  <c r="K54" i="16"/>
  <c r="K62" i="16"/>
  <c r="K70" i="16"/>
  <c r="L70" i="16" s="1"/>
  <c r="G20" i="16"/>
  <c r="G28" i="16"/>
  <c r="G36" i="16"/>
  <c r="G44" i="16"/>
  <c r="G52" i="16"/>
  <c r="H52" i="16" s="1"/>
  <c r="G60" i="16"/>
  <c r="G68" i="16"/>
  <c r="K22" i="23"/>
  <c r="L22" i="23" s="1"/>
  <c r="K30" i="23"/>
  <c r="K38" i="23"/>
  <c r="K46" i="23"/>
  <c r="K54" i="23"/>
  <c r="K62" i="23"/>
  <c r="L62" i="23" s="1"/>
  <c r="K70" i="23"/>
  <c r="G20" i="23"/>
  <c r="G28" i="23"/>
  <c r="H28" i="23" s="1"/>
  <c r="G36" i="23"/>
  <c r="G44" i="23"/>
  <c r="G52" i="23"/>
  <c r="G60" i="23"/>
  <c r="G68" i="23"/>
  <c r="H68" i="23" s="1"/>
  <c r="K22" i="18"/>
  <c r="K30" i="18"/>
  <c r="K38" i="18"/>
  <c r="K46" i="18"/>
  <c r="K54" i="18"/>
  <c r="K62" i="18"/>
  <c r="K70" i="18"/>
  <c r="G20" i="18"/>
  <c r="H20" i="18" s="1"/>
  <c r="G28" i="18"/>
  <c r="G36" i="18"/>
  <c r="G44" i="18"/>
  <c r="G52" i="18"/>
  <c r="G60" i="18"/>
  <c r="G68" i="18"/>
  <c r="K16" i="17"/>
  <c r="K24" i="17"/>
  <c r="L24" i="17" s="1"/>
  <c r="K32" i="17"/>
  <c r="K40" i="17"/>
  <c r="K48" i="17"/>
  <c r="L48" i="17" s="1"/>
  <c r="K56" i="17"/>
  <c r="K64" i="17"/>
  <c r="L64" i="17" s="1"/>
  <c r="K72" i="17"/>
  <c r="G22" i="17"/>
  <c r="G30" i="17"/>
  <c r="H30" i="17" s="1"/>
  <c r="G38" i="17"/>
  <c r="G46" i="17"/>
  <c r="G54" i="17"/>
  <c r="G62" i="17"/>
  <c r="G70" i="17"/>
  <c r="K71" i="23"/>
  <c r="G61" i="23"/>
  <c r="K31" i="18"/>
  <c r="L31" i="18" s="1"/>
  <c r="K47" i="18"/>
  <c r="K63" i="18"/>
  <c r="K71" i="18"/>
  <c r="L71" i="18" s="1"/>
  <c r="G29" i="18"/>
  <c r="G37" i="18"/>
  <c r="G53" i="18"/>
  <c r="H53" i="18" s="1"/>
  <c r="G61" i="18"/>
  <c r="K17" i="17"/>
  <c r="L17" i="17" s="1"/>
  <c r="K23" i="16"/>
  <c r="K31" i="16"/>
  <c r="K39" i="16"/>
  <c r="L39" i="16" s="1"/>
  <c r="K47" i="16"/>
  <c r="K55" i="16"/>
  <c r="K63" i="16"/>
  <c r="K71" i="16"/>
  <c r="G21" i="16"/>
  <c r="H21" i="16" s="1"/>
  <c r="G29" i="16"/>
  <c r="G37" i="16"/>
  <c r="G45" i="16"/>
  <c r="G53" i="16"/>
  <c r="G61" i="16"/>
  <c r="G69" i="16"/>
  <c r="K23" i="23"/>
  <c r="K31" i="23"/>
  <c r="L31" i="23" s="1"/>
  <c r="K39" i="23"/>
  <c r="K47" i="23"/>
  <c r="K55" i="23"/>
  <c r="L55" i="23" s="1"/>
  <c r="K63" i="23"/>
  <c r="G21" i="23"/>
  <c r="G29" i="23"/>
  <c r="G37" i="23"/>
  <c r="G45" i="23"/>
  <c r="H45" i="23" s="1"/>
  <c r="G53" i="23"/>
  <c r="G69" i="23"/>
  <c r="K23" i="18"/>
  <c r="L23" i="18" s="1"/>
  <c r="K39" i="18"/>
  <c r="K55" i="18"/>
  <c r="G21" i="18"/>
  <c r="G45" i="18"/>
  <c r="G69" i="18"/>
  <c r="H69" i="18" s="1"/>
  <c r="K16" i="16"/>
  <c r="K24" i="16"/>
  <c r="K32" i="16"/>
  <c r="L32" i="16" s="1"/>
  <c r="K40" i="16"/>
  <c r="K48" i="16"/>
  <c r="K56" i="16"/>
  <c r="L56" i="16" s="1"/>
  <c r="K64" i="16"/>
  <c r="K72" i="16"/>
  <c r="L72" i="16" s="1"/>
  <c r="G22" i="16"/>
  <c r="G30" i="16"/>
  <c r="G38" i="16"/>
  <c r="H38" i="16" s="1"/>
  <c r="G46" i="16"/>
  <c r="G54" i="16"/>
  <c r="G62" i="16"/>
  <c r="G70" i="16"/>
  <c r="K16" i="23"/>
  <c r="L16" i="23" s="1"/>
  <c r="K24" i="23"/>
  <c r="K32" i="23"/>
  <c r="K40" i="23"/>
  <c r="L40" i="23" s="1"/>
  <c r="K48" i="23"/>
  <c r="K56" i="23"/>
  <c r="K64" i="23"/>
  <c r="K72" i="23"/>
  <c r="G22" i="23"/>
  <c r="H22" i="23" s="1"/>
  <c r="G30" i="23"/>
  <c r="G38" i="23"/>
  <c r="G46" i="23"/>
  <c r="G54" i="23"/>
  <c r="G62" i="23"/>
  <c r="G70" i="23"/>
  <c r="H70" i="23" s="1"/>
  <c r="K16" i="18"/>
  <c r="K24" i="18"/>
  <c r="K32" i="18"/>
  <c r="K40" i="18"/>
  <c r="K48" i="18"/>
  <c r="L48" i="18" s="1"/>
  <c r="K56" i="18"/>
  <c r="K64" i="18"/>
  <c r="K72" i="18"/>
  <c r="G22" i="18"/>
  <c r="G30" i="18"/>
  <c r="G38" i="18"/>
  <c r="G46" i="18"/>
  <c r="G54" i="18"/>
  <c r="H54" i="18" s="1"/>
  <c r="G62" i="18"/>
  <c r="G70" i="18"/>
  <c r="K18" i="17"/>
  <c r="K17" i="16"/>
  <c r="K18" i="16"/>
  <c r="K26" i="16"/>
  <c r="K34" i="16"/>
  <c r="K42" i="16"/>
  <c r="L42" i="16" s="1"/>
  <c r="K50" i="16"/>
  <c r="K58" i="16"/>
  <c r="K66" i="16"/>
  <c r="G16" i="16"/>
  <c r="G24" i="16"/>
  <c r="H24" i="16" s="1"/>
  <c r="G32" i="16"/>
  <c r="G40" i="16"/>
  <c r="G48" i="16"/>
  <c r="H48" i="16" s="1"/>
  <c r="G56" i="16"/>
  <c r="G64" i="16"/>
  <c r="G72" i="16"/>
  <c r="K18" i="23"/>
  <c r="K26" i="23"/>
  <c r="L26" i="23" s="1"/>
  <c r="K34" i="23"/>
  <c r="K42" i="23"/>
  <c r="L42" i="23" s="1"/>
  <c r="K50" i="23"/>
  <c r="L50" i="23" s="1"/>
  <c r="K58" i="23"/>
  <c r="K66" i="23"/>
  <c r="G16" i="23"/>
  <c r="G24" i="23"/>
  <c r="G32" i="23"/>
  <c r="H32" i="23" s="1"/>
  <c r="G40" i="23"/>
  <c r="G48" i="23"/>
  <c r="G56" i="23"/>
  <c r="H56" i="23" s="1"/>
  <c r="G64" i="23"/>
  <c r="G72" i="23"/>
  <c r="K18" i="18"/>
  <c r="K26" i="18"/>
  <c r="K34" i="18"/>
  <c r="L34" i="18" s="1"/>
  <c r="K42" i="18"/>
  <c r="K50" i="18"/>
  <c r="K58" i="18"/>
  <c r="K66" i="18"/>
  <c r="G16" i="18"/>
  <c r="G24" i="18"/>
  <c r="G32" i="18"/>
  <c r="G40" i="18"/>
  <c r="H40" i="18" s="1"/>
  <c r="G48" i="18"/>
  <c r="G56" i="18"/>
  <c r="G64" i="18"/>
  <c r="H64" i="18" s="1"/>
  <c r="G72" i="18"/>
  <c r="K20" i="17"/>
  <c r="L20" i="17" s="1"/>
  <c r="K28" i="17"/>
  <c r="K36" i="17"/>
  <c r="K44" i="17"/>
  <c r="L44" i="17" s="1"/>
  <c r="K52" i="17"/>
  <c r="K60" i="17"/>
  <c r="K68" i="17"/>
  <c r="L68" i="17" s="1"/>
  <c r="G18" i="17"/>
  <c r="G26" i="17"/>
  <c r="H26" i="17" s="1"/>
  <c r="G34" i="17"/>
  <c r="G42" i="17"/>
  <c r="G50" i="17"/>
  <c r="H50" i="17" s="1"/>
  <c r="G58" i="17"/>
  <c r="G66" i="17"/>
  <c r="G26" i="16"/>
  <c r="H26" i="16" s="1"/>
  <c r="K20" i="23"/>
  <c r="K28" i="23"/>
  <c r="K36" i="23"/>
  <c r="K44" i="23"/>
  <c r="K60" i="23"/>
  <c r="L60" i="23" s="1"/>
  <c r="G18" i="23"/>
  <c r="G26" i="23"/>
  <c r="G50" i="23"/>
  <c r="H50" i="23" s="1"/>
  <c r="G66" i="23"/>
  <c r="K28" i="18"/>
  <c r="K36" i="18"/>
  <c r="K44" i="18"/>
  <c r="K60" i="18"/>
  <c r="K68" i="18"/>
  <c r="G34" i="18"/>
  <c r="G42" i="18"/>
  <c r="H42" i="18" s="1"/>
  <c r="G58" i="18"/>
  <c r="K22" i="17"/>
  <c r="K38" i="17"/>
  <c r="K46" i="17"/>
  <c r="K62" i="17"/>
  <c r="L62" i="17" s="1"/>
  <c r="G20" i="17"/>
  <c r="G44" i="17"/>
  <c r="H44" i="17" s="1"/>
  <c r="G60" i="17"/>
  <c r="H60" i="17" s="1"/>
  <c r="G43" i="18"/>
  <c r="K19" i="16"/>
  <c r="K27" i="16"/>
  <c r="L27" i="16" s="1"/>
  <c r="K35" i="16"/>
  <c r="K43" i="16"/>
  <c r="L43" i="16" s="1"/>
  <c r="K51" i="16"/>
  <c r="K59" i="16"/>
  <c r="K67" i="16"/>
  <c r="L67" i="16" s="1"/>
  <c r="G17" i="16"/>
  <c r="G25" i="16"/>
  <c r="H25" i="16" s="1"/>
  <c r="G33" i="16"/>
  <c r="G41" i="16"/>
  <c r="G49" i="16"/>
  <c r="H49" i="16" s="1"/>
  <c r="G57" i="16"/>
  <c r="G65" i="16"/>
  <c r="G15" i="16"/>
  <c r="K19" i="23"/>
  <c r="K27" i="23"/>
  <c r="L27" i="23" s="1"/>
  <c r="K35" i="23"/>
  <c r="K43" i="23"/>
  <c r="K51" i="23"/>
  <c r="L51" i="23" s="1"/>
  <c r="K59" i="23"/>
  <c r="K67" i="23"/>
  <c r="G17" i="23"/>
  <c r="H17" i="23" s="1"/>
  <c r="G25" i="23"/>
  <c r="G33" i="23"/>
  <c r="G41" i="23"/>
  <c r="G49" i="23"/>
  <c r="G57" i="23"/>
  <c r="G65" i="23"/>
  <c r="G15" i="23"/>
  <c r="K19" i="18"/>
  <c r="L19" i="18" s="1"/>
  <c r="K27" i="18"/>
  <c r="K35" i="18"/>
  <c r="K43" i="18"/>
  <c r="L43" i="18" s="1"/>
  <c r="K51" i="18"/>
  <c r="K59" i="18"/>
  <c r="L59" i="18" s="1"/>
  <c r="K67" i="18"/>
  <c r="L67" i="18" s="1"/>
  <c r="G17" i="18"/>
  <c r="G25" i="18"/>
  <c r="H25" i="18" s="1"/>
  <c r="G33" i="18"/>
  <c r="G41" i="18"/>
  <c r="H41" i="18" s="1"/>
  <c r="G49" i="18"/>
  <c r="H49" i="18" s="1"/>
  <c r="G57" i="18"/>
  <c r="G65" i="18"/>
  <c r="H65" i="18" s="1"/>
  <c r="G15" i="18"/>
  <c r="K21" i="17"/>
  <c r="L21" i="17" s="1"/>
  <c r="K29" i="17"/>
  <c r="L29" i="17" s="1"/>
  <c r="K37" i="17"/>
  <c r="K45" i="17"/>
  <c r="L45" i="17" s="1"/>
  <c r="K53" i="17"/>
  <c r="L53" i="17" s="1"/>
  <c r="K61" i="17"/>
  <c r="K69" i="17"/>
  <c r="L69" i="17" s="1"/>
  <c r="G19" i="17"/>
  <c r="G27" i="17"/>
  <c r="G35" i="17"/>
  <c r="H35" i="17" s="1"/>
  <c r="G43" i="17"/>
  <c r="G51" i="17"/>
  <c r="G59" i="17"/>
  <c r="H59" i="17" s="1"/>
  <c r="G67" i="17"/>
  <c r="G42" i="16"/>
  <c r="H42" i="16" s="1"/>
  <c r="K68" i="23"/>
  <c r="G34" i="23"/>
  <c r="G58" i="23"/>
  <c r="H58" i="23" s="1"/>
  <c r="G26" i="18"/>
  <c r="G66" i="18"/>
  <c r="K30" i="17"/>
  <c r="K54" i="17"/>
  <c r="K70" i="17"/>
  <c r="L70" i="17" s="1"/>
  <c r="G36" i="17"/>
  <c r="H36" i="17" s="1"/>
  <c r="G52" i="17"/>
  <c r="G51" i="18"/>
  <c r="H51" i="18" s="1"/>
  <c r="K23" i="17"/>
  <c r="K49" i="16"/>
  <c r="L49" i="16" s="1"/>
  <c r="G55" i="16"/>
  <c r="K57" i="23"/>
  <c r="L57" i="23" s="1"/>
  <c r="G63" i="23"/>
  <c r="H63" i="23" s="1"/>
  <c r="K65" i="18"/>
  <c r="L65" i="18" s="1"/>
  <c r="G71" i="18"/>
  <c r="K35" i="17"/>
  <c r="L35" i="17" s="1"/>
  <c r="K51" i="17"/>
  <c r="K67" i="17"/>
  <c r="L67" i="17" s="1"/>
  <c r="G25" i="17"/>
  <c r="G41" i="17"/>
  <c r="G57" i="17"/>
  <c r="H57" i="17" s="1"/>
  <c r="G15" i="17"/>
  <c r="K57" i="16"/>
  <c r="G63" i="16"/>
  <c r="H63" i="16" s="1"/>
  <c r="K65" i="23"/>
  <c r="G71" i="23"/>
  <c r="K15" i="18"/>
  <c r="K19" i="17"/>
  <c r="L19" i="17" s="1"/>
  <c r="K39" i="17"/>
  <c r="L39" i="17" s="1"/>
  <c r="K55" i="17"/>
  <c r="K71" i="17"/>
  <c r="G29" i="17"/>
  <c r="H29" i="17" s="1"/>
  <c r="G45" i="17"/>
  <c r="G61" i="17"/>
  <c r="H61" i="17" s="1"/>
  <c r="K65" i="16"/>
  <c r="L65" i="16" s="1"/>
  <c r="G71" i="16"/>
  <c r="K15" i="23"/>
  <c r="K17" i="18"/>
  <c r="G23" i="18"/>
  <c r="K25" i="17"/>
  <c r="L25" i="17" s="1"/>
  <c r="K41" i="17"/>
  <c r="K57" i="17"/>
  <c r="L57" i="17" s="1"/>
  <c r="K15" i="17"/>
  <c r="L15" i="17" s="1"/>
  <c r="G31" i="17"/>
  <c r="H31" i="17" s="1"/>
  <c r="G47" i="17"/>
  <c r="H47" i="17" s="1"/>
  <c r="G63" i="17"/>
  <c r="K41" i="23"/>
  <c r="G55" i="18"/>
  <c r="K49" i="17"/>
  <c r="G23" i="17"/>
  <c r="H23" i="17" s="1"/>
  <c r="G55" i="17"/>
  <c r="G47" i="16"/>
  <c r="K49" i="23"/>
  <c r="K57" i="18"/>
  <c r="L57" i="18" s="1"/>
  <c r="K34" i="17"/>
  <c r="K66" i="17"/>
  <c r="G40" i="17"/>
  <c r="G72" i="17"/>
  <c r="H72" i="17" s="1"/>
  <c r="K15" i="16"/>
  <c r="K17" i="23"/>
  <c r="G23" i="23"/>
  <c r="H23" i="23" s="1"/>
  <c r="K25" i="18"/>
  <c r="G31" i="18"/>
  <c r="H31" i="18" s="1"/>
  <c r="K26" i="17"/>
  <c r="L26" i="17" s="1"/>
  <c r="K42" i="17"/>
  <c r="K58" i="17"/>
  <c r="L58" i="17" s="1"/>
  <c r="G16" i="17"/>
  <c r="H16" i="17" s="1"/>
  <c r="G32" i="17"/>
  <c r="H32" i="17" s="1"/>
  <c r="G48" i="17"/>
  <c r="H48" i="17" s="1"/>
  <c r="G64" i="17"/>
  <c r="G23" i="16"/>
  <c r="H23" i="16" s="1"/>
  <c r="K25" i="23"/>
  <c r="L25" i="23" s="1"/>
  <c r="G31" i="23"/>
  <c r="K33" i="18"/>
  <c r="L33" i="18" s="1"/>
  <c r="G39" i="18"/>
  <c r="H39" i="18" s="1"/>
  <c r="K27" i="17"/>
  <c r="K43" i="17"/>
  <c r="L43" i="17" s="1"/>
  <c r="K59" i="17"/>
  <c r="L59" i="17" s="1"/>
  <c r="G17" i="17"/>
  <c r="G33" i="17"/>
  <c r="H33" i="17" s="1"/>
  <c r="G49" i="17"/>
  <c r="G65" i="17"/>
  <c r="H65" i="17" s="1"/>
  <c r="K25" i="16"/>
  <c r="L25" i="16" s="1"/>
  <c r="G31" i="16"/>
  <c r="K33" i="23"/>
  <c r="L33" i="23" s="1"/>
  <c r="G39" i="23"/>
  <c r="K41" i="18"/>
  <c r="L41" i="18" s="1"/>
  <c r="G47" i="18"/>
  <c r="H47" i="18" s="1"/>
  <c r="K31" i="17"/>
  <c r="K47" i="17"/>
  <c r="L47" i="17" s="1"/>
  <c r="K63" i="17"/>
  <c r="L63" i="17" s="1"/>
  <c r="G21" i="17"/>
  <c r="G37" i="17"/>
  <c r="H37" i="17" s="1"/>
  <c r="G53" i="17"/>
  <c r="H53" i="17" s="1"/>
  <c r="G69" i="17"/>
  <c r="H69" i="17" s="1"/>
  <c r="K33" i="16"/>
  <c r="L33" i="16" s="1"/>
  <c r="G39" i="16"/>
  <c r="G47" i="23"/>
  <c r="K49" i="18"/>
  <c r="K33" i="17"/>
  <c r="K65" i="17"/>
  <c r="L65" i="17" s="1"/>
  <c r="G39" i="17"/>
  <c r="H39" i="17" s="1"/>
  <c r="G71" i="17"/>
  <c r="K41" i="16"/>
  <c r="L41" i="16" s="1"/>
  <c r="G55" i="23"/>
  <c r="G63" i="18"/>
  <c r="H63" i="18" s="1"/>
  <c r="K50" i="17"/>
  <c r="G24" i="17"/>
  <c r="G56" i="17"/>
  <c r="H56" i="17" s="1"/>
  <c r="L69" i="16"/>
  <c r="L53" i="16"/>
  <c r="L45" i="16"/>
  <c r="L29" i="16"/>
  <c r="L21" i="16"/>
  <c r="L71" i="23"/>
  <c r="L63" i="23"/>
  <c r="L47" i="23"/>
  <c r="L39" i="23"/>
  <c r="L23" i="23"/>
  <c r="H65" i="16"/>
  <c r="H57" i="16"/>
  <c r="H41" i="16"/>
  <c r="H33" i="16"/>
  <c r="H17" i="16"/>
  <c r="H67" i="23"/>
  <c r="H51" i="23"/>
  <c r="H43" i="23"/>
  <c r="H35" i="23"/>
  <c r="H27" i="23"/>
  <c r="L63" i="18"/>
  <c r="L55" i="18"/>
  <c r="L47" i="18"/>
  <c r="L39" i="18"/>
  <c r="H57" i="18"/>
  <c r="H33" i="18"/>
  <c r="H17" i="18"/>
  <c r="L71" i="17"/>
  <c r="L55" i="17"/>
  <c r="L57" i="16"/>
  <c r="L17" i="16"/>
  <c r="L67" i="23"/>
  <c r="L59" i="23"/>
  <c r="L43" i="23"/>
  <c r="L35" i="23"/>
  <c r="L19" i="23"/>
  <c r="H69" i="16"/>
  <c r="H61" i="16"/>
  <c r="H53" i="16"/>
  <c r="H45" i="16"/>
  <c r="H37" i="16"/>
  <c r="H29" i="16"/>
  <c r="H71" i="23"/>
  <c r="H55" i="23"/>
  <c r="H47" i="23"/>
  <c r="H39" i="23"/>
  <c r="H31" i="23"/>
  <c r="L51" i="18"/>
  <c r="L35" i="18"/>
  <c r="L27" i="18"/>
  <c r="H61" i="18"/>
  <c r="H45" i="18"/>
  <c r="H37" i="18"/>
  <c r="H29" i="18"/>
  <c r="H21" i="18"/>
  <c r="L51" i="17"/>
  <c r="L27" i="17"/>
  <c r="H18" i="17"/>
  <c r="H34" i="17"/>
  <c r="H42" i="17"/>
  <c r="H58" i="17"/>
  <c r="H66" i="17"/>
  <c r="L58" i="23"/>
  <c r="H20" i="16"/>
  <c r="H54" i="23"/>
  <c r="H38" i="23"/>
  <c r="L58" i="18"/>
  <c r="L42" i="18"/>
  <c r="L26" i="18"/>
  <c r="H68" i="18"/>
  <c r="H60" i="18"/>
  <c r="L64" i="16"/>
  <c r="L48" i="16"/>
  <c r="L40" i="16"/>
  <c r="L24" i="16"/>
  <c r="L16" i="16"/>
  <c r="L66" i="23"/>
  <c r="L34" i="23"/>
  <c r="L18" i="23"/>
  <c r="H68" i="16"/>
  <c r="H60" i="16"/>
  <c r="H44" i="16"/>
  <c r="H36" i="16"/>
  <c r="H28" i="16"/>
  <c r="H62" i="23"/>
  <c r="H46" i="23"/>
  <c r="H30" i="23"/>
  <c r="L66" i="18"/>
  <c r="L50" i="18"/>
  <c r="L18" i="18"/>
  <c r="H52" i="18"/>
  <c r="L71" i="16"/>
  <c r="L63" i="16"/>
  <c r="L55" i="16"/>
  <c r="L47" i="16"/>
  <c r="L31" i="16"/>
  <c r="L23" i="16"/>
  <c r="L65" i="23"/>
  <c r="L49" i="23"/>
  <c r="L41" i="23"/>
  <c r="L17" i="23"/>
  <c r="H59" i="16"/>
  <c r="H51" i="16"/>
  <c r="H43" i="16"/>
  <c r="H35" i="16"/>
  <c r="H27" i="16"/>
  <c r="H19" i="16"/>
  <c r="H69" i="23"/>
  <c r="H61" i="23"/>
  <c r="H53" i="23"/>
  <c r="H37" i="23"/>
  <c r="H29" i="23"/>
  <c r="H21" i="23"/>
  <c r="L49" i="18"/>
  <c r="L25" i="18"/>
  <c r="L17" i="18"/>
  <c r="H67" i="18"/>
  <c r="H59" i="18"/>
  <c r="H43" i="18"/>
  <c r="H35" i="18"/>
  <c r="H27" i="18"/>
  <c r="H19" i="18"/>
  <c r="L49" i="17"/>
  <c r="L41" i="17"/>
  <c r="L33" i="17"/>
  <c r="H20" i="17"/>
  <c r="H28" i="17"/>
  <c r="H52" i="17"/>
  <c r="H68" i="17"/>
  <c r="L62" i="16"/>
  <c r="L54" i="16"/>
  <c r="L38" i="16"/>
  <c r="L30" i="16"/>
  <c r="L22" i="16"/>
  <c r="L72" i="23"/>
  <c r="L64" i="23"/>
  <c r="L56" i="23"/>
  <c r="L48" i="23"/>
  <c r="L32" i="23"/>
  <c r="L24" i="23"/>
  <c r="H66" i="16"/>
  <c r="L58" i="16"/>
  <c r="L35" i="16"/>
  <c r="L70" i="23"/>
  <c r="L52" i="23"/>
  <c r="L29" i="23"/>
  <c r="H64" i="16"/>
  <c r="H47" i="16"/>
  <c r="H31" i="16"/>
  <c r="H57" i="23"/>
  <c r="H41" i="23"/>
  <c r="H25" i="23"/>
  <c r="L53" i="18"/>
  <c r="L37" i="18"/>
  <c r="L21" i="18"/>
  <c r="H34" i="18"/>
  <c r="H22" i="18"/>
  <c r="L61" i="17"/>
  <c r="L36" i="17"/>
  <c r="H25" i="17"/>
  <c r="L44" i="23"/>
  <c r="H18" i="23"/>
  <c r="L30" i="18"/>
  <c r="H40" i="17"/>
  <c r="L26" i="16"/>
  <c r="H71" i="18"/>
  <c r="H28" i="18"/>
  <c r="L30" i="17"/>
  <c r="L52" i="16"/>
  <c r="L34" i="16"/>
  <c r="L69" i="23"/>
  <c r="L46" i="23"/>
  <c r="L28" i="23"/>
  <c r="H46" i="16"/>
  <c r="H30" i="16"/>
  <c r="H72" i="23"/>
  <c r="H40" i="23"/>
  <c r="H24" i="23"/>
  <c r="L68" i="18"/>
  <c r="L52" i="18"/>
  <c r="L36" i="18"/>
  <c r="L20" i="18"/>
  <c r="H62" i="18"/>
  <c r="H46" i="18"/>
  <c r="H32" i="18"/>
  <c r="L72" i="17"/>
  <c r="L60" i="17"/>
  <c r="L46" i="17"/>
  <c r="L34" i="17"/>
  <c r="L23" i="17"/>
  <c r="H27" i="17"/>
  <c r="H38" i="17"/>
  <c r="H70" i="17"/>
  <c r="H40" i="16"/>
  <c r="L62" i="18"/>
  <c r="H72" i="18"/>
  <c r="H30" i="18"/>
  <c r="L56" i="17"/>
  <c r="H19" i="17"/>
  <c r="H51" i="17"/>
  <c r="L44" i="16"/>
  <c r="L61" i="23"/>
  <c r="L20" i="23"/>
  <c r="H65" i="23"/>
  <c r="L61" i="18"/>
  <c r="H55" i="18"/>
  <c r="L51" i="16"/>
  <c r="L28" i="16"/>
  <c r="L68" i="23"/>
  <c r="L45" i="23"/>
  <c r="H62" i="16"/>
  <c r="H52" i="23"/>
  <c r="H36" i="23"/>
  <c r="H20" i="23"/>
  <c r="L64" i="18"/>
  <c r="L32" i="18"/>
  <c r="L16" i="18"/>
  <c r="H58" i="18"/>
  <c r="H44" i="18"/>
  <c r="H18" i="18"/>
  <c r="L32" i="17"/>
  <c r="L22" i="17"/>
  <c r="H17" i="17"/>
  <c r="H49" i="17"/>
  <c r="H71" i="17"/>
  <c r="L21" i="23"/>
  <c r="H56" i="16"/>
  <c r="H66" i="23"/>
  <c r="H34" i="23"/>
  <c r="L46" i="18"/>
  <c r="H56" i="18"/>
  <c r="H16" i="18"/>
  <c r="L31" i="17"/>
  <c r="H62" i="17"/>
  <c r="L38" i="23"/>
  <c r="H55" i="16"/>
  <c r="H33" i="23"/>
  <c r="L42" i="17"/>
  <c r="H63" i="17"/>
  <c r="L68" i="16"/>
  <c r="L50" i="16"/>
  <c r="H39" i="16"/>
  <c r="L54" i="17"/>
  <c r="L66" i="16"/>
  <c r="L20" i="16"/>
  <c r="L37" i="23"/>
  <c r="H72" i="16"/>
  <c r="H54" i="16"/>
  <c r="H22" i="16"/>
  <c r="H64" i="23"/>
  <c r="H48" i="23"/>
  <c r="H16" i="23"/>
  <c r="L60" i="18"/>
  <c r="L44" i="18"/>
  <c r="L28" i="18"/>
  <c r="H70" i="18"/>
  <c r="H26" i="18"/>
  <c r="L66" i="17"/>
  <c r="L40" i="17"/>
  <c r="L18" i="17"/>
  <c r="H22" i="17"/>
  <c r="H43" i="17"/>
  <c r="H54" i="17"/>
  <c r="H64" i="17"/>
  <c r="L30" i="23"/>
  <c r="H16" i="16"/>
  <c r="H42" i="23"/>
  <c r="L70" i="18"/>
  <c r="L38" i="18"/>
  <c r="H36" i="18"/>
  <c r="L50" i="17"/>
  <c r="H24" i="17"/>
  <c r="H46" i="17"/>
  <c r="H67" i="17"/>
  <c r="H49" i="23"/>
  <c r="H41" i="17"/>
  <c r="L60" i="16"/>
  <c r="L19" i="16"/>
  <c r="L54" i="23"/>
  <c r="L36" i="23"/>
  <c r="H71" i="16"/>
  <c r="H50" i="16"/>
  <c r="H34" i="16"/>
  <c r="H60" i="23"/>
  <c r="H44" i="23"/>
  <c r="L72" i="18"/>
  <c r="L56" i="18"/>
  <c r="L40" i="18"/>
  <c r="L24" i="18"/>
  <c r="H66" i="18"/>
  <c r="H50" i="18"/>
  <c r="H38" i="18"/>
  <c r="H24" i="18"/>
  <c r="L52" i="17"/>
  <c r="L38" i="17"/>
  <c r="L28" i="17"/>
  <c r="H45" i="17"/>
  <c r="H55" i="17"/>
  <c r="L59" i="16"/>
  <c r="L18" i="16"/>
  <c r="L53" i="23"/>
  <c r="H70" i="16"/>
  <c r="H32" i="16"/>
  <c r="H26" i="23"/>
  <c r="L54" i="18"/>
  <c r="L22" i="18"/>
  <c r="H48" i="18"/>
  <c r="H23" i="18"/>
  <c r="L37" i="17"/>
  <c r="L45" i="18"/>
  <c r="H21" i="17"/>
  <c r="J93" i="2"/>
  <c r="K93" i="2" s="1"/>
  <c r="E95" i="2"/>
  <c r="M172" i="12"/>
  <c r="M173" i="12" s="1"/>
  <c r="N167" i="12"/>
  <c r="Q167" i="12"/>
  <c r="R167" i="12" s="1"/>
  <c r="G73" i="38" l="1"/>
  <c r="F22" i="34" s="1"/>
  <c r="H15" i="38"/>
  <c r="H73" i="38" s="1"/>
  <c r="F75" i="38" s="1"/>
  <c r="H15" i="40"/>
  <c r="H73" i="40" s="1"/>
  <c r="G73" i="40"/>
  <c r="F24" i="34" s="1"/>
  <c r="I24" i="34" s="1"/>
  <c r="K73" i="36"/>
  <c r="H20" i="34" s="1"/>
  <c r="L15" i="36"/>
  <c r="L73" i="36" s="1"/>
  <c r="K73" i="37"/>
  <c r="H21" i="34" s="1"/>
  <c r="L15" i="37"/>
  <c r="L73" i="37" s="1"/>
  <c r="K73" i="42"/>
  <c r="H26" i="34" s="1"/>
  <c r="L15" i="42"/>
  <c r="L73" i="42" s="1"/>
  <c r="G73" i="43"/>
  <c r="F27" i="34" s="1"/>
  <c r="H15" i="43"/>
  <c r="H73" i="43" s="1"/>
  <c r="G73" i="35"/>
  <c r="F19" i="34" s="1"/>
  <c r="H15" i="35"/>
  <c r="H73" i="35" s="1"/>
  <c r="K73" i="35"/>
  <c r="H19" i="34" s="1"/>
  <c r="L15" i="35"/>
  <c r="L73" i="35" s="1"/>
  <c r="H15" i="36"/>
  <c r="H73" i="36" s="1"/>
  <c r="G73" i="36"/>
  <c r="F20" i="34" s="1"/>
  <c r="I20" i="34" s="1"/>
  <c r="G73" i="41"/>
  <c r="F25" i="34" s="1"/>
  <c r="H15" i="41"/>
  <c r="H73" i="41" s="1"/>
  <c r="L15" i="39"/>
  <c r="L73" i="39" s="1"/>
  <c r="K73" i="39"/>
  <c r="H23" i="34" s="1"/>
  <c r="H15" i="39"/>
  <c r="H73" i="39" s="1"/>
  <c r="F75" i="39" s="1"/>
  <c r="G73" i="39"/>
  <c r="F23" i="34" s="1"/>
  <c r="I23" i="34" s="1"/>
  <c r="G73" i="42"/>
  <c r="F26" i="34" s="1"/>
  <c r="I26" i="34" s="1"/>
  <c r="H15" i="42"/>
  <c r="H73" i="42" s="1"/>
  <c r="F75" i="42" s="1"/>
  <c r="K73" i="43"/>
  <c r="H27" i="34" s="1"/>
  <c r="L15" i="43"/>
  <c r="L73" i="43" s="1"/>
  <c r="K73" i="38"/>
  <c r="H22" i="34" s="1"/>
  <c r="L15" i="38"/>
  <c r="L73" i="38" s="1"/>
  <c r="G73" i="37"/>
  <c r="F21" i="34" s="1"/>
  <c r="I21" i="34" s="1"/>
  <c r="H15" i="37"/>
  <c r="H73" i="37" s="1"/>
  <c r="F75" i="37" s="1"/>
  <c r="K73" i="40"/>
  <c r="H24" i="34" s="1"/>
  <c r="L15" i="40"/>
  <c r="L73" i="40" s="1"/>
  <c r="K73" i="41"/>
  <c r="H25" i="34" s="1"/>
  <c r="L15" i="41"/>
  <c r="L73" i="41" s="1"/>
  <c r="K73" i="16"/>
  <c r="H17" i="34" s="1"/>
  <c r="K73" i="17"/>
  <c r="H14" i="34" s="1"/>
  <c r="K73" i="18"/>
  <c r="H15" i="34" s="1"/>
  <c r="K73" i="23"/>
  <c r="H16" i="34" s="1"/>
  <c r="G73" i="16"/>
  <c r="F17" i="34" s="1"/>
  <c r="G73" i="23"/>
  <c r="F16" i="34" s="1"/>
  <c r="I16" i="34" s="1"/>
  <c r="G73" i="17"/>
  <c r="F14" i="34" s="1"/>
  <c r="G73" i="18"/>
  <c r="F15" i="34" s="1"/>
  <c r="I15" i="34" s="1"/>
  <c r="H15" i="17"/>
  <c r="H73" i="17" s="1"/>
  <c r="H15" i="18"/>
  <c r="H73" i="18" s="1"/>
  <c r="L15" i="23"/>
  <c r="L73" i="23" s="1"/>
  <c r="H15" i="23"/>
  <c r="H73" i="23" s="1"/>
  <c r="L15" i="18"/>
  <c r="L73" i="18" s="1"/>
  <c r="H15" i="16"/>
  <c r="H73" i="16" s="1"/>
  <c r="L16" i="17"/>
  <c r="L73" i="17" s="1"/>
  <c r="L15" i="16"/>
  <c r="L73" i="16" s="1"/>
  <c r="D10" i="22"/>
  <c r="F12" i="22" s="1"/>
  <c r="J95" i="2"/>
  <c r="J101" i="2" s="1"/>
  <c r="K101" i="2" s="1"/>
  <c r="F98" i="2"/>
  <c r="K153" i="22" l="1"/>
  <c r="K155" i="22"/>
  <c r="K152" i="22"/>
  <c r="K154" i="22"/>
  <c r="K151" i="22"/>
  <c r="G151" i="22"/>
  <c r="G152" i="22"/>
  <c r="G18" i="22"/>
  <c r="K18" i="22"/>
  <c r="H28" i="34"/>
  <c r="F75" i="35"/>
  <c r="I19" i="34"/>
  <c r="F75" i="41"/>
  <c r="L75" i="43"/>
  <c r="I14" i="34"/>
  <c r="F28" i="34"/>
  <c r="I25" i="34"/>
  <c r="I27" i="34"/>
  <c r="F75" i="40"/>
  <c r="I17" i="34"/>
  <c r="F75" i="36"/>
  <c r="I22" i="34"/>
  <c r="G117" i="22"/>
  <c r="G183" i="22"/>
  <c r="G67" i="22"/>
  <c r="K132" i="22"/>
  <c r="K50" i="22"/>
  <c r="G35" i="22"/>
  <c r="G124" i="22"/>
  <c r="K98" i="22"/>
  <c r="K117" i="22"/>
  <c r="G55" i="22"/>
  <c r="G69" i="22"/>
  <c r="K102" i="22"/>
  <c r="G178" i="22"/>
  <c r="K95" i="22"/>
  <c r="K137" i="22"/>
  <c r="K81" i="22"/>
  <c r="G120" i="22"/>
  <c r="K110" i="22"/>
  <c r="K181" i="22"/>
  <c r="K123" i="22"/>
  <c r="K118" i="22"/>
  <c r="G114" i="22"/>
  <c r="G192" i="22"/>
  <c r="G76" i="22"/>
  <c r="G180" i="22"/>
  <c r="K125" i="22"/>
  <c r="K194" i="22"/>
  <c r="K91" i="22"/>
  <c r="K54" i="22"/>
  <c r="K175" i="22"/>
  <c r="G44" i="22"/>
  <c r="K25" i="22"/>
  <c r="G153" i="22"/>
  <c r="G65" i="22"/>
  <c r="G107" i="22"/>
  <c r="G122" i="22"/>
  <c r="G89" i="22"/>
  <c r="G140" i="22"/>
  <c r="K186" i="22"/>
  <c r="K108" i="22"/>
  <c r="K72" i="22"/>
  <c r="K167" i="22"/>
  <c r="K121" i="22"/>
  <c r="K45" i="22"/>
  <c r="K69" i="22"/>
  <c r="G73" i="22"/>
  <c r="K59" i="22"/>
  <c r="K122" i="22"/>
  <c r="K140" i="22"/>
  <c r="K58" i="22"/>
  <c r="G121" i="22"/>
  <c r="G84" i="22"/>
  <c r="G56" i="22"/>
  <c r="G28" i="22"/>
  <c r="G30" i="22"/>
  <c r="K131" i="22"/>
  <c r="G64" i="22"/>
  <c r="K158" i="22"/>
  <c r="K136" i="22"/>
  <c r="G66" i="22"/>
  <c r="G97" i="22"/>
  <c r="K93" i="22"/>
  <c r="K127" i="22"/>
  <c r="K115" i="22"/>
  <c r="G144" i="22"/>
  <c r="G133" i="22"/>
  <c r="G58" i="22"/>
  <c r="K76" i="22"/>
  <c r="G88" i="22"/>
  <c r="G46" i="22"/>
  <c r="G17" i="22"/>
  <c r="G49" i="22"/>
  <c r="K162" i="22"/>
  <c r="G159" i="22"/>
  <c r="G191" i="22"/>
  <c r="K87" i="22"/>
  <c r="K30" i="22"/>
  <c r="K78" i="22"/>
  <c r="K73" i="22"/>
  <c r="G157" i="22"/>
  <c r="G104" i="22"/>
  <c r="G27" i="22"/>
  <c r="K74" i="22"/>
  <c r="G123" i="22"/>
  <c r="K23" i="22"/>
  <c r="K57" i="22"/>
  <c r="G24" i="22"/>
  <c r="G182" i="22"/>
  <c r="K168" i="22"/>
  <c r="K20" i="22"/>
  <c r="G169" i="22"/>
  <c r="G33" i="22"/>
  <c r="G161" i="22"/>
  <c r="G42" i="22"/>
  <c r="K66" i="22"/>
  <c r="G59" i="22"/>
  <c r="G160" i="22"/>
  <c r="G81" i="22"/>
  <c r="K42" i="22"/>
  <c r="K90" i="22"/>
  <c r="G131" i="22"/>
  <c r="K99" i="22"/>
  <c r="K22" i="22"/>
  <c r="K52" i="22"/>
  <c r="K191" i="22"/>
  <c r="G128" i="22"/>
  <c r="G181" i="22"/>
  <c r="K79" i="22"/>
  <c r="K174" i="22"/>
  <c r="K116" i="22"/>
  <c r="K80" i="22"/>
  <c r="K41" i="22"/>
  <c r="K166" i="22"/>
  <c r="G148" i="22"/>
  <c r="G71" i="22"/>
  <c r="K83" i="22"/>
  <c r="G93" i="22"/>
  <c r="K89" i="22"/>
  <c r="K65" i="22"/>
  <c r="K19" i="22"/>
  <c r="K31" i="22"/>
  <c r="K111" i="22"/>
  <c r="K103" i="22"/>
  <c r="K27" i="22"/>
  <c r="G29" i="22"/>
  <c r="G135" i="22"/>
  <c r="G77" i="22"/>
  <c r="G72" i="22"/>
  <c r="K62" i="22"/>
  <c r="G92" i="22"/>
  <c r="G188" i="22"/>
  <c r="K170" i="22"/>
  <c r="K144" i="22"/>
  <c r="G127" i="22"/>
  <c r="G90" i="22"/>
  <c r="G167" i="22"/>
  <c r="K147" i="22"/>
  <c r="G196" i="22"/>
  <c r="K179" i="22"/>
  <c r="K94" i="22"/>
  <c r="K49" i="22"/>
  <c r="K113" i="22"/>
  <c r="K171" i="22"/>
  <c r="K164" i="22"/>
  <c r="G40" i="22"/>
  <c r="K21" i="22"/>
  <c r="G39" i="22"/>
  <c r="G187" i="22"/>
  <c r="K48" i="22"/>
  <c r="K51" i="22"/>
  <c r="K63" i="22"/>
  <c r="G193" i="22"/>
  <c r="K109" i="22"/>
  <c r="K187" i="22"/>
  <c r="K75" i="22"/>
  <c r="G52" i="22"/>
  <c r="G194" i="22"/>
  <c r="K120" i="22"/>
  <c r="G57" i="22"/>
  <c r="G111" i="22"/>
  <c r="K196" i="22"/>
  <c r="G86" i="22"/>
  <c r="G48" i="22"/>
  <c r="G61" i="22"/>
  <c r="K40" i="22"/>
  <c r="G164" i="22"/>
  <c r="G62" i="22"/>
  <c r="K35" i="22"/>
  <c r="G136" i="22"/>
  <c r="K17" i="22"/>
  <c r="G70" i="22"/>
  <c r="G125" i="22"/>
  <c r="K26" i="22"/>
  <c r="G149" i="22"/>
  <c r="G37" i="22"/>
  <c r="G75" i="22"/>
  <c r="K130" i="22"/>
  <c r="K128" i="22"/>
  <c r="G112" i="22"/>
  <c r="K37" i="22"/>
  <c r="K60" i="22"/>
  <c r="K82" i="22"/>
  <c r="G175" i="22"/>
  <c r="G85" i="22"/>
  <c r="G172" i="22"/>
  <c r="K133" i="22"/>
  <c r="K39" i="22"/>
  <c r="K126" i="22"/>
  <c r="K43" i="22"/>
  <c r="K163" i="22"/>
  <c r="K195" i="22"/>
  <c r="G78" i="22"/>
  <c r="G115" i="22"/>
  <c r="G103" i="22"/>
  <c r="G137" i="22"/>
  <c r="G53" i="22"/>
  <c r="G100" i="22"/>
  <c r="K34" i="22"/>
  <c r="G156" i="22"/>
  <c r="G82" i="22"/>
  <c r="G105" i="22"/>
  <c r="G138" i="22"/>
  <c r="K70" i="22"/>
  <c r="K33" i="22"/>
  <c r="G179" i="22"/>
  <c r="K189" i="22"/>
  <c r="K119" i="22"/>
  <c r="G25" i="22"/>
  <c r="K148" i="22"/>
  <c r="G116" i="22"/>
  <c r="G150" i="22"/>
  <c r="G146" i="22"/>
  <c r="K135" i="22"/>
  <c r="K71" i="22"/>
  <c r="G45" i="22"/>
  <c r="G34" i="22"/>
  <c r="K184" i="22"/>
  <c r="K112" i="22"/>
  <c r="G163" i="22"/>
  <c r="G87" i="22"/>
  <c r="G26" i="22"/>
  <c r="G143" i="22"/>
  <c r="G170" i="22"/>
  <c r="G158" i="22"/>
  <c r="G184" i="22"/>
  <c r="G60" i="22"/>
  <c r="K88" i="22"/>
  <c r="K177" i="22"/>
  <c r="K142" i="22"/>
  <c r="G166" i="22"/>
  <c r="G134" i="22"/>
  <c r="G165" i="22"/>
  <c r="K68" i="22"/>
  <c r="G99" i="22"/>
  <c r="G102" i="22"/>
  <c r="K143" i="22"/>
  <c r="G54" i="22"/>
  <c r="K169" i="22"/>
  <c r="K145" i="22"/>
  <c r="K28" i="22"/>
  <c r="K67" i="22"/>
  <c r="G189" i="22"/>
  <c r="G155" i="22"/>
  <c r="K149" i="22"/>
  <c r="G79" i="22"/>
  <c r="G41" i="22"/>
  <c r="K146" i="22"/>
  <c r="K24" i="22"/>
  <c r="G168" i="22"/>
  <c r="K193" i="22"/>
  <c r="K160" i="22"/>
  <c r="K92" i="22"/>
  <c r="G98" i="22"/>
  <c r="K114" i="22"/>
  <c r="G190" i="22"/>
  <c r="G63" i="22"/>
  <c r="K190" i="22"/>
  <c r="G162" i="22"/>
  <c r="G141" i="22"/>
  <c r="G50" i="22"/>
  <c r="K38" i="22"/>
  <c r="G147" i="22"/>
  <c r="G132" i="22"/>
  <c r="G36" i="22"/>
  <c r="G21" i="22"/>
  <c r="G106" i="22"/>
  <c r="G173" i="22"/>
  <c r="K178" i="22"/>
  <c r="G186" i="22"/>
  <c r="G20" i="22"/>
  <c r="K150" i="22"/>
  <c r="G110" i="22"/>
  <c r="K183" i="22"/>
  <c r="K36" i="22"/>
  <c r="K47" i="22"/>
  <c r="K105" i="22"/>
  <c r="G101" i="22"/>
  <c r="G80" i="22"/>
  <c r="G108" i="22"/>
  <c r="K185" i="22"/>
  <c r="G119" i="22"/>
  <c r="K104" i="22"/>
  <c r="K77" i="22"/>
  <c r="G142" i="22"/>
  <c r="G129" i="22"/>
  <c r="K165" i="22"/>
  <c r="G38" i="22"/>
  <c r="G154" i="22"/>
  <c r="G171" i="22"/>
  <c r="K64" i="22"/>
  <c r="G177" i="22"/>
  <c r="G43" i="22"/>
  <c r="K84" i="22"/>
  <c r="K182" i="22"/>
  <c r="K188" i="22"/>
  <c r="K159" i="22"/>
  <c r="G83" i="22"/>
  <c r="K96" i="22"/>
  <c r="K107" i="22"/>
  <c r="K56" i="22"/>
  <c r="G22" i="22"/>
  <c r="K180" i="22"/>
  <c r="K53" i="22"/>
  <c r="G31" i="22"/>
  <c r="K97" i="22"/>
  <c r="K29" i="22"/>
  <c r="G176" i="22"/>
  <c r="G74" i="22"/>
  <c r="G94" i="22"/>
  <c r="K176" i="22"/>
  <c r="G47" i="22"/>
  <c r="K192" i="22"/>
  <c r="G145" i="22"/>
  <c r="G23" i="22"/>
  <c r="K157" i="22"/>
  <c r="K172" i="22"/>
  <c r="G51" i="22"/>
  <c r="G130" i="22"/>
  <c r="K173" i="22"/>
  <c r="K141" i="22"/>
  <c r="K106" i="22"/>
  <c r="K129" i="22"/>
  <c r="K85" i="22"/>
  <c r="G91" i="22"/>
  <c r="K86" i="22"/>
  <c r="G195" i="22"/>
  <c r="G174" i="22"/>
  <c r="K44" i="22"/>
  <c r="G126" i="22"/>
  <c r="G109" i="22"/>
  <c r="K61" i="22"/>
  <c r="G185" i="22"/>
  <c r="K55" i="22"/>
  <c r="K161" i="22"/>
  <c r="G118" i="22"/>
  <c r="G19" i="22"/>
  <c r="K124" i="22"/>
  <c r="G96" i="22"/>
  <c r="G95" i="22"/>
  <c r="K139" i="22"/>
  <c r="K101" i="22"/>
  <c r="K32" i="22"/>
  <c r="G68" i="22"/>
  <c r="K156" i="22"/>
  <c r="K100" i="22"/>
  <c r="K46" i="22"/>
  <c r="G113" i="22"/>
  <c r="G32" i="22"/>
  <c r="G139" i="22"/>
  <c r="K134" i="22"/>
  <c r="K138" i="22"/>
  <c r="I34" i="34" l="1"/>
  <c r="F75" i="17"/>
  <c r="F75" i="16"/>
  <c r="F75" i="23"/>
  <c r="F75" i="18"/>
</calcChain>
</file>

<file path=xl/sharedStrings.xml><?xml version="1.0" encoding="utf-8"?>
<sst xmlns="http://schemas.openxmlformats.org/spreadsheetml/2006/main" count="1090" uniqueCount="693">
  <si>
    <t>Fiscal Year End:</t>
  </si>
  <si>
    <t>Officer Certification</t>
  </si>
  <si>
    <t>Chief Executive Officer</t>
  </si>
  <si>
    <t>Chief Financial Officer</t>
  </si>
  <si>
    <t>COST CATEGORY</t>
  </si>
  <si>
    <t>Indirect Cost Allocation</t>
  </si>
  <si>
    <t>Total Cost</t>
  </si>
  <si>
    <t>Unduplicated Client Count</t>
  </si>
  <si>
    <t>Cost per Unduplicated Client</t>
  </si>
  <si>
    <t>INDIRECT 
(not traceable to direct cost center)</t>
  </si>
  <si>
    <t>FULL-TIME EQV 
(FTEs)</t>
  </si>
  <si>
    <t>TOTAL</t>
  </si>
  <si>
    <t>UNALLOWABLE</t>
  </si>
  <si>
    <t>Variance</t>
  </si>
  <si>
    <t>Tab</t>
  </si>
  <si>
    <t>Certification</t>
  </si>
  <si>
    <t xml:space="preserve">Signature:  </t>
  </si>
  <si>
    <t xml:space="preserve">Printed Name:  </t>
  </si>
  <si>
    <t xml:space="preserve">Title:  </t>
  </si>
  <si>
    <t xml:space="preserve">Date:  </t>
  </si>
  <si>
    <t>Certification Statement</t>
  </si>
  <si>
    <t>Description</t>
  </si>
  <si>
    <t>Schedule 2A</t>
  </si>
  <si>
    <t>Schedule 2B</t>
  </si>
  <si>
    <t>Schedule 2C</t>
  </si>
  <si>
    <t>H0027</t>
  </si>
  <si>
    <t>H0028</t>
  </si>
  <si>
    <t>H0029</t>
  </si>
  <si>
    <t>Alcohol and/or drug prevention environmental service (broad range of external activities geared toward modifying systems in order to mainstream prevention through policy and law)</t>
  </si>
  <si>
    <t>H0003</t>
  </si>
  <si>
    <t>H0048</t>
  </si>
  <si>
    <t>H0007</t>
  </si>
  <si>
    <t>H0022</t>
  </si>
  <si>
    <t>H0030</t>
  </si>
  <si>
    <t>Alcohol and/or drug services; crisis intervention (outpatient)</t>
  </si>
  <si>
    <t>Alcohol and/or drug intervention service (planned facilitation)</t>
  </si>
  <si>
    <t>H1003</t>
  </si>
  <si>
    <t>T1009</t>
  </si>
  <si>
    <t>T1013</t>
  </si>
  <si>
    <t>T2001</t>
  </si>
  <si>
    <t>Child sitting services for the children of the individual receiving alcohol and/or substance abuse services</t>
  </si>
  <si>
    <t>Sign language or oral interpreter for alcohol and/or substance abuse services</t>
  </si>
  <si>
    <t>Non-emergency transportation</t>
  </si>
  <si>
    <t>H0011</t>
  </si>
  <si>
    <t>ROOM AND BOARD</t>
  </si>
  <si>
    <t>H2034</t>
  </si>
  <si>
    <t>S9976</t>
  </si>
  <si>
    <t>Halfway House</t>
  </si>
  <si>
    <t>Lodging</t>
  </si>
  <si>
    <t>Alcohol and/or drug screening; laboratory analysis of specimens for presence of alcohol and/or drugs</t>
  </si>
  <si>
    <t>Procedure 
Code</t>
  </si>
  <si>
    <t>Drug screen, presumptive, read by instrument</t>
  </si>
  <si>
    <t>G0176</t>
  </si>
  <si>
    <t>G0177</t>
  </si>
  <si>
    <t>H0001</t>
  </si>
  <si>
    <t>H0002</t>
  </si>
  <si>
    <t>H0004</t>
  </si>
  <si>
    <t>H0005</t>
  </si>
  <si>
    <t>H0006</t>
  </si>
  <si>
    <t>H0010</t>
  </si>
  <si>
    <t>H0015</t>
  </si>
  <si>
    <t>H0017</t>
  </si>
  <si>
    <t>H0018</t>
  </si>
  <si>
    <t>H0019</t>
  </si>
  <si>
    <t>H0020</t>
  </si>
  <si>
    <t>H0023 - HQ</t>
  </si>
  <si>
    <t>H0023 - HT</t>
  </si>
  <si>
    <t>H0024</t>
  </si>
  <si>
    <t>H0025</t>
  </si>
  <si>
    <t>H0031</t>
  </si>
  <si>
    <t>H0032</t>
  </si>
  <si>
    <t>H0033</t>
  </si>
  <si>
    <t>H0034</t>
  </si>
  <si>
    <t>H0035</t>
  </si>
  <si>
    <t>H0036</t>
  </si>
  <si>
    <t>H0037</t>
  </si>
  <si>
    <t>H0038</t>
  </si>
  <si>
    <t>H0039</t>
  </si>
  <si>
    <t>H0040</t>
  </si>
  <si>
    <t>H0043</t>
  </si>
  <si>
    <t>H0044</t>
  </si>
  <si>
    <t>H0045</t>
  </si>
  <si>
    <t>H0047</t>
  </si>
  <si>
    <t>H1000</t>
  </si>
  <si>
    <t>H1002</t>
  </si>
  <si>
    <t>H1004</t>
  </si>
  <si>
    <t>H1011</t>
  </si>
  <si>
    <t>H2000</t>
  </si>
  <si>
    <t>H2001</t>
  </si>
  <si>
    <t>H2011</t>
  </si>
  <si>
    <t>H2012</t>
  </si>
  <si>
    <t>H2014</t>
  </si>
  <si>
    <t>H2015</t>
  </si>
  <si>
    <t>H2016</t>
  </si>
  <si>
    <t>H2017</t>
  </si>
  <si>
    <t>H2018</t>
  </si>
  <si>
    <t>H2021</t>
  </si>
  <si>
    <t>H2022</t>
  </si>
  <si>
    <t>H2023</t>
  </si>
  <si>
    <t>H2024</t>
  </si>
  <si>
    <t>H2025</t>
  </si>
  <si>
    <t>H2026</t>
  </si>
  <si>
    <t>H2027</t>
  </si>
  <si>
    <t>H2030</t>
  </si>
  <si>
    <t>H2031</t>
  </si>
  <si>
    <t>H2032</t>
  </si>
  <si>
    <t>H2033</t>
  </si>
  <si>
    <t>H2036</t>
  </si>
  <si>
    <t>S5150</t>
  </si>
  <si>
    <t>S5151</t>
  </si>
  <si>
    <t>S9445</t>
  </si>
  <si>
    <t>S9453</t>
  </si>
  <si>
    <t>S9454</t>
  </si>
  <si>
    <t>S9480</t>
  </si>
  <si>
    <t>S9485</t>
  </si>
  <si>
    <t>T1005</t>
  </si>
  <si>
    <t>T1006</t>
  </si>
  <si>
    <t>T1012</t>
  </si>
  <si>
    <t>T1016</t>
  </si>
  <si>
    <t>T1017</t>
  </si>
  <si>
    <t>Schedule 3</t>
  </si>
  <si>
    <t xml:space="preserve">Drug screen, presumptive, optical observation                            </t>
  </si>
  <si>
    <t>Alcohol (ethanol); breathalyzer</t>
  </si>
  <si>
    <t>Family Psychotherapy (w/o Patient Present)</t>
  </si>
  <si>
    <t>Family Psychotherapy (Conjoint Psychotherapy) (w/Patient Present)</t>
  </si>
  <si>
    <t>Multiple-Family Group Psychotherapy</t>
  </si>
  <si>
    <t>Group Psychotherapy (Other Than, Multiple-Family Group)</t>
  </si>
  <si>
    <t>Electroconvulsive therapy</t>
  </si>
  <si>
    <t>Injection, subcutaneous or intramuscular</t>
  </si>
  <si>
    <t>Self Care Management Training</t>
  </si>
  <si>
    <t>Community/Work Reintegration</t>
  </si>
  <si>
    <t>Initial Hospital Care Low Complexity</t>
  </si>
  <si>
    <t>Initial Hospital Care Moderate Complexity</t>
  </si>
  <si>
    <t>Initial Hospital Care High Complexity</t>
  </si>
  <si>
    <t>Subsequent Hospital Care Low Complexity</t>
  </si>
  <si>
    <t>Subsequent Hospital Care Moderate Complexity</t>
  </si>
  <si>
    <t>Subsequent Hospital Care High Complexity</t>
  </si>
  <si>
    <t>Hospital discharge day</t>
  </si>
  <si>
    <t>Nursing facility discharge day management; more than 30 minutes</t>
  </si>
  <si>
    <t>Alcohol and/or drug assessment</t>
  </si>
  <si>
    <t>Behavioral health counseling and therapy</t>
  </si>
  <si>
    <t>Alcohol and/or drug services; group counseling by a clinician</t>
  </si>
  <si>
    <t>Alcohol and/or drug services; case management</t>
  </si>
  <si>
    <t>Residential, Hospital or ATU</t>
  </si>
  <si>
    <t>Residential, Short-Term, Non-Hospital</t>
  </si>
  <si>
    <t>Residential, Long-Term, Non-Medical</t>
  </si>
  <si>
    <t>Behavioral Health Prevention Information Dissemination Service (One-Way Direct or Non-Direct Contact with service Audiences to Affect Knowledge and Attitude)</t>
  </si>
  <si>
    <t>Behavioral health prevention education service (delivery of services with target population to affect knowledge</t>
  </si>
  <si>
    <t>Alcohol and/or drug prevention problem identification and referral service ( e.g. student assistance and employee assistance programs)</t>
  </si>
  <si>
    <t>Alcohol and/or drug prevention alternatives service (services for populations that exclude alcohol and other drug use e.g. alcohol free social events)</t>
  </si>
  <si>
    <t>Hotline Services</t>
  </si>
  <si>
    <t>Oral medication administration</t>
  </si>
  <si>
    <t>Self Help / Peer</t>
  </si>
  <si>
    <t>Prenatal Care</t>
  </si>
  <si>
    <t>Care Coordination Prenatal/Case Management</t>
  </si>
  <si>
    <t>Prenatal follow up home visit</t>
  </si>
  <si>
    <t>Family Assessment</t>
  </si>
  <si>
    <t>Drug screening and monitoring</t>
  </si>
  <si>
    <t>Smoking Cessation Class</t>
  </si>
  <si>
    <t>Alcohol and/or Substance Abuse Services</t>
  </si>
  <si>
    <t>Alcohol and/or substance abuse services</t>
  </si>
  <si>
    <t>Targeted Case Management</t>
  </si>
  <si>
    <t>Individual Psychophysiological Therapy w/Biofeedback Training; Approx 20-30 Min</t>
  </si>
  <si>
    <t>Individual Psychophysiological Therapy w/Biofeedback Training; Approx 45-50 Min</t>
  </si>
  <si>
    <t>Office or other outpatient visit for the evaluation and management of new patient</t>
  </si>
  <si>
    <t>Office or other outpatient visit for the eval and mgmt of an established patient</t>
  </si>
  <si>
    <t>Cost per Non-Facility Unit of Service</t>
  </si>
  <si>
    <t>Cost per Facility Unit of Service</t>
  </si>
  <si>
    <t>Name of Facility</t>
  </si>
  <si>
    <t>ALR</t>
  </si>
  <si>
    <t>Census Days</t>
  </si>
  <si>
    <t>Utilization Rate</t>
  </si>
  <si>
    <t>Total Expense</t>
  </si>
  <si>
    <t>Total Cost Per Day</t>
  </si>
  <si>
    <t>Room and Board Expense</t>
  </si>
  <si>
    <t>Room and Board Cost Per Day</t>
  </si>
  <si>
    <t>Services Expense (Total less Room and Board)</t>
  </si>
  <si>
    <t>Services Cost Per Day</t>
  </si>
  <si>
    <t>TOTAL EXPENSE</t>
  </si>
  <si>
    <t>SERVICES</t>
  </si>
  <si>
    <t>Residential</t>
  </si>
  <si>
    <t>RCCF</t>
  </si>
  <si>
    <t>TRCCF</t>
  </si>
  <si>
    <t>PRTF</t>
  </si>
  <si>
    <t>Total All Facilities</t>
  </si>
  <si>
    <t>Instructions for Completing Cost Report</t>
  </si>
  <si>
    <t>Color-coding scheme in this workbook:</t>
  </si>
  <si>
    <t>Guidance for preparation of individual tabs:</t>
  </si>
  <si>
    <t>Instruction</t>
  </si>
  <si>
    <r>
      <rPr>
        <b/>
        <sz val="11"/>
        <color theme="1"/>
        <rFont val="Calibri"/>
        <family val="2"/>
        <scheme val="minor"/>
      </rPr>
      <t xml:space="preserve">  Data input cell.</t>
    </r>
    <r>
      <rPr>
        <sz val="11"/>
        <color theme="1"/>
        <rFont val="Calibri"/>
        <family val="2"/>
        <scheme val="minor"/>
      </rPr>
      <t xml:space="preserve"> These are the only cells that should be modified during cost report preparation.</t>
    </r>
  </si>
  <si>
    <r>
      <rPr>
        <b/>
        <sz val="11"/>
        <color theme="1"/>
        <rFont val="Calibri"/>
        <family val="2"/>
        <scheme val="minor"/>
      </rPr>
      <t xml:space="preserve">  Automatic formula cell. </t>
    </r>
    <r>
      <rPr>
        <sz val="11"/>
        <color theme="1"/>
        <rFont val="Calibri"/>
        <family val="2"/>
        <scheme val="minor"/>
      </rPr>
      <t>These cells are locked and should not be modified during preparation.</t>
    </r>
  </si>
  <si>
    <r>
      <rPr>
        <b/>
        <sz val="11"/>
        <color theme="1"/>
        <rFont val="Calibri"/>
        <family val="2"/>
        <scheme val="minor"/>
      </rPr>
      <t xml:space="preserve">  Header cell.</t>
    </r>
    <r>
      <rPr>
        <sz val="11"/>
        <color theme="1"/>
        <rFont val="Calibri"/>
        <family val="2"/>
        <scheme val="minor"/>
      </rPr>
      <t xml:space="preserve"> These cells are locked and should not be modified during preparation.</t>
    </r>
  </si>
  <si>
    <t>Acronyms used in this workbook:</t>
  </si>
  <si>
    <t>Authority governing cost reporting requirements:</t>
  </si>
  <si>
    <t>Acronym</t>
  </si>
  <si>
    <t>Definition</t>
  </si>
  <si>
    <t>CEO</t>
  </si>
  <si>
    <t>CFO</t>
  </si>
  <si>
    <t>Chief Executive Office</t>
  </si>
  <si>
    <t>SUD</t>
  </si>
  <si>
    <t>FTE</t>
  </si>
  <si>
    <t>Full time equivalents</t>
  </si>
  <si>
    <t>Substance use disorder</t>
  </si>
  <si>
    <t>RVU</t>
  </si>
  <si>
    <t>Relative value unit</t>
  </si>
  <si>
    <t>CSU</t>
  </si>
  <si>
    <t>ATU</t>
  </si>
  <si>
    <t>Acute treatment unit</t>
  </si>
  <si>
    <t>Crisis stabilization unit</t>
  </si>
  <si>
    <t>Psychiatric residential treatment facility</t>
  </si>
  <si>
    <t>Residential child care facility</t>
  </si>
  <si>
    <t>Therapeutic residential child care facility</t>
  </si>
  <si>
    <t>Assisted living residence</t>
  </si>
  <si>
    <t>Yes/No</t>
  </si>
  <si>
    <t>Service</t>
  </si>
  <si>
    <t>Schedule 2D</t>
  </si>
  <si>
    <t>Supplemental Schedule</t>
  </si>
  <si>
    <t>Job Title</t>
  </si>
  <si>
    <t>Total excess expense reported in Column 3 on Schedule 1</t>
  </si>
  <si>
    <t>Total excess expense reported in Column 4 on Schedule 1</t>
  </si>
  <si>
    <t>Total excess expense reported in Column 2 on Schedule 1</t>
  </si>
  <si>
    <t>Total excess expense reported in Column 5 on Schedule 1</t>
  </si>
  <si>
    <t>Indirect cost allocation to Column 4 on Schedule 1</t>
  </si>
  <si>
    <t>Non-Facility Units</t>
  </si>
  <si>
    <t>Facility Units</t>
  </si>
  <si>
    <t>Non-Facility RVUs</t>
  </si>
  <si>
    <t>Facility RVUs</t>
  </si>
  <si>
    <t>NON-FACILITY</t>
  </si>
  <si>
    <t>FACILITY</t>
  </si>
  <si>
    <t>Direct inpatient and residential services in Column 4 on Schedule 1</t>
  </si>
  <si>
    <t>Total inpatient and residential services expense</t>
  </si>
  <si>
    <t>Schedule 2: Service Groups</t>
  </si>
  <si>
    <t>Indirect cost rate</t>
  </si>
  <si>
    <t>Are partial hospitalization services provided?</t>
  </si>
  <si>
    <t>Schedule 2C: Outpatient Services</t>
  </si>
  <si>
    <t>Are outpatient services provided?</t>
  </si>
  <si>
    <t>Is the above methodology the same as that used in the prior cost report period?</t>
  </si>
  <si>
    <t>If no, explain the reason for the change in methods between years.</t>
  </si>
  <si>
    <t>Encounterable Costs</t>
  </si>
  <si>
    <t>Direct</t>
  </si>
  <si>
    <t>Indirect</t>
  </si>
  <si>
    <t>Schedule 2A: Emergency Services</t>
  </si>
  <si>
    <t>Schedule 2B: Consultative and Educational Services</t>
  </si>
  <si>
    <t>Direct 
Cost</t>
  </si>
  <si>
    <t xml:space="preserve">Total Cost </t>
  </si>
  <si>
    <t>Subtotal Cost</t>
  </si>
  <si>
    <t>Inpatient and residential services</t>
  </si>
  <si>
    <t>Schedule 1B: Indirect Cost Allocation Methodology</t>
  </si>
  <si>
    <t>Operations Personnel Total</t>
  </si>
  <si>
    <t>Executive Leadership</t>
  </si>
  <si>
    <t>Total Excess Salary Above Limit</t>
  </si>
  <si>
    <t>Benefits and Payroll Taxes</t>
  </si>
  <si>
    <t>Employee Recruitment</t>
  </si>
  <si>
    <t>Other Employee-Related Total</t>
  </si>
  <si>
    <t>Contracted Personnel Total</t>
  </si>
  <si>
    <t>Other Contracted Personnel</t>
  </si>
  <si>
    <t>TOTAL EMPLOYEE COSTS</t>
  </si>
  <si>
    <t>TOTAL PERSONNEL COSTS</t>
  </si>
  <si>
    <t>Client Transportation</t>
  </si>
  <si>
    <t>Information Technology Total</t>
  </si>
  <si>
    <t>OCCUPANCY COSTS</t>
  </si>
  <si>
    <t>INFORMATION TECHNOLOGY COSTS</t>
  </si>
  <si>
    <t>CONTRACTED PERSONNEL COSTS</t>
  </si>
  <si>
    <t>OTHER EMPLOYEE-RELATED COSTS</t>
  </si>
  <si>
    <t>OPERATING COSTS</t>
  </si>
  <si>
    <t>Occupancy Total</t>
  </si>
  <si>
    <t>Client Total</t>
  </si>
  <si>
    <t>Meetings and Events</t>
  </si>
  <si>
    <t>Legal Fees</t>
  </si>
  <si>
    <t>TOTAL DIRECT COSTS</t>
  </si>
  <si>
    <t>TOTAL COST</t>
  </si>
  <si>
    <t>Account Number(s) 
and/or Program(s)</t>
  </si>
  <si>
    <t>Step 1:</t>
  </si>
  <si>
    <t>Step 2:</t>
  </si>
  <si>
    <t>Step 3:</t>
  </si>
  <si>
    <t>Step 4:</t>
  </si>
  <si>
    <t>Step 5:</t>
  </si>
  <si>
    <t>Describe the steps and methods used to allocate indirect cost on Schedule 1.</t>
  </si>
  <si>
    <t>FTEs</t>
  </si>
  <si>
    <t>Are emergency services provided?</t>
  </si>
  <si>
    <t>Section I:</t>
  </si>
  <si>
    <t xml:space="preserve">Section II: </t>
  </si>
  <si>
    <t>Program/Grant/Team</t>
  </si>
  <si>
    <t>Schedule of expense by program, grant, or team.</t>
  </si>
  <si>
    <t>A</t>
  </si>
  <si>
    <t>B</t>
  </si>
  <si>
    <t>If yes, complete Section II.</t>
  </si>
  <si>
    <t>Are consultative and educational services provided?</t>
  </si>
  <si>
    <t>Schedule 2D: Partial Hospitalization</t>
  </si>
  <si>
    <t>Encounterable Expense (Schedule 1 Column 3)</t>
  </si>
  <si>
    <t>Non-Encounterable Expense (Schedule 1 Column 5)</t>
  </si>
  <si>
    <t>Related Party:
Actual Cost Incurred</t>
  </si>
  <si>
    <t>Schedule 1A: Non-Clinical Direct Salary Limit</t>
  </si>
  <si>
    <t>Non-clinical direct salary limitation for cost report period</t>
  </si>
  <si>
    <t>Number of employees to which limitation applies</t>
  </si>
  <si>
    <t>five highest-paid</t>
  </si>
  <si>
    <t>Employees Above Limit</t>
  </si>
  <si>
    <t>Schedule 1 
Column</t>
  </si>
  <si>
    <t>Excess salary above the limit is automatically reclassified to unallowable on Schedule 1.</t>
  </si>
  <si>
    <t>Total Excess Expense Above Actual Cost</t>
  </si>
  <si>
    <t>Excess expense above actual cost is automatically reclassified to unallowable on Schedule 1.</t>
  </si>
  <si>
    <t>Related Party Transactions</t>
  </si>
  <si>
    <t>Schedule 1C: Less-Than-Arm's-Length (Related Party) Transactions</t>
  </si>
  <si>
    <t>EXCESS RELATED PARTY EXPENSE (Schedule 1C)</t>
  </si>
  <si>
    <t>Excess Related Party Expense Above Actual Cost</t>
  </si>
  <si>
    <t>DIRECT SALARY LIMITATIONS (Schedule 1A)</t>
  </si>
  <si>
    <t>Excess Salary Above Limit</t>
  </si>
  <si>
    <r>
      <t xml:space="preserve">Schedule 1A
</t>
    </r>
    <r>
      <rPr>
        <b/>
        <sz val="9"/>
        <color rgb="FF0033CC"/>
        <rFont val="Calibri"/>
        <family val="2"/>
        <scheme val="minor"/>
      </rPr>
      <t>Non-Clinical Direct Salary Limit</t>
    </r>
  </si>
  <si>
    <r>
      <t xml:space="preserve">Schedule 1
</t>
    </r>
    <r>
      <rPr>
        <b/>
        <sz val="9"/>
        <color rgb="FF0033CC"/>
        <rFont val="Calibri"/>
        <family val="2"/>
        <scheme val="minor"/>
      </rPr>
      <t>Expenses</t>
    </r>
  </si>
  <si>
    <r>
      <t xml:space="preserve">Schedule 1B
</t>
    </r>
    <r>
      <rPr>
        <b/>
        <sz val="9"/>
        <color rgb="FF0033CC"/>
        <rFont val="Calibri"/>
        <family val="2"/>
        <scheme val="minor"/>
      </rPr>
      <t>Indirect Cost Allocation Methodology</t>
    </r>
  </si>
  <si>
    <r>
      <t xml:space="preserve">Schedule 2
</t>
    </r>
    <r>
      <rPr>
        <b/>
        <sz val="9"/>
        <color rgb="FF0033CC"/>
        <rFont val="Calibri"/>
        <family val="2"/>
        <scheme val="minor"/>
      </rPr>
      <t>Service Groups</t>
    </r>
  </si>
  <si>
    <r>
      <t xml:space="preserve">Schedule 2A
</t>
    </r>
    <r>
      <rPr>
        <b/>
        <sz val="9"/>
        <color rgb="FF0033CC"/>
        <rFont val="Calibri"/>
        <family val="2"/>
        <scheme val="minor"/>
      </rPr>
      <t>Emergency Services</t>
    </r>
  </si>
  <si>
    <r>
      <t xml:space="preserve">Schedule 2B
</t>
    </r>
    <r>
      <rPr>
        <b/>
        <sz val="9"/>
        <color rgb="FF0033CC"/>
        <rFont val="Calibri"/>
        <family val="2"/>
        <scheme val="minor"/>
      </rPr>
      <t>Consultative and Educational Services</t>
    </r>
  </si>
  <si>
    <r>
      <t xml:space="preserve">Schedule 2C
</t>
    </r>
    <r>
      <rPr>
        <b/>
        <sz val="9"/>
        <color rgb="FF0033CC"/>
        <rFont val="Calibri"/>
        <family val="2"/>
        <scheme val="minor"/>
      </rPr>
      <t>Outpatient Services</t>
    </r>
  </si>
  <si>
    <r>
      <t xml:space="preserve">Schedule 2D
</t>
    </r>
    <r>
      <rPr>
        <b/>
        <sz val="9"/>
        <color rgb="FF0033CC"/>
        <rFont val="Calibri"/>
        <family val="2"/>
        <scheme val="minor"/>
      </rPr>
      <t>Partial Hospitalization</t>
    </r>
  </si>
  <si>
    <r>
      <t xml:space="preserve">Schedule 3
</t>
    </r>
    <r>
      <rPr>
        <b/>
        <sz val="9"/>
        <color rgb="FF0033CC"/>
        <rFont val="Calibri"/>
        <family val="2"/>
        <scheme val="minor"/>
      </rPr>
      <t>Inpatient and Residential Services</t>
    </r>
  </si>
  <si>
    <t xml:space="preserve">This schedule includes narrative(s) describing the methods and bases used to allocate indirect costs on Schedule 1. Cost report preparers should describe each step used in the allocation, identifying they types of indirect costs allocated in each step and the statistic(s) used. 
</t>
  </si>
  <si>
    <r>
      <t xml:space="preserve">Schedule 1C
</t>
    </r>
    <r>
      <rPr>
        <b/>
        <sz val="9"/>
        <color rgb="FF0033CC"/>
        <rFont val="Calibri"/>
        <family val="2"/>
        <scheme val="minor"/>
      </rPr>
      <t>Less-Than-Arm's-Length Transactions</t>
    </r>
  </si>
  <si>
    <t>Nature of 
Related Party Expense</t>
  </si>
  <si>
    <t>Related Vendor, 
Individual, or Organization</t>
  </si>
  <si>
    <t>Operating Total</t>
  </si>
  <si>
    <t>DIRECT CLIENT SERVICE PERSONNEL COSTS (Salary, Bonus, Commission)</t>
  </si>
  <si>
    <t xml:space="preserve">OPERATIONS PERSONNEL COSTS (Salary, Bonus, Commission) </t>
  </si>
  <si>
    <t>Electronic Health Records Maintenance, Support, Equipment</t>
  </si>
  <si>
    <t>Technology Software, Licensing, and Equipment for Use by Clients</t>
  </si>
  <si>
    <t>Client Education Materials</t>
  </si>
  <si>
    <t>Other Operating</t>
  </si>
  <si>
    <t>Marketing, Public Relations, and Other Communications</t>
  </si>
  <si>
    <t>Other Purchased Services and Professional Fees</t>
  </si>
  <si>
    <t>Client Food and Drink</t>
  </si>
  <si>
    <t>Business Travel, Entertainment, Meals</t>
  </si>
  <si>
    <t>Schedule 1: Expenses</t>
  </si>
  <si>
    <t>Direct Client Service Personnel Total</t>
  </si>
  <si>
    <t>Clinical, Licensed Non-Physicians</t>
  </si>
  <si>
    <t>Clinicians or Clinical Services Contracted Personnel</t>
  </si>
  <si>
    <t>Other Operations Personnel</t>
  </si>
  <si>
    <t>Electronic Health Records Software Upgrades and Improvements</t>
  </si>
  <si>
    <t>Telecommunications (Phone, Internet, Pagers, Data, etc.)</t>
  </si>
  <si>
    <t>Other Information Technology</t>
  </si>
  <si>
    <t>Rent and Lease</t>
  </si>
  <si>
    <t>Depreciation and Amortization</t>
  </si>
  <si>
    <t>Other Occupancy</t>
  </si>
  <si>
    <t xml:space="preserve">Other Employee-Related  </t>
  </si>
  <si>
    <t>BS</t>
  </si>
  <si>
    <t>Bachelor's of Science</t>
  </si>
  <si>
    <t>Other Clinical or Direct Client Service (BS, Peers, Case Mgmt, etc.)</t>
  </si>
  <si>
    <t>Interest - Building</t>
  </si>
  <si>
    <t>OTHER UNALLOWABLE EXPENSE</t>
  </si>
  <si>
    <t>Interest</t>
  </si>
  <si>
    <t>Other Unallowable</t>
  </si>
  <si>
    <t>Other Unallowable Total</t>
  </si>
  <si>
    <t>Total Expense per Audited Financial Statements</t>
  </si>
  <si>
    <t>Lobbying, Professional Membership Dues</t>
  </si>
  <si>
    <t>Donated Supplies, Services, Space - Given to Others</t>
  </si>
  <si>
    <t>In-Kind Services and Donations Received</t>
  </si>
  <si>
    <t>Summary Expense by Service Group</t>
  </si>
  <si>
    <t>Number of Clients Served*</t>
  </si>
  <si>
    <t>* Client count can be duplicated across programs for purposes of completing this column.</t>
  </si>
  <si>
    <t>Client Medications</t>
  </si>
  <si>
    <t>Utilities</t>
  </si>
  <si>
    <t>Facility and Grounds Maintenance</t>
  </si>
  <si>
    <t>Property Insurance</t>
  </si>
  <si>
    <t>Other Insurance</t>
  </si>
  <si>
    <t>Psychotherapy complex interactive</t>
  </si>
  <si>
    <t>Psychiatric diagnostic evaluation</t>
  </si>
  <si>
    <t>Psychiatric diagnostic evaluation w/ medical services</t>
  </si>
  <si>
    <t>Psychotherapy patient &amp; fam w/ evaluation and management 30 min</t>
  </si>
  <si>
    <t>Psychotherapy patient &amp; family 45 minutes</t>
  </si>
  <si>
    <t>Psychotherapy patient &amp; family 60 minutes</t>
  </si>
  <si>
    <t>Psychotherapy patient &amp; amp;/family 30 minutes</t>
  </si>
  <si>
    <t>Psychotherapy patient &amp; fam w/ evaluation and management 45 min</t>
  </si>
  <si>
    <t>Psychotherapy patient &amp; fam w/ evaluation and management 60 min</t>
  </si>
  <si>
    <t>Psychotherapy crisis - each additional 30 min</t>
  </si>
  <si>
    <t>Psychotherapy crisis - initial 60 min</t>
  </si>
  <si>
    <t>Interpretation/Explanation Results, Psychiatric/Medical Exam/Proc w/Family</t>
  </si>
  <si>
    <t>Psychological/neuropsychological test auto result</t>
  </si>
  <si>
    <t xml:space="preserve">Neuropsychological testing evaluation phys/qhp - 1st </t>
  </si>
  <si>
    <t xml:space="preserve">Neuropsychological testing evaluation phys/qhp - each additional </t>
  </si>
  <si>
    <t xml:space="preserve">Psychological/neuropsychological test phy/qhp - 1st </t>
  </si>
  <si>
    <t xml:space="preserve">Psychological/neuropsychological test phy/qhp - each additional </t>
  </si>
  <si>
    <t xml:space="preserve">Psychological/neuropsychological test technician - 1st </t>
  </si>
  <si>
    <t xml:space="preserve">Psychological/neuropsychological test technician - each additional </t>
  </si>
  <si>
    <t>Psychological testing evaluation phys/qhp - 1st</t>
  </si>
  <si>
    <t>Psychological testing evaluation phys/qhp - each additional</t>
  </si>
  <si>
    <t>Neurobehavioral status exam phy/qhp - each additional</t>
  </si>
  <si>
    <t xml:space="preserve">Neurobehavioral status exam </t>
  </si>
  <si>
    <t>Non-physician health care professional phone call 5-10 min</t>
  </si>
  <si>
    <t>Non-physician health care professional phone call 11-20 min</t>
  </si>
  <si>
    <t>Non-physician health care professional phone call 21-30 min</t>
  </si>
  <si>
    <t>Office or other outpatient visit for the evaluation and management of an established patient that may not require the presence of a physician or other qualified health care professional</t>
  </si>
  <si>
    <t>Hospital Discharge Day Management - 30 Minutes</t>
  </si>
  <si>
    <t>Office consultation - 30 minutes</t>
  </si>
  <si>
    <t>Office consultation - 40 minutes</t>
  </si>
  <si>
    <t>Office consultation - 60 minutes</t>
  </si>
  <si>
    <t>Office consultation - 80 minutes</t>
  </si>
  <si>
    <t>Initial Inpatient Consultation - 40 Minutes</t>
  </si>
  <si>
    <t>Initial Inpatient Consultation - 55 Minutes</t>
  </si>
  <si>
    <t>Initial Inpatient Consultation - 80 Minutes</t>
  </si>
  <si>
    <t>Initial inpatient consultation - 110 minutes.</t>
  </si>
  <si>
    <t>Emergency Dept: req. history, exam, med decision making</t>
  </si>
  <si>
    <t>Emergency Dept: req. exp. history, exp. exam, low complexity</t>
  </si>
  <si>
    <t>Emergency Dept: req. exp. history, exp. exam, moderate complexity</t>
  </si>
  <si>
    <t>Emergency Dept: req. detailed history, exam, moderate complexity</t>
  </si>
  <si>
    <t>Emergency Dept.: req. comp. history, exam, high complexity</t>
  </si>
  <si>
    <t>Observation or inpatient hospital care, patient admitted and discharged on same date of service - 40 minutes</t>
  </si>
  <si>
    <t>Observation or inpatient hospital care, patient admitted and discharged on same date of service - 50 minutes</t>
  </si>
  <si>
    <t>Observation or inpatient hospital care, patient admitted and discharged on same date of service - 55 minutes</t>
  </si>
  <si>
    <t>Initial nursing facility care/per day - 25 min at bedside or on patient floor/unit</t>
  </si>
  <si>
    <t>Initial nursing facility care/per day - 35 min at bedside or on patient floor/unit</t>
  </si>
  <si>
    <t>Initial nursing facility care/per day - 45 min at bedside or on patient floor/unit</t>
  </si>
  <si>
    <t>Subsequent nursing facility care/per day - 10 min at bedside or on patient floor/unit</t>
  </si>
  <si>
    <t>Subsequent nursing facility care/per day - 15 min at bedside or on patient floor/unit</t>
  </si>
  <si>
    <t>Subsequent nursing facility care/per day - 25 min at bedside or on patient floor/unit</t>
  </si>
  <si>
    <t>Subsequent nursing facility care/per day - 35 min at bedside or on patient floor/unit</t>
  </si>
  <si>
    <t>Nursing facility discharge day management - 30 minutes or less</t>
  </si>
  <si>
    <t>Home visit, new patient - 20 minutes</t>
  </si>
  <si>
    <t>Home visit, new patient - 30 minutes</t>
  </si>
  <si>
    <t>Home visit, new patient - 60 minutes</t>
  </si>
  <si>
    <t>Home visit, new patient - 75 minutes</t>
  </si>
  <si>
    <t>Home visit, established patient - 15 minutes</t>
  </si>
  <si>
    <t>Home visit, established patient - 25 minutes</t>
  </si>
  <si>
    <t>Home visit, established patient - 40 minutes</t>
  </si>
  <si>
    <t>Home visit, established patient - 60 minutes</t>
  </si>
  <si>
    <t xml:space="preserve">Team conference w/ patient by non-physician health care professional </t>
  </si>
  <si>
    <t>Team conference w/out patient by physician</t>
  </si>
  <si>
    <t xml:space="preserve">Team conference w/out patient by non-physician health care professional </t>
  </si>
  <si>
    <t>Phone evaluation and management by physician - 5-10 min</t>
  </si>
  <si>
    <t>Phone evaluation and management by physician - 11-20 min</t>
  </si>
  <si>
    <t>Phone evaluation and management by physician - 21-30 min</t>
  </si>
  <si>
    <t>Activity therapy, such as music, dance, art or play therapies not for recreation, related to the care; treatment of patients disabling MH problems, per session - 45 min or more</t>
  </si>
  <si>
    <t>Training and educational services related to the care and treatment of patient disabling mental health problems per session - 45 minutes or more</t>
  </si>
  <si>
    <t>Behavioral health screening to determine eligibility for admit to treatment program</t>
  </si>
  <si>
    <t>ASAM 3.2 withdrawal management - alcohol and/or drug services, acute detox (residential addiction program inpatient)</t>
  </si>
  <si>
    <t>AMAM 3.7 withdrawal management - alcohol and/or drug services; acute detoxification (residential addiction program inpatient)</t>
  </si>
  <si>
    <t>Substance use intensive outpatient program</t>
  </si>
  <si>
    <t>Alcohol and/or drug services; methadone administration and/or service (provisions of the drug by a licensed program)</t>
  </si>
  <si>
    <t>Alcohol and/or drug outreach - Drop In Center</t>
  </si>
  <si>
    <t>Alcohol and/or drug outreach - Outreach Only</t>
  </si>
  <si>
    <t>Behavioral health treatment service plan development, by non-physician</t>
  </si>
  <si>
    <t>Mental health assessment, by non-physician</t>
  </si>
  <si>
    <t>Medication training and support - per 15 min</t>
  </si>
  <si>
    <t>Mental health partial hospitalization, treatment - less than 24 hours</t>
  </si>
  <si>
    <t>Community Psychiatric Supportive Treatment Program - Per Diem</t>
  </si>
  <si>
    <t>Community Psychiatric Supportive Treatment, Face-Face - Per 15min</t>
  </si>
  <si>
    <t>Assertive Community Treatment, Face-Face - 15min</t>
  </si>
  <si>
    <t>Assertive Community Treatment Program - Per Diem</t>
  </si>
  <si>
    <t>Supported Housing - Per Diem</t>
  </si>
  <si>
    <t>Supported Housing - Per Month</t>
  </si>
  <si>
    <t>Respite Not-In-Home - Per Diem</t>
  </si>
  <si>
    <t>Alcohol and/or other drug abuse services - not otherwise specified</t>
  </si>
  <si>
    <t>Alcohol and/or other drug testing - collection and handling only</t>
  </si>
  <si>
    <t>Comprehensive Multidisciplinary Evaluation</t>
  </si>
  <si>
    <t>Rehabilitation Program - per 1/2 day</t>
  </si>
  <si>
    <t xml:space="preserve">Crisis Intervention Service - 15 min </t>
  </si>
  <si>
    <t xml:space="preserve">Behavioral Health Day Treatment - Per Hour </t>
  </si>
  <si>
    <t>Skills training and development - 15 Min</t>
  </si>
  <si>
    <t>Comprehensive community support services - 15 Min</t>
  </si>
  <si>
    <t>Community-based wrap-around services - per diem</t>
  </si>
  <si>
    <t>Community-based wrap-around services - 15 min</t>
  </si>
  <si>
    <t>Psychosocial rehabilitation services - 15 Min</t>
  </si>
  <si>
    <t>Psychosocial rehabilitation services - per diem</t>
  </si>
  <si>
    <t>Comprehensive community support services - per diem</t>
  </si>
  <si>
    <t>Supported Employment - Per 15 Min</t>
  </si>
  <si>
    <t>Supported Employment - Per Diem</t>
  </si>
  <si>
    <t>Support to Maintain Employment - 15 Min</t>
  </si>
  <si>
    <t>Support to Maintain Employment - Per Diem</t>
  </si>
  <si>
    <t>Psychoeducational services - 15 Min</t>
  </si>
  <si>
    <t>Mental health clubhouse services - 15 Min</t>
  </si>
  <si>
    <t>Mental health clubhouse services - Per Diem</t>
  </si>
  <si>
    <t>Activity Therapy - Per 15 Min</t>
  </si>
  <si>
    <t>Multisystemic therapy for juveniles - 15 min</t>
  </si>
  <si>
    <t>Alcohol and/or drug treatment program - Per Diem</t>
  </si>
  <si>
    <t xml:space="preserve">Unskilled Respite Care - 15m </t>
  </si>
  <si>
    <t>Unskilled Respite Care - Per Diem</t>
  </si>
  <si>
    <t>Stress Management Class</t>
  </si>
  <si>
    <t>Intensive outpatient psychiatric services - per diem</t>
  </si>
  <si>
    <t>Crisis intervention mental health services - Per Diem</t>
  </si>
  <si>
    <t>Respite Care Service - 15 Min</t>
  </si>
  <si>
    <t xml:space="preserve">Case Management - Each 15 Minutes </t>
  </si>
  <si>
    <t>Inpatient Hospital</t>
  </si>
  <si>
    <t xml:space="preserve">TRCCF </t>
  </si>
  <si>
    <t>License Type</t>
  </si>
  <si>
    <t>H2036 3.7</t>
  </si>
  <si>
    <t>H2036 3.5</t>
  </si>
  <si>
    <t>H2036 3.1</t>
  </si>
  <si>
    <t xml:space="preserve">
Bed Capacity</t>
  </si>
  <si>
    <t>H0010 3.2</t>
  </si>
  <si>
    <t>H0011 3.7</t>
  </si>
  <si>
    <t>H2036 3.3</t>
  </si>
  <si>
    <t>Schedule 4 Total Units</t>
  </si>
  <si>
    <t>Total 
Census Days</t>
  </si>
  <si>
    <t>a</t>
  </si>
  <si>
    <t>b</t>
  </si>
  <si>
    <t>c</t>
  </si>
  <si>
    <t>H0010 3.2 WM</t>
  </si>
  <si>
    <t>H0011 3.7 WM</t>
  </si>
  <si>
    <t>Other Client</t>
  </si>
  <si>
    <t>Non-Clinical 
Role FTE</t>
  </si>
  <si>
    <t>Days Open During Period</t>
  </si>
  <si>
    <t>N/A - Apartments</t>
  </si>
  <si>
    <t>Apartments</t>
  </si>
  <si>
    <t>Number of Months in Role During Reporting Period</t>
  </si>
  <si>
    <t xml:space="preserve">Clinical, Licensed Physicians  </t>
  </si>
  <si>
    <t>Partner Organizations</t>
  </si>
  <si>
    <t>Total consultative and educational svcs expense (A + B)</t>
  </si>
  <si>
    <t>Total outpatient services expense (A + B)</t>
  </si>
  <si>
    <t>Total emergency services expense (A + B)</t>
  </si>
  <si>
    <t>Type of Facility, Endorsement, or Service</t>
  </si>
  <si>
    <t>RSSO</t>
  </si>
  <si>
    <t>CSL</t>
  </si>
  <si>
    <t>BHE</t>
  </si>
  <si>
    <t>ALR - Assisted Living Residence</t>
  </si>
  <si>
    <t>BHE - Behavioral Health Entity</t>
  </si>
  <si>
    <t>CSL - Controlled Substance License</t>
  </si>
  <si>
    <t>SUD - Substance Use Disorder</t>
  </si>
  <si>
    <t>PRTF - Psychiatric Residential Treatment Facility</t>
  </si>
  <si>
    <t>RSSO - Recovery Support Services Organization</t>
  </si>
  <si>
    <t>RCCF - Residential Child Care Facility</t>
  </si>
  <si>
    <t>TRCCF - Therapeutic Residential Child Care Facility</t>
  </si>
  <si>
    <t>Acronyms Used Above</t>
  </si>
  <si>
    <t>ATU - Acute Treatment Unit</t>
  </si>
  <si>
    <t>CSU - Crisis Stabilization Unit</t>
  </si>
  <si>
    <t>Behavioral health entity</t>
  </si>
  <si>
    <t>Controlled substance license</t>
  </si>
  <si>
    <t>Recovery support services organization</t>
  </si>
  <si>
    <t>Inpatient and Residential Services</t>
  </si>
  <si>
    <t>Identify all facilities at which inpatient and residential programs are provided. Facilities that serve multiple types of programs, services, or endorsements should be separated by such into individual lines below. For example, if Facility A houses the ATU and CSU programs, then Facility A should be reported twice below, and the census days and costs for each program should be discreetly identified and separated between lines accordingly.</t>
  </si>
  <si>
    <t>T2031</t>
  </si>
  <si>
    <t>Withdrawal Mgmt</t>
  </si>
  <si>
    <t xml:space="preserve">This schedule identified the non-clinical direct salaries to which a limitation is applied. The limitation and application are determined annually by the Department of Health Care Policy and Financing and the Behavioral Health Administration. If an employee serves a dual role providing clinical and non-clinical functions, the limitation is only applicable to the non-clinical portion of the employee's direct salary.  The excess direct salary amounts above the annual limit are automatically reclassified to unallowable on Schedule 1.
</t>
  </si>
  <si>
    <t>This schedule details expenses related to the provision of emergency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</si>
  <si>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This schedule mirrors the previous schedule, but details expenses related to the provision of consultative and educational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</si>
  <si>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This schedule mirrors the previous schedule, but details expenses related to the provision of outpatient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</si>
  <si>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 xml:space="preserve">This schedule contains the expense and census detail for all inpatient and residential facilities, and calculates individual and average per diem rates for each. Facilities should be identified by name and reported individually.
For each facility, the following should be identified:
A. Type of facility, endorsement or services
B. License type
C. Facility open and close dates
D. Bed capacity
E. Census days by procedure code
F. Total facility expense (including indirect costs)
G. Room and board expense
</t>
  </si>
  <si>
    <r>
      <t xml:space="preserve">ENCOUNTER-BASED SERVICES </t>
    </r>
    <r>
      <rPr>
        <b/>
        <i/>
        <sz val="11"/>
        <rFont val="Calibri"/>
        <family val="2"/>
        <scheme val="minor"/>
      </rPr>
      <t>with</t>
    </r>
    <r>
      <rPr>
        <b/>
        <sz val="11"/>
        <rFont val="Calibri"/>
        <family val="2"/>
        <scheme val="minor"/>
      </rPr>
      <t xml:space="preserve"> RVU WEIGHTS and ALL INTEGRATION SERVICES
(Schedule 2)</t>
    </r>
  </si>
  <si>
    <r>
      <t xml:space="preserve">OTHER ENCOUNTER-BASED SERVICES </t>
    </r>
    <r>
      <rPr>
        <b/>
        <i/>
        <sz val="11"/>
        <rFont val="Calibri"/>
        <family val="2"/>
        <scheme val="minor"/>
      </rPr>
      <t>without</t>
    </r>
    <r>
      <rPr>
        <b/>
        <sz val="11"/>
        <rFont val="Calibri"/>
        <family val="2"/>
        <scheme val="minor"/>
      </rPr>
      <t xml:space="preserve"> RVU WEIGHTS and OTHER NON-ENCOUNTER-BASED SERVICES
(Schedule 2)</t>
    </r>
  </si>
  <si>
    <t>CLIENT COSTS</t>
  </si>
  <si>
    <t>Identify employees with the five largest non-clinical direct salary amounts (wages and bonus) exceeding the limit during the cost report period. If an employee serves a dual role providing clinical and non-clinical functions, the limitation is only applicable to the non-clinical portion of the employee's direct salary. For example, a CEO with a $500,000 direct salary who spends 40% of their time serving in a non-clinical role would have the limit applied to $200,000 of their direct salary; the non-clinical percent is identified as full time equivalent (FTE) below for informational purposes.</t>
  </si>
  <si>
    <t>Non-Clinical 
Salary and Bonus 
During Period</t>
  </si>
  <si>
    <t>Unallowable Excess Non-Clinical Salary Above Limit</t>
  </si>
  <si>
    <r>
      <t xml:space="preserve">Indirect Cost 
</t>
    </r>
    <r>
      <rPr>
        <sz val="8"/>
        <rFont val="Calibri"/>
        <family val="2"/>
        <scheme val="minor"/>
      </rPr>
      <t>(Direct Cost x Sch 1 Indirect Cost Rate</t>
    </r>
    <r>
      <rPr>
        <b/>
        <sz val="8"/>
        <rFont val="Calibri"/>
        <family val="2"/>
        <scheme val="minor"/>
      </rPr>
      <t>)</t>
    </r>
  </si>
  <si>
    <r>
      <t xml:space="preserve">Facility 
Open Date 
</t>
    </r>
    <r>
      <rPr>
        <b/>
        <sz val="8"/>
        <rFont val="Calibri"/>
        <family val="2"/>
        <scheme val="minor"/>
      </rPr>
      <t>(leave blank if opened prior to reporting period)</t>
    </r>
  </si>
  <si>
    <r>
      <t xml:space="preserve">Facility 
Close Date 
</t>
    </r>
    <r>
      <rPr>
        <b/>
        <sz val="8"/>
        <rFont val="Calibri"/>
        <family val="2"/>
        <scheme val="minor"/>
      </rPr>
      <t>(leave blank if still open at end of period)</t>
    </r>
  </si>
  <si>
    <r>
      <t xml:space="preserve">Procedure Code </t>
    </r>
    <r>
      <rPr>
        <b/>
        <sz val="9"/>
        <rFont val="Calibri"/>
        <family val="2"/>
        <scheme val="minor"/>
      </rPr>
      <t>(and ASAM if applicable)</t>
    </r>
  </si>
  <si>
    <t>Comprehensive Safety Net Providers</t>
  </si>
  <si>
    <t>Schedule 5: Revenues</t>
  </si>
  <si>
    <t>CLIENT SERVICE</t>
  </si>
  <si>
    <t>AMOUNT</t>
  </si>
  <si>
    <t>Medicaid Fee for Service</t>
  </si>
  <si>
    <t>Client Service Total</t>
  </si>
  <si>
    <t>Client Fees</t>
  </si>
  <si>
    <t>Other Contracts</t>
  </si>
  <si>
    <t>GOVERNMENT</t>
  </si>
  <si>
    <t>Government Total</t>
  </si>
  <si>
    <t>PUBLIC SUPPORT</t>
  </si>
  <si>
    <t>Public Support Total</t>
  </si>
  <si>
    <t>Donated Services</t>
  </si>
  <si>
    <t>Donated Hospital</t>
  </si>
  <si>
    <t>Donated Medications</t>
  </si>
  <si>
    <t>Donated Building Space</t>
  </si>
  <si>
    <t>OTHER INCOME</t>
  </si>
  <si>
    <t>Management Fees</t>
  </si>
  <si>
    <t>Other</t>
  </si>
  <si>
    <t>Other Income Total</t>
  </si>
  <si>
    <t>TOTAL REVENUE</t>
  </si>
  <si>
    <t>REVENUES</t>
  </si>
  <si>
    <t>Total Revenue per Audited Financial Statements</t>
  </si>
  <si>
    <r>
      <t xml:space="preserve">Schedule 5
</t>
    </r>
    <r>
      <rPr>
        <b/>
        <sz val="9"/>
        <color rgb="FF0033CC"/>
        <rFont val="Calibri"/>
        <family val="2"/>
        <scheme val="minor"/>
      </rPr>
      <t>Revenues</t>
    </r>
  </si>
  <si>
    <t>Emergency and Crisis Behavioral Health Services</t>
  </si>
  <si>
    <t>Mental Health and Substance Use Outpatient Services</t>
  </si>
  <si>
    <t>Behavioral Health High-Intensity Outpatient Services</t>
  </si>
  <si>
    <t>Outreach, Education, and Engagement Services</t>
  </si>
  <si>
    <t>Mental Health and Substance Use Recovery Supports</t>
  </si>
  <si>
    <t>Outpatient Competency Restoration</t>
  </si>
  <si>
    <t>Screening, Assessment, and Diagnosis, Including Risk Assessment, Crisis Planning, and Monitoring to Key Health Indicator</t>
  </si>
  <si>
    <t>Provider Name:</t>
  </si>
  <si>
    <t>Schedule 2E</t>
  </si>
  <si>
    <t>Schedule 2F</t>
  </si>
  <si>
    <t>Schedule 2G</t>
  </si>
  <si>
    <t>Schedule 2H</t>
  </si>
  <si>
    <t>Schedule 2I</t>
  </si>
  <si>
    <t>Care Management</t>
  </si>
  <si>
    <t>Care Coordination</t>
  </si>
  <si>
    <t>Schedule 1 costs (col 4)</t>
  </si>
  <si>
    <t>Partial hospitalization</t>
  </si>
  <si>
    <t>Outpatient services</t>
  </si>
  <si>
    <t>Consultative and educational services</t>
  </si>
  <si>
    <t>Emergency services</t>
  </si>
  <si>
    <t>Non-Encounterable Costs</t>
  </si>
  <si>
    <t>Schedule 2J</t>
  </si>
  <si>
    <t>Schedule 2K</t>
  </si>
  <si>
    <t>Schedule 2L</t>
  </si>
  <si>
    <t>Schedule 2M</t>
  </si>
  <si>
    <t>PPS</t>
  </si>
  <si>
    <t>Prospective Payment System</t>
  </si>
  <si>
    <t>New Comprehensive Safety Net Provider Service Groups</t>
  </si>
  <si>
    <t>Are mental health and substance use outpatient services provided?</t>
  </si>
  <si>
    <t>Total mental health and substance use outpatient services expense (A + B)</t>
  </si>
  <si>
    <t>Are behavioral health high-intensity outpatient services provided?</t>
  </si>
  <si>
    <t>Total behavioral health high-intensity outpatient services expense (A + B)</t>
  </si>
  <si>
    <t>Are care management services provided?</t>
  </si>
  <si>
    <t>Are outreach, education, and engagement services provided?</t>
  </si>
  <si>
    <t>Total outreach, education, and engagement services expense (A + B)</t>
  </si>
  <si>
    <t>Are mental health and substance use recovery supports services provided?</t>
  </si>
  <si>
    <t>Are care coordination services provided?</t>
  </si>
  <si>
    <t>Total care coordination expense (A + B)</t>
  </si>
  <si>
    <t>Total mental health and substance use recovery supports expense (A + B)</t>
  </si>
  <si>
    <t>Total care management expense (A + B)</t>
  </si>
  <si>
    <t>Total partial hospitalization expense (A + B)</t>
  </si>
  <si>
    <t>Are outpatient competency restoration services provided?</t>
  </si>
  <si>
    <t>Total outpatient competency restoration expense (A + B)</t>
  </si>
  <si>
    <t>Are screening, assessment, and diagnosis, including risk assessment, crisis planning, and monitoring to key health indicator services provided?</t>
  </si>
  <si>
    <t>Total screening, assessment, and diagnosis, including risk assessment, crisis planning, and monitoring to key health indicator expense (A + B)</t>
  </si>
  <si>
    <t>Total emergency and crisis behavioral health services expense (A + B)</t>
  </si>
  <si>
    <t>Are emergency and crisis behavioral health services provided?</t>
  </si>
  <si>
    <t>Yes</t>
  </si>
  <si>
    <t>No</t>
  </si>
  <si>
    <t>Previously Established Community Mental Health Center (CMHC) Service Groups</t>
  </si>
  <si>
    <t>Schedule 2E: Emergency and Crisis Behavioral Health Services (ONLY for New Comprehensive Safety Net Providers)</t>
  </si>
  <si>
    <t>Schedule 2F: Mental Health and Substance Use Outpatient Services (ONLY for New Comprehensive Safety Net Providers)</t>
  </si>
  <si>
    <t>Schedule 2G: Behavioral Health High-Intensity Outpatient Services (ONLY for New Comprehensive Safety Net Providers)</t>
  </si>
  <si>
    <t>Schedule 2H: Care Management (ONLY for New Comprehensive Safety Net Providers)</t>
  </si>
  <si>
    <t>Schedule 2I: Outreach, Education, and Engagement Services (ONLY for New Comprehensive Safety Net Providers)</t>
  </si>
  <si>
    <t>Schedule 2J: Mental Health and Substance Use Recovery Supports (ONLY for New Comprehensive Safety Net Providers)</t>
  </si>
  <si>
    <t>Schedule 2K: Care Coordination (ONLY for New Comprehensive Safety Net Providers)</t>
  </si>
  <si>
    <t>Schedule 2L: Outpatient Competency Restoration (ONLY for New Comprehensive Safety Net Providers)</t>
  </si>
  <si>
    <t>and Monitoring to Key Health Indicator (ONLY for New Comprehensive Safety Net Providers)</t>
  </si>
  <si>
    <t xml:space="preserve">Schedule 2M: Screening, Assessment, and Diagnosis, Including Risk Assessment, Crisis Planning, </t>
  </si>
  <si>
    <t xml:space="preserve">Total allowable costs for encounter-based services </t>
  </si>
  <si>
    <t xml:space="preserve">Total costs from Column 3 on Schedule 1 </t>
  </si>
  <si>
    <t xml:space="preserve">Total allowable costs for PPS rate </t>
  </si>
  <si>
    <t xml:space="preserve">PPS RATE </t>
  </si>
  <si>
    <t xml:space="preserve">BASE UNIT COST </t>
  </si>
  <si>
    <t xml:space="preserve">Non-facility RVUs </t>
  </si>
  <si>
    <t xml:space="preserve">Facility RVUs </t>
  </si>
  <si>
    <t xml:space="preserve">Total RVUs </t>
  </si>
  <si>
    <t xml:space="preserve">Total encounters </t>
  </si>
  <si>
    <t>Medicare</t>
  </si>
  <si>
    <t>Commercial Insurance</t>
  </si>
  <si>
    <t>Medicaid - Regional Accountable Entities</t>
  </si>
  <si>
    <t>Behavioral Health Administration - Direct</t>
  </si>
  <si>
    <t>Behavioral Health Administration - Indirect</t>
  </si>
  <si>
    <t>Other Donations Received</t>
  </si>
  <si>
    <t>Schedule 3: Per Diem Inpatient and Residential Services</t>
  </si>
  <si>
    <t>Schedule 1 direct costs (col 3 / col 5)</t>
  </si>
  <si>
    <t>Identify all transactions that are less-than-arms-length (reference the definition below). The provider must identify the nature, amount, account number(s) and/or Program(s) associated with the related party expense. In addition, the vendor/individual name should be included. Multiple types of expenses paid to the same related entity can be combined into a single line below as long as they are reported in the same column on Schedule 1.</t>
  </si>
  <si>
    <t>Provider: 
Related Party 
Expense Recorded</t>
  </si>
  <si>
    <t>Unallowable Excess 
Provider Expense Above Related Party 
Actual Cost</t>
  </si>
  <si>
    <r>
      <t xml:space="preserve">PER DIEM INPATIENT SERVICES and RESIDENTIAL SERVICES </t>
    </r>
    <r>
      <rPr>
        <b/>
        <i/>
        <sz val="11"/>
        <rFont val="Calibri"/>
        <family val="2"/>
        <scheme val="minor"/>
      </rPr>
      <t>without</t>
    </r>
    <r>
      <rPr>
        <b/>
        <sz val="11"/>
        <rFont val="Calibri"/>
        <family val="2"/>
        <scheme val="minor"/>
      </rPr>
      <t xml:space="preserve"> RVU WEIGHTS 
(Schedule 3)</t>
    </r>
  </si>
  <si>
    <t>I hereby certify that I have reviewed the attached Comprehensive Provider Cost Report for the above-referenced provider and fiscal year end and that, to the best of my knowledge and belief, it is a true, correct and complete statement prepared from the books and records of the provider in accordance with applicable State and Federal rules and instructions, except as noted below:</t>
  </si>
  <si>
    <t>Colorado Comprehensive Provider Cost Report</t>
  </si>
  <si>
    <t>This tab contains an accuracy attestation to be signed annually. The header on this tab should be completed first; the provider- and period-end identifying information will be pulled from this tab to all subsequent tabs. The certification should be signed by the CEO and CFO upon completion of the cost report, prior to submission.</t>
  </si>
  <si>
    <t>This schedule contains all expenses incurred during the cost report period. Expenses are classified by cost category (row) and functional application (column) as defined in the Behavioral Health Accounting and Auditing Guidelines (A&amp;A Guidelines). 
The cost categories are grouped into the following sections:
1. Direct client service personnel costs.
2. Operations personnel costs.
3. Other employee-related costs.
4. Contracted personnel costs.
5. Client costs.
6. Information technology costs.
7. Occupancy costs.
8. Operating costs.
The functional application groupings are as follows:
1. Indirect.
2. Encounter-based services with RVU weights and all integration services.
3. Per diem inpatient services and residential services without RVU weights. 
4. Other encounter-based services without RVU weights and other non-encounter-based services.
5. Unallowable.
Excess direct salary costs for non-clinical employees are calculated on Schedule 1A, and then automatically pulled into this schedule. Excess related party costs are calculated on Schedule 1C, and then automatically pulled into this schedule. No data entry is required for these items on this schedule.
Indirect costs are automatically removed from Column 2, and should be manually dispersed amongst the remaining columns via an allocation methodology in accordance with the A&amp;A Guidelines.</t>
  </si>
  <si>
    <t xml:space="preserve">This schedule identifies all related party entities and costs for the period. Expenses incurred by the provider are compared to the actual cost of the related party for the provision of services or supplies. The excess of provider expense above actual cost, if any, is automatically reclassified to unallowable on Schedule 1. Related entities are generally those that share common ownership or control with the provider. Expenses paid to related entities are allowable on Schedule 1 of the cost report to the extent that the expense incurred by the provider is not greater than the actual cost incurred by the related organization to provide the supplies/services to the provider. Excess expense above actual cost is reported as unallowable on Schedule 1, and is not included in calculation of the Base Unit Cost.
If the actual cost of the related party cannot be determined, reasonable methods should be used to estimate the related party profit included in the provider expense. The income statement for the related party can be used to calculate an overall profit margin for the related entity; the profit margin percent can be applied to expense incurred by the provider to estimate the actual cost of the related party profit.
</t>
  </si>
  <si>
    <r>
      <t xml:space="preserve">Schedule 2E
</t>
    </r>
    <r>
      <rPr>
        <b/>
        <sz val="9"/>
        <color rgb="FF0033CC"/>
        <rFont val="Calibri"/>
        <family val="2"/>
        <scheme val="minor"/>
      </rPr>
      <t>Emergency and Crisis Behavioral Health Services</t>
    </r>
  </si>
  <si>
    <t>This schedule mirrors the previous schedule, but details expenses related to the provision of partial hospitalization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</si>
  <si>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This schedule mirrors the previous schedule, but details expenses related to the provision of emergency and crisis behavioral health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</si>
  <si>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r>
      <t xml:space="preserve">Schedule 2F
</t>
    </r>
    <r>
      <rPr>
        <b/>
        <sz val="9"/>
        <color rgb="FF0033CC"/>
        <rFont val="Calibri"/>
        <family val="2"/>
        <scheme val="minor"/>
      </rPr>
      <t>Mental Health and Substance Use Outpatient Services</t>
    </r>
  </si>
  <si>
    <r>
      <t xml:space="preserve">Schedule 2G
</t>
    </r>
    <r>
      <rPr>
        <b/>
        <sz val="9"/>
        <color rgb="FF0033CC"/>
        <rFont val="Calibri"/>
        <family val="2"/>
        <scheme val="minor"/>
      </rPr>
      <t>Behavioral Health High-Intensity Outpatient Services</t>
    </r>
  </si>
  <si>
    <r>
      <t xml:space="preserve">Schedule 2H
</t>
    </r>
    <r>
      <rPr>
        <b/>
        <sz val="9"/>
        <color rgb="FF0033CC"/>
        <rFont val="Calibri"/>
        <family val="2"/>
        <scheme val="minor"/>
      </rPr>
      <t>Care Management</t>
    </r>
  </si>
  <si>
    <r>
      <t xml:space="preserve">Schedule 2I
</t>
    </r>
    <r>
      <rPr>
        <b/>
        <sz val="9"/>
        <color rgb="FF0033CC"/>
        <rFont val="Calibri"/>
        <family val="2"/>
        <scheme val="minor"/>
      </rPr>
      <t>Outreach, Education, and Engagement Services</t>
    </r>
  </si>
  <si>
    <r>
      <t xml:space="preserve">Schedule 2J
</t>
    </r>
    <r>
      <rPr>
        <b/>
        <sz val="9"/>
        <color rgb="FF0033CC"/>
        <rFont val="Calibri"/>
        <family val="2"/>
        <scheme val="minor"/>
      </rPr>
      <t>Mental Health and Substance Use Recovery Supports</t>
    </r>
  </si>
  <si>
    <r>
      <t xml:space="preserve">Schedule 2K
</t>
    </r>
    <r>
      <rPr>
        <b/>
        <sz val="9"/>
        <color rgb="FF0033CC"/>
        <rFont val="Calibri"/>
        <family val="2"/>
        <scheme val="minor"/>
      </rPr>
      <t>Care Coordination</t>
    </r>
  </si>
  <si>
    <r>
      <t xml:space="preserve">Schedule 2L
</t>
    </r>
    <r>
      <rPr>
        <b/>
        <sz val="9"/>
        <color rgb="FF0033CC"/>
        <rFont val="Calibri"/>
        <family val="2"/>
        <scheme val="minor"/>
      </rPr>
      <t>Outpatient Competency Restoration</t>
    </r>
  </si>
  <si>
    <r>
      <t xml:space="preserve">Schedule 2M
</t>
    </r>
    <r>
      <rPr>
        <b/>
        <sz val="9"/>
        <color rgb="FF0033CC"/>
        <rFont val="Calibri"/>
        <family val="2"/>
        <scheme val="minor"/>
      </rPr>
      <t>Screening, Assessment, and Diagnosis, Including Risk Assessment, Crisis Planning, and Monitoring to Key Health Indicator</t>
    </r>
  </si>
  <si>
    <t>This schedule mirrors the previous schedule, but details expenses related to the provision of mental health and substance use outpatient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</si>
  <si>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This schedule mirrors the previous schedule, but details expenses related to the provision of behavioral health high-intensity outpatient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</si>
  <si>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This schedule mirrors the previous schedule, but details expenses related to the provision of care management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</si>
  <si>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This schedule mirrors the previous schedule, but details expenses related to the provision of outreach, education, and engagement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</si>
  <si>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This schedule mirrors the previous schedule, but details expenses related to the provision of mental health and substance use recovery supports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</si>
  <si>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This schedule mirrors the previous schedule, but details expenses related to the provision of care coordination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</si>
  <si>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This schedule mirrors the previous schedule, but details expenses related to the provision of outpatient competency restoration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</si>
  <si>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This schedule mirrors the previous schedule, but details expenses related to the provision of screening, assessment, and diagnosis, including risk assessment, crisis planning, and monitoring to key health indicator services, by program. Applicable expense should be specifically identified for each program (or team, reporting unit, etc.), and then identified as encounterable (RVU-producing and reported in Column 3 on Schedule 1) or non-encounterable (not RVU-producing and reported in Column 5 on Schedule 1). 
Indirect costs related to each program are automatically calculated as the direct cost amount multiplied by the Indirect Cost Rate calculated on Schedule 1.</t>
  </si>
  <si>
    <t>Behavioral Health Accounting and Auditing Guidelines FY2024</t>
  </si>
  <si>
    <t>Schedule 4: Base Unit Cost and PPS Rate Calculation</t>
  </si>
  <si>
    <r>
      <t xml:space="preserve">Schedule 4
</t>
    </r>
    <r>
      <rPr>
        <b/>
        <sz val="9"/>
        <color rgb="FF0033CC"/>
        <rFont val="Calibri"/>
        <family val="2"/>
        <scheme val="minor"/>
      </rPr>
      <t>Base Unit Cost and PPS Rate Calculation</t>
    </r>
  </si>
  <si>
    <t>This schedule contains all revenues incurred during the cost report period. Revenues are reported as defined in the A&amp;A Guidelines. 
The revenues are grouped into the following sections:
1. Client service revenues.
2. Government revenues.
3. Public support revenues.
4. Other income.</t>
  </si>
  <si>
    <r>
      <t xml:space="preserve">This schedule summarizes expenses by service group. The service groups include:
</t>
    </r>
    <r>
      <rPr>
        <i/>
        <u/>
        <sz val="11"/>
        <rFont val="Calibri"/>
        <family val="2"/>
        <scheme val="minor"/>
      </rPr>
      <t>Previously Established CMHC Service Groups</t>
    </r>
    <r>
      <rPr>
        <sz val="11"/>
        <rFont val="Calibri"/>
        <family val="2"/>
        <scheme val="minor"/>
      </rPr>
      <t xml:space="preserve">
1. Emergency Services
2. Consultative and Educational Services
3. Outpatient Services
4. Partial Hospitalization 
</t>
    </r>
    <r>
      <rPr>
        <i/>
        <u/>
        <sz val="11"/>
        <rFont val="Calibri"/>
        <family val="2"/>
        <scheme val="minor"/>
      </rPr>
      <t>New Comprehensive Safety Net Provider Service Groups</t>
    </r>
    <r>
      <rPr>
        <sz val="11"/>
        <rFont val="Calibri"/>
        <family val="2"/>
        <scheme val="minor"/>
      </rPr>
      <t xml:space="preserve">
1. Emergency and Crisis Behavioral Health Services
2. Mental Health and Substance Use Outpatient Services
3. Behavioral Health High-Intensity Outpatient Services
4. Care Management 
5. Outreach, Education, and Engagement Services
6. Mental Health and Substance Use Recovery Supports
7. Care Coordination
8. Outpatient Competency Restoration
9. Screening, Assessment, and Diagnosis, Including Risk Assessment, Crisis Planning, and Monitoring to Key Health Indicator
This tab does not require any data input, as all amounts included here are flowing from various other schedules.</t>
    </r>
  </si>
  <si>
    <t>Client Salaries</t>
  </si>
  <si>
    <t>Non-Facility RVU Weight</t>
  </si>
  <si>
    <t>Facility RVU Weight</t>
  </si>
  <si>
    <t>00104</t>
  </si>
  <si>
    <t>Anesthesia for Electroconvulsive Therapy</t>
  </si>
  <si>
    <t>H0046</t>
  </si>
  <si>
    <t xml:space="preserve">Drop-In Center </t>
  </si>
  <si>
    <t>Non-Governmental Grants and Contracts</t>
  </si>
  <si>
    <t>Federal Grants and Contracts</t>
  </si>
  <si>
    <t>Local Grants and Contracts</t>
  </si>
  <si>
    <t>Other Government Grants and Contracts</t>
  </si>
  <si>
    <t>According to the Behavioral Health Accounting and Auditing Guidelines (A&amp;A Guidelines) for the fiscal year, a less-than-arm's-length transaction is one under which one party to the transaction is able to control or substantially influence the actions of the other. Examples of less-than-arm’s-length transactions include leases, management agreements, or administrative service agreements between a parent and subsidiary or commonly-owned subsidiaries. Related entities are generally those that share common ownership or control with the provider. Expenses paid to related entities are allowable on Schedule 1 of the cost report to the extent that the expense incurred by the provider is not greater than the actual cost incurred by the related organization to provide the supplies/services to the provider. Excess expense above actual cost is reported as unallowable on Schedule 1, and is not included in calculation of the Base Unit Cost.</t>
  </si>
  <si>
    <t>Less: Encounter-based Essential services expense</t>
  </si>
  <si>
    <t xml:space="preserve">Less: Non-RVU integration services revenue </t>
  </si>
  <si>
    <t>This schedule includes the units of service provided during the period, and calculates the base unit cost.
This schedule includes the total encounters during the period, and calculates the PPS rate.
All providers include total encounters on this schedule. For entities with BHA contracts requiring RVU reporting, units should be identified by procedure code, and classified as either:
1. Facility - The encounter occurred within the provider's building/location.
2. Non-Facility - The encounter occurred outside the provider's building/location.
Revenue recognized for non-RVU integration services (e.g., clinic services) should be reported on this schedule, and will be excluded from the base unit cost calculation.
Encounter-based Essential services expense (i.e., non-PPS costs included in Column 3 on Schedule 1) should be reported on this schedule, and will be excluded from the PPS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</si>
</sst>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 numFmtId="167" formatCode="0.0%"/>
    <numFmt numFmtId="168" formatCode="mm/dd/yy;@"/>
  </numFmts>
  <fonts count="5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u/>
      <sz val="14"/>
      <color theme="1"/>
      <name val="Calibri"/>
      <family val="2"/>
      <scheme val="minor"/>
    </font>
    <font>
      <b/>
      <sz val="16"/>
      <color rgb="FF0033CC"/>
      <name val="Calibri"/>
      <family val="2"/>
      <scheme val="minor"/>
    </font>
    <font>
      <b/>
      <sz val="11"/>
      <color rgb="FFFF0000"/>
      <name val="Calibri"/>
      <family val="2"/>
      <scheme val="minor"/>
    </font>
    <font>
      <b/>
      <i/>
      <sz val="9"/>
      <color rgb="FFFF0000"/>
      <name val="Calibri"/>
      <family val="2"/>
      <scheme val="minor"/>
    </font>
    <font>
      <i/>
      <sz val="11"/>
      <color theme="1"/>
      <name val="Calibri"/>
      <family val="2"/>
      <scheme val="minor"/>
    </font>
    <font>
      <b/>
      <i/>
      <sz val="10"/>
      <color rgb="FFFF0000"/>
      <name val="Calibri"/>
      <family val="2"/>
      <scheme val="minor"/>
    </font>
    <font>
      <sz val="11"/>
      <color rgb="FF7030A0"/>
      <name val="Calibri"/>
      <family val="2"/>
      <scheme val="minor"/>
    </font>
    <font>
      <b/>
      <i/>
      <sz val="10"/>
      <name val="Calibri"/>
      <family val="2"/>
      <scheme val="minor"/>
    </font>
    <font>
      <b/>
      <u/>
      <sz val="11"/>
      <color theme="1"/>
      <name val="Calibri"/>
      <family val="2"/>
      <scheme val="minor"/>
    </font>
    <font>
      <b/>
      <sz val="16"/>
      <color rgb="FFFF0000"/>
      <name val="Calibri"/>
      <family val="2"/>
      <scheme val="minor"/>
    </font>
    <font>
      <sz val="9"/>
      <color theme="1"/>
      <name val="Calibri"/>
      <family val="2"/>
      <scheme val="minor"/>
    </font>
    <font>
      <u/>
      <sz val="11"/>
      <color rgb="FFFF0000"/>
      <name val="Calibri"/>
      <family val="2"/>
      <scheme val="minor"/>
    </font>
    <font>
      <sz val="12"/>
      <color theme="1"/>
      <name val="Calibri"/>
      <family val="2"/>
      <scheme val="minor"/>
    </font>
    <font>
      <b/>
      <sz val="12"/>
      <color theme="1"/>
      <name val="Calibri"/>
      <family val="2"/>
      <scheme val="minor"/>
    </font>
    <font>
      <sz val="10"/>
      <color theme="1"/>
      <name val="Arial"/>
      <family val="2"/>
    </font>
    <font>
      <sz val="11"/>
      <color theme="1"/>
      <name val="Arial"/>
      <family val="2"/>
    </font>
    <font>
      <b/>
      <i/>
      <sz val="12"/>
      <name val="Calibri"/>
      <family val="2"/>
      <scheme val="minor"/>
    </font>
    <font>
      <b/>
      <i/>
      <sz val="10"/>
      <color theme="1"/>
      <name val="Arial"/>
      <family val="2"/>
    </font>
    <font>
      <b/>
      <sz val="9"/>
      <color rgb="FF0033CC"/>
      <name val="Calibri"/>
      <family val="2"/>
      <scheme val="minor"/>
    </font>
    <font>
      <i/>
      <sz val="8"/>
      <color theme="1"/>
      <name val="Calibri"/>
      <family val="2"/>
      <scheme val="minor"/>
    </font>
    <font>
      <sz val="11"/>
      <name val="Calibri"/>
      <family val="2"/>
      <scheme val="minor"/>
    </font>
    <font>
      <b/>
      <sz val="11"/>
      <name val="Calibri"/>
      <family val="2"/>
      <scheme val="minor"/>
    </font>
    <font>
      <b/>
      <u/>
      <sz val="11"/>
      <color rgb="FFFF0000"/>
      <name val="Calibri"/>
      <family val="2"/>
      <scheme val="minor"/>
    </font>
    <font>
      <sz val="12"/>
      <color rgb="FFFF0000"/>
      <name val="Calibri"/>
      <family val="2"/>
      <scheme val="minor"/>
    </font>
    <font>
      <sz val="11"/>
      <color rgb="FFFF0000"/>
      <name val="Arial"/>
      <family val="2"/>
    </font>
    <font>
      <i/>
      <sz val="11"/>
      <name val="Calibri"/>
      <family val="2"/>
      <scheme val="minor"/>
    </font>
    <font>
      <b/>
      <i/>
      <sz val="11"/>
      <name val="Calibri"/>
      <family val="2"/>
      <scheme val="minor"/>
    </font>
    <font>
      <b/>
      <sz val="12"/>
      <name val="Calibri"/>
      <family val="2"/>
      <scheme val="minor"/>
    </font>
    <font>
      <b/>
      <i/>
      <sz val="9"/>
      <name val="Calibri"/>
      <family val="2"/>
      <scheme val="minor"/>
    </font>
    <font>
      <b/>
      <i/>
      <sz val="10"/>
      <name val="Arial"/>
      <family val="2"/>
    </font>
    <font>
      <sz val="10"/>
      <name val="Arial"/>
      <family val="2"/>
    </font>
    <font>
      <sz val="11"/>
      <name val="Arial"/>
      <family val="2"/>
    </font>
    <font>
      <b/>
      <sz val="8"/>
      <name val="Arial"/>
      <family val="2"/>
    </font>
    <font>
      <i/>
      <sz val="10"/>
      <name val="Arial"/>
      <family val="2"/>
    </font>
    <font>
      <sz val="8"/>
      <name val="Calibri"/>
      <family val="2"/>
      <scheme val="minor"/>
    </font>
    <font>
      <b/>
      <sz val="8"/>
      <name val="Calibri"/>
      <family val="2"/>
      <scheme val="minor"/>
    </font>
    <font>
      <b/>
      <sz val="9"/>
      <name val="Calibri"/>
      <family val="2"/>
      <scheme val="minor"/>
    </font>
    <font>
      <b/>
      <u/>
      <sz val="11"/>
      <name val="Calibri"/>
      <family val="2"/>
      <scheme val="minor"/>
    </font>
    <font>
      <sz val="10"/>
      <color rgb="FFFF0000"/>
      <name val="Calibri"/>
      <family val="2"/>
      <scheme val="minor"/>
    </font>
    <font>
      <b/>
      <sz val="16"/>
      <name val="Calibri"/>
      <family val="2"/>
      <scheme val="minor"/>
    </font>
    <font>
      <b/>
      <sz val="14"/>
      <name val="Calibri"/>
      <family val="2"/>
      <scheme val="minor"/>
    </font>
    <font>
      <sz val="9"/>
      <name val="Calibri"/>
      <family val="2"/>
      <scheme val="minor"/>
    </font>
    <font>
      <b/>
      <sz val="20"/>
      <name val="Calibri"/>
      <family val="2"/>
      <scheme val="minor"/>
    </font>
    <font>
      <i/>
      <u/>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lightUp"/>
    </fill>
    <fill>
      <patternFill patternType="solid">
        <fgColor theme="7" tint="0.79998168889431442"/>
        <bgColor indexed="64"/>
      </patternFill>
    </fill>
    <fill>
      <patternFill patternType="solid">
        <fgColor indexed="6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51">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0" fillId="0" borderId="0" xfId="0" applyAlignment="1">
      <alignment wrapText="1"/>
    </xf>
    <xf numFmtId="0" fontId="7" fillId="0" borderId="0" xfId="0" applyFont="1"/>
    <xf numFmtId="0" fontId="0" fillId="0" borderId="0" xfId="0" applyAlignment="1">
      <alignment horizontal="right"/>
    </xf>
    <xf numFmtId="164" fontId="0" fillId="0" borderId="0" xfId="0" applyNumberFormat="1" applyAlignment="1">
      <alignment horizontal="left"/>
    </xf>
    <xf numFmtId="0" fontId="8" fillId="0" borderId="0" xfId="0" applyFont="1"/>
    <xf numFmtId="0" fontId="3" fillId="0" borderId="0" xfId="0" applyFont="1" applyAlignment="1">
      <alignment horizontal="center" wrapText="1"/>
    </xf>
    <xf numFmtId="0" fontId="0" fillId="5" borderId="1" xfId="0" applyFill="1" applyBorder="1"/>
    <xf numFmtId="0" fontId="0" fillId="0" borderId="0" xfId="0" applyFont="1"/>
    <xf numFmtId="0" fontId="8" fillId="0" borderId="0" xfId="0" applyFont="1" applyAlignment="1">
      <alignment wrapText="1"/>
    </xf>
    <xf numFmtId="165" fontId="0" fillId="2" borderId="1" xfId="1" applyNumberFormat="1" applyFont="1" applyFill="1" applyBorder="1"/>
    <xf numFmtId="0" fontId="0" fillId="0" borderId="0" xfId="0" quotePrefix="1"/>
    <xf numFmtId="165" fontId="3" fillId="2" borderId="1" xfId="1" applyNumberFormat="1" applyFont="1" applyFill="1" applyBorder="1"/>
    <xf numFmtId="0" fontId="0" fillId="0" borderId="0" xfId="0" applyFill="1"/>
    <xf numFmtId="0" fontId="3" fillId="3" borderId="1" xfId="0" applyFont="1" applyFill="1" applyBorder="1" applyAlignment="1">
      <alignment horizontal="center" wrapText="1"/>
    </xf>
    <xf numFmtId="0" fontId="8" fillId="0" borderId="0" xfId="0" applyFont="1" applyAlignment="1"/>
    <xf numFmtId="43" fontId="0" fillId="0" borderId="0" xfId="1" applyFont="1"/>
    <xf numFmtId="43" fontId="8" fillId="0" borderId="0" xfId="1" applyFont="1" applyAlignment="1"/>
    <xf numFmtId="165" fontId="0" fillId="0" borderId="0" xfId="1" applyNumberFormat="1" applyFont="1"/>
    <xf numFmtId="165" fontId="8" fillId="0" borderId="0" xfId="1" applyNumberFormat="1" applyFont="1" applyAlignment="1"/>
    <xf numFmtId="165" fontId="3" fillId="3" borderId="2" xfId="1" applyNumberFormat="1" applyFont="1" applyFill="1" applyBorder="1" applyAlignment="1">
      <alignment horizontal="center" wrapText="1"/>
    </xf>
    <xf numFmtId="43" fontId="3" fillId="3" borderId="2" xfId="1" applyFont="1" applyFill="1" applyBorder="1" applyAlignment="1">
      <alignment horizontal="center" wrapText="1"/>
    </xf>
    <xf numFmtId="44" fontId="3" fillId="2" borderId="1" xfId="2" applyFont="1" applyFill="1" applyBorder="1"/>
    <xf numFmtId="166" fontId="3" fillId="2" borderId="1" xfId="2" applyNumberFormat="1" applyFont="1" applyFill="1" applyBorder="1"/>
    <xf numFmtId="0" fontId="0" fillId="0" borderId="1" xfId="0" applyBorder="1" applyAlignment="1">
      <alignment horizontal="center" vertical="center"/>
    </xf>
    <xf numFmtId="0" fontId="0" fillId="0" borderId="1" xfId="0" applyBorder="1" applyAlignment="1">
      <alignment vertical="center" wrapText="1"/>
    </xf>
    <xf numFmtId="44" fontId="0" fillId="2" borderId="1" xfId="2" applyFont="1" applyFill="1" applyBorder="1" applyAlignment="1">
      <alignment vertical="center"/>
    </xf>
    <xf numFmtId="0" fontId="0" fillId="0" borderId="0" xfId="0" applyAlignment="1">
      <alignment vertical="center"/>
    </xf>
    <xf numFmtId="0" fontId="0" fillId="3" borderId="1" xfId="0" applyFont="1" applyFill="1" applyBorder="1" applyAlignment="1">
      <alignment horizontal="center"/>
    </xf>
    <xf numFmtId="0" fontId="3" fillId="0" borderId="0" xfId="0" applyFont="1" applyFill="1" applyBorder="1" applyAlignment="1">
      <alignment horizontal="center" wrapText="1"/>
    </xf>
    <xf numFmtId="0" fontId="0" fillId="0" borderId="1" xfId="0" applyFill="1" applyBorder="1" applyAlignment="1">
      <alignment horizontal="center"/>
    </xf>
    <xf numFmtId="44" fontId="3" fillId="0" borderId="0" xfId="2" applyFont="1" applyFill="1" applyBorder="1"/>
    <xf numFmtId="0" fontId="0" fillId="0" borderId="0" xfId="0" applyFill="1" applyBorder="1"/>
    <xf numFmtId="166" fontId="0" fillId="0" borderId="1" xfId="2" applyNumberFormat="1" applyFont="1" applyFill="1" applyBorder="1"/>
    <xf numFmtId="165" fontId="3" fillId="2" borderId="1" xfId="0" applyNumberFormat="1" applyFont="1" applyFill="1" applyBorder="1"/>
    <xf numFmtId="9" fontId="0" fillId="0" borderId="0" xfId="3" applyFont="1"/>
    <xf numFmtId="9" fontId="3" fillId="2" borderId="1" xfId="3" applyFont="1" applyFill="1" applyBorder="1"/>
    <xf numFmtId="166" fontId="3" fillId="2" borderId="1" xfId="0" applyNumberFormat="1" applyFont="1" applyFill="1" applyBorder="1"/>
    <xf numFmtId="0" fontId="0" fillId="0" borderId="1" xfId="0" applyFont="1" applyBorder="1" applyAlignment="1">
      <alignment horizontal="center" vertical="center"/>
    </xf>
    <xf numFmtId="165" fontId="0" fillId="0" borderId="1" xfId="1" applyNumberFormat="1" applyFont="1" applyFill="1" applyBorder="1"/>
    <xf numFmtId="165" fontId="0" fillId="4" borderId="1" xfId="1" applyNumberFormat="1" applyFont="1" applyFill="1" applyBorder="1" applyAlignment="1">
      <alignment vertical="center"/>
    </xf>
    <xf numFmtId="0" fontId="10" fillId="0" borderId="0" xfId="0" applyFont="1" applyAlignment="1">
      <alignment vertical="center"/>
    </xf>
    <xf numFmtId="0" fontId="0" fillId="0" borderId="0" xfId="0" applyAlignment="1">
      <alignment vertical="top"/>
    </xf>
    <xf numFmtId="0" fontId="0" fillId="2" borderId="1" xfId="0" applyFill="1" applyBorder="1"/>
    <xf numFmtId="0" fontId="0" fillId="3" borderId="1" xfId="0" applyFill="1" applyBorder="1"/>
    <xf numFmtId="164" fontId="0" fillId="0" borderId="0" xfId="0" applyNumberFormat="1" applyAlignment="1">
      <alignment horizontal="left"/>
    </xf>
    <xf numFmtId="0" fontId="0" fillId="0" borderId="0" xfId="0" applyBorder="1"/>
    <xf numFmtId="0" fontId="2" fillId="0" borderId="0" xfId="0" applyFont="1" applyBorder="1" applyAlignment="1">
      <alignment vertical="top"/>
    </xf>
    <xf numFmtId="0" fontId="3" fillId="0" borderId="0" xfId="0" applyFont="1" applyAlignment="1">
      <alignment horizontal="right"/>
    </xf>
    <xf numFmtId="0" fontId="12" fillId="0" borderId="0" xfId="0" applyFont="1" applyAlignment="1">
      <alignment horizontal="right" vertical="top"/>
    </xf>
    <xf numFmtId="166" fontId="1" fillId="2" borderId="1" xfId="2" applyNumberFormat="1" applyFont="1" applyFill="1" applyBorder="1"/>
    <xf numFmtId="0" fontId="9" fillId="0" borderId="0" xfId="0" applyFont="1"/>
    <xf numFmtId="0" fontId="14" fillId="0" borderId="0" xfId="0" applyFont="1"/>
    <xf numFmtId="164" fontId="3" fillId="0" borderId="0" xfId="0" applyNumberFormat="1" applyFont="1" applyAlignment="1">
      <alignment horizontal="right"/>
    </xf>
    <xf numFmtId="44" fontId="4" fillId="2" borderId="1" xfId="2" applyNumberFormat="1" applyFont="1" applyFill="1" applyBorder="1"/>
    <xf numFmtId="164" fontId="4" fillId="0" borderId="0" xfId="0" applyNumberFormat="1" applyFont="1" applyAlignment="1">
      <alignment horizontal="right"/>
    </xf>
    <xf numFmtId="166" fontId="0" fillId="0" borderId="0" xfId="2" applyNumberFormat="1" applyFont="1" applyFill="1" applyBorder="1"/>
    <xf numFmtId="164" fontId="0" fillId="0" borderId="0" xfId="0" applyNumberFormat="1" applyFont="1" applyAlignment="1">
      <alignment horizontal="right"/>
    </xf>
    <xf numFmtId="0" fontId="0" fillId="0" borderId="0" xfId="0" applyAlignment="1">
      <alignment horizontal="left"/>
    </xf>
    <xf numFmtId="164" fontId="0" fillId="0" borderId="0" xfId="0" applyNumberFormat="1" applyAlignment="1">
      <alignment horizontal="left"/>
    </xf>
    <xf numFmtId="43" fontId="0" fillId="2" borderId="1" xfId="1" applyFont="1" applyFill="1" applyBorder="1" applyAlignment="1">
      <alignment vertical="center"/>
    </xf>
    <xf numFmtId="164" fontId="0" fillId="0" borderId="0" xfId="0" applyNumberFormat="1" applyAlignment="1">
      <alignment horizontal="left"/>
    </xf>
    <xf numFmtId="0" fontId="2" fillId="0" borderId="0" xfId="0" applyFont="1"/>
    <xf numFmtId="0" fontId="2" fillId="0" borderId="0" xfId="0" applyFont="1" applyAlignment="1">
      <alignment wrapText="1"/>
    </xf>
    <xf numFmtId="165" fontId="2" fillId="0" borderId="0" xfId="1" applyNumberFormat="1" applyFont="1"/>
    <xf numFmtId="0" fontId="16" fillId="0" borderId="0" xfId="0" applyFont="1" applyAlignment="1">
      <alignment wrapText="1"/>
    </xf>
    <xf numFmtId="165" fontId="16" fillId="0" borderId="0" xfId="1" applyNumberFormat="1" applyFont="1" applyAlignment="1"/>
    <xf numFmtId="0" fontId="2" fillId="0" borderId="0" xfId="0" applyFont="1" applyAlignment="1">
      <alignment horizontal="left"/>
    </xf>
    <xf numFmtId="0" fontId="2" fillId="0" borderId="0" xfId="0" quotePrefix="1" applyFont="1" applyAlignment="1"/>
    <xf numFmtId="164" fontId="0" fillId="0" borderId="0" xfId="0" applyNumberFormat="1" applyFont="1" applyAlignment="1">
      <alignment horizontal="left"/>
    </xf>
    <xf numFmtId="0" fontId="2" fillId="0" borderId="0" xfId="0" quotePrefix="1" applyFont="1" applyAlignment="1">
      <alignment horizontal="left"/>
    </xf>
    <xf numFmtId="164" fontId="0" fillId="0" borderId="0" xfId="0" applyNumberFormat="1" applyFill="1" applyAlignment="1"/>
    <xf numFmtId="0" fontId="0" fillId="0" borderId="0" xfId="0" applyAlignment="1"/>
    <xf numFmtId="0" fontId="17" fillId="0" borderId="0" xfId="0" applyFont="1"/>
    <xf numFmtId="166" fontId="17" fillId="0" borderId="0" xfId="0" applyNumberFormat="1" applyFont="1"/>
    <xf numFmtId="164" fontId="2" fillId="0" borderId="0" xfId="0" applyNumberFormat="1" applyFont="1" applyAlignment="1">
      <alignment horizontal="left"/>
    </xf>
    <xf numFmtId="0" fontId="18" fillId="0" borderId="0" xfId="0" applyFont="1"/>
    <xf numFmtId="0" fontId="13" fillId="0" borderId="0" xfId="0" applyFont="1" applyAlignment="1">
      <alignment horizontal="left" vertical="top" wrapText="1"/>
    </xf>
    <xf numFmtId="0" fontId="3" fillId="3" borderId="1" xfId="0" applyFont="1" applyFill="1" applyBorder="1" applyAlignment="1">
      <alignment horizontal="center"/>
    </xf>
    <xf numFmtId="0" fontId="0" fillId="0" borderId="0" xfId="0" applyFont="1" applyAlignment="1">
      <alignment vertical="center"/>
    </xf>
    <xf numFmtId="0" fontId="0" fillId="0" borderId="0" xfId="0" applyFill="1" applyBorder="1" applyAlignment="1">
      <alignment vertical="center"/>
    </xf>
    <xf numFmtId="0" fontId="19" fillId="0" borderId="0" xfId="0" applyFont="1" applyAlignment="1">
      <alignment vertical="center"/>
    </xf>
    <xf numFmtId="0" fontId="22" fillId="0" borderId="0" xfId="0" applyFont="1"/>
    <xf numFmtId="0" fontId="21" fillId="0" borderId="0" xfId="0" applyFont="1"/>
    <xf numFmtId="0" fontId="22" fillId="0" borderId="0" xfId="0" applyFont="1" applyAlignment="1">
      <alignment wrapText="1"/>
    </xf>
    <xf numFmtId="0" fontId="21" fillId="0" borderId="0" xfId="0" applyFont="1" applyAlignment="1">
      <alignment wrapText="1"/>
    </xf>
    <xf numFmtId="166" fontId="0" fillId="2" borderId="1" xfId="2" applyNumberFormat="1" applyFont="1" applyFill="1" applyBorder="1"/>
    <xf numFmtId="0" fontId="0" fillId="0" borderId="0" xfId="0" applyAlignment="1">
      <alignment horizontal="center"/>
    </xf>
    <xf numFmtId="0" fontId="3"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applyAlignment="1">
      <alignment horizontal="center" wrapText="1"/>
    </xf>
    <xf numFmtId="164" fontId="0" fillId="0" borderId="0" xfId="0" applyNumberFormat="1" applyAlignment="1">
      <alignment horizontal="left"/>
    </xf>
    <xf numFmtId="0" fontId="15" fillId="0" borderId="0" xfId="0" applyFont="1"/>
    <xf numFmtId="0" fontId="3" fillId="0" borderId="0" xfId="0" applyFont="1" applyAlignment="1">
      <alignment horizontal="left"/>
    </xf>
    <xf numFmtId="0" fontId="19" fillId="0" borderId="0" xfId="0" applyFont="1"/>
    <xf numFmtId="0" fontId="20" fillId="0" borderId="0" xfId="0" applyFont="1"/>
    <xf numFmtId="0" fontId="23" fillId="0" borderId="0" xfId="0" applyFont="1"/>
    <xf numFmtId="166" fontId="20" fillId="2" borderId="10" xfId="2" applyNumberFormat="1" applyFont="1" applyFill="1" applyBorder="1"/>
    <xf numFmtId="0" fontId="17" fillId="0" borderId="0" xfId="0" applyFont="1" applyAlignment="1">
      <alignment horizontal="right"/>
    </xf>
    <xf numFmtId="0" fontId="3" fillId="0" borderId="1" xfId="0" applyFont="1" applyBorder="1" applyAlignment="1">
      <alignment horizontal="center"/>
    </xf>
    <xf numFmtId="0" fontId="3" fillId="0" borderId="0" xfId="0" applyFont="1" applyBorder="1" applyAlignment="1">
      <alignment horizontal="center"/>
    </xf>
    <xf numFmtId="0" fontId="11" fillId="0" borderId="0" xfId="0" applyFont="1" applyAlignment="1">
      <alignment vertical="top"/>
    </xf>
    <xf numFmtId="0" fontId="24" fillId="0" borderId="0" xfId="0" applyFont="1" applyAlignment="1">
      <alignment vertical="top"/>
    </xf>
    <xf numFmtId="0" fontId="3" fillId="0" borderId="1" xfId="0" applyFont="1" applyBorder="1" applyAlignment="1">
      <alignment horizontal="center" vertical="top"/>
    </xf>
    <xf numFmtId="0" fontId="3" fillId="0" borderId="1" xfId="0" applyFont="1" applyBorder="1" applyAlignment="1">
      <alignment vertical="top" wrapText="1"/>
    </xf>
    <xf numFmtId="0" fontId="0" fillId="0" borderId="0" xfId="0" applyAlignment="1">
      <alignment horizontal="left"/>
    </xf>
    <xf numFmtId="0" fontId="3" fillId="0" borderId="0" xfId="0" applyFont="1"/>
    <xf numFmtId="0" fontId="0" fillId="3" borderId="1" xfId="0" applyFont="1" applyFill="1" applyBorder="1" applyAlignment="1">
      <alignment horizontal="center"/>
    </xf>
    <xf numFmtId="0" fontId="2" fillId="0" borderId="0" xfId="0" applyFont="1"/>
    <xf numFmtId="0" fontId="0" fillId="0" borderId="0" xfId="0"/>
    <xf numFmtId="0" fontId="0" fillId="0" borderId="0" xfId="0" applyFill="1"/>
    <xf numFmtId="0" fontId="0" fillId="0" borderId="1" xfId="0" applyBorder="1" applyAlignment="1">
      <alignment horizontal="center" vertical="center"/>
    </xf>
    <xf numFmtId="0" fontId="0" fillId="0" borderId="0" xfId="0" applyAlignment="1">
      <alignment vertical="center"/>
    </xf>
    <xf numFmtId="0" fontId="2" fillId="0" borderId="0" xfId="0" applyFont="1" applyAlignment="1">
      <alignment vertical="top" wrapText="1"/>
    </xf>
    <xf numFmtId="0" fontId="0" fillId="0" borderId="0" xfId="0" applyAlignment="1">
      <alignment horizontal="left"/>
    </xf>
    <xf numFmtId="164" fontId="0" fillId="0" borderId="0" xfId="0" applyNumberFormat="1" applyAlignment="1">
      <alignment horizontal="left"/>
    </xf>
    <xf numFmtId="165" fontId="3" fillId="0" borderId="0" xfId="1" applyNumberFormat="1" applyFont="1" applyFill="1" applyBorder="1" applyAlignment="1">
      <alignment horizontal="center" wrapText="1"/>
    </xf>
    <xf numFmtId="0" fontId="0" fillId="0" borderId="1" xfId="0" applyFont="1" applyFill="1" applyBorder="1" applyAlignment="1">
      <alignment horizontal="center"/>
    </xf>
    <xf numFmtId="0" fontId="3" fillId="0" borderId="0" xfId="0" applyFont="1" applyFill="1" applyBorder="1"/>
    <xf numFmtId="0" fontId="0" fillId="0" borderId="0" xfId="0" applyFont="1" applyFill="1" applyBorder="1"/>
    <xf numFmtId="0" fontId="26" fillId="0" borderId="0" xfId="0" quotePrefix="1" applyFont="1" applyAlignment="1">
      <alignment vertical="top"/>
    </xf>
    <xf numFmtId="0" fontId="0" fillId="3" borderId="1" xfId="0" applyFont="1" applyFill="1" applyBorder="1" applyAlignment="1">
      <alignment horizontal="center"/>
    </xf>
    <xf numFmtId="0" fontId="0" fillId="0" borderId="1" xfId="0" applyBorder="1" applyAlignment="1">
      <alignment horizontal="center" vertical="top"/>
    </xf>
    <xf numFmtId="44" fontId="3" fillId="2" borderId="1" xfId="2" applyFont="1" applyFill="1" applyBorder="1" applyAlignment="1">
      <alignment vertical="top"/>
    </xf>
    <xf numFmtId="166" fontId="0" fillId="2" borderId="1" xfId="0" applyNumberFormat="1" applyFill="1" applyBorder="1" applyAlignment="1">
      <alignment vertical="top"/>
    </xf>
    <xf numFmtId="165" fontId="0" fillId="6" borderId="9" xfId="1" applyNumberFormat="1" applyFont="1" applyFill="1" applyBorder="1" applyAlignment="1">
      <alignment vertical="center"/>
    </xf>
    <xf numFmtId="165" fontId="0" fillId="6" borderId="0" xfId="1" applyNumberFormat="1" applyFont="1" applyFill="1" applyBorder="1" applyAlignment="1">
      <alignment vertical="center"/>
    </xf>
    <xf numFmtId="165" fontId="0" fillId="6" borderId="13" xfId="1" applyNumberFormat="1" applyFont="1" applyFill="1" applyBorder="1" applyAlignment="1">
      <alignment vertical="center"/>
    </xf>
    <xf numFmtId="165" fontId="0" fillId="6" borderId="15" xfId="1" applyNumberFormat="1" applyFont="1" applyFill="1" applyBorder="1" applyAlignment="1">
      <alignment vertical="center"/>
    </xf>
    <xf numFmtId="167" fontId="0" fillId="2" borderId="2" xfId="3" applyNumberFormat="1" applyFont="1" applyFill="1" applyBorder="1" applyAlignment="1">
      <alignment horizontal="center" vertical="top"/>
    </xf>
    <xf numFmtId="0" fontId="3" fillId="0" borderId="0" xfId="0" applyFont="1" applyAlignment="1">
      <alignment horizontal="center"/>
    </xf>
    <xf numFmtId="0" fontId="12" fillId="0" borderId="0" xfId="0" applyFont="1" applyAlignment="1">
      <alignment horizontal="left"/>
    </xf>
    <xf numFmtId="0" fontId="27" fillId="0" borderId="1" xfId="0" applyFont="1" applyBorder="1" applyAlignment="1">
      <alignment horizontal="center" vertical="top" wrapText="1"/>
    </xf>
    <xf numFmtId="0" fontId="27" fillId="0" borderId="1" xfId="0" applyFont="1" applyBorder="1" applyAlignment="1">
      <alignment horizontal="center" wrapText="1"/>
    </xf>
    <xf numFmtId="0" fontId="27" fillId="0" borderId="18" xfId="0" applyFont="1" applyBorder="1" applyAlignment="1">
      <alignment horizontal="center" wrapText="1"/>
    </xf>
    <xf numFmtId="0" fontId="27" fillId="0" borderId="19" xfId="0" applyFont="1" applyBorder="1" applyAlignment="1">
      <alignment horizontal="center"/>
    </xf>
    <xf numFmtId="0" fontId="28" fillId="0" borderId="0" xfId="0" applyFont="1" applyFill="1" applyBorder="1" applyAlignment="1">
      <alignment horizontal="center" wrapText="1"/>
    </xf>
    <xf numFmtId="165" fontId="27" fillId="4" borderId="1" xfId="1" applyNumberFormat="1" applyFont="1" applyFill="1" applyBorder="1" applyAlignment="1">
      <alignment vertical="center"/>
    </xf>
    <xf numFmtId="0" fontId="27" fillId="0" borderId="17" xfId="0" applyFont="1" applyBorder="1" applyAlignment="1">
      <alignment horizontal="center" vertical="top" wrapText="1"/>
    </xf>
    <xf numFmtId="0" fontId="27" fillId="0" borderId="0" xfId="0" applyFont="1"/>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14" xfId="0" applyBorder="1" applyAlignment="1">
      <alignment horizontal="center" vertical="top"/>
    </xf>
    <xf numFmtId="0" fontId="0" fillId="0" borderId="16" xfId="0" applyBorder="1" applyAlignment="1">
      <alignment horizontal="center" vertical="top"/>
    </xf>
    <xf numFmtId="165" fontId="3" fillId="2" borderId="2" xfId="0" applyNumberFormat="1" applyFont="1" applyFill="1" applyBorder="1"/>
    <xf numFmtId="165" fontId="3" fillId="2" borderId="8" xfId="0" applyNumberFormat="1" applyFont="1" applyFill="1" applyBorder="1"/>
    <xf numFmtId="165" fontId="3" fillId="2" borderId="18" xfId="0" applyNumberFormat="1" applyFont="1" applyFill="1" applyBorder="1"/>
    <xf numFmtId="165" fontId="0" fillId="6" borderId="11" xfId="1" applyNumberFormat="1" applyFont="1" applyFill="1" applyBorder="1" applyAlignment="1">
      <alignment vertical="center"/>
    </xf>
    <xf numFmtId="165" fontId="0" fillId="6" borderId="3" xfId="1" applyNumberFormat="1" applyFont="1" applyFill="1" applyBorder="1" applyAlignment="1">
      <alignment vertical="center"/>
    </xf>
    <xf numFmtId="0" fontId="27" fillId="0" borderId="0" xfId="0" applyFont="1" applyBorder="1" applyAlignment="1">
      <alignment horizontal="center" vertical="top" wrapText="1"/>
    </xf>
    <xf numFmtId="0" fontId="27" fillId="0" borderId="0" xfId="0" applyFont="1" applyBorder="1" applyAlignment="1">
      <alignment horizontal="center" wrapText="1"/>
    </xf>
    <xf numFmtId="0" fontId="27" fillId="0" borderId="0" xfId="0" applyFont="1" applyBorder="1" applyAlignment="1">
      <alignment horizontal="center"/>
    </xf>
    <xf numFmtId="0" fontId="27" fillId="0" borderId="18" xfId="0" applyFont="1" applyBorder="1" applyAlignment="1">
      <alignment horizontal="center" vertical="top" wrapText="1"/>
    </xf>
    <xf numFmtId="0" fontId="27" fillId="0" borderId="19" xfId="0" applyFont="1" applyBorder="1" applyAlignment="1">
      <alignment horizontal="center" vertical="top" wrapText="1"/>
    </xf>
    <xf numFmtId="0" fontId="0" fillId="5" borderId="0" xfId="0" applyFill="1" applyAlignment="1" applyProtection="1">
      <alignment horizontal="left"/>
      <protection locked="0"/>
    </xf>
    <xf numFmtId="164" fontId="0" fillId="5" borderId="0" xfId="0" applyNumberFormat="1" applyFill="1" applyAlignment="1" applyProtection="1">
      <alignment horizontal="left"/>
      <protection locked="0"/>
    </xf>
    <xf numFmtId="0" fontId="0" fillId="0" borderId="0" xfId="0" applyFill="1" applyAlignment="1" applyProtection="1">
      <alignment horizontal="left"/>
      <protection locked="0"/>
    </xf>
    <xf numFmtId="165" fontId="0" fillId="5" borderId="1" xfId="1" applyNumberFormat="1" applyFont="1" applyFill="1" applyBorder="1" applyAlignment="1" applyProtection="1">
      <alignment vertical="center"/>
      <protection locked="0"/>
    </xf>
    <xf numFmtId="166" fontId="0" fillId="5" borderId="1" xfId="2" applyNumberFormat="1" applyFont="1" applyFill="1" applyBorder="1" applyProtection="1">
      <protection locked="0"/>
    </xf>
    <xf numFmtId="0" fontId="0" fillId="5" borderId="1" xfId="0" applyFill="1" applyBorder="1" applyAlignment="1" applyProtection="1">
      <alignment horizontal="center"/>
      <protection locked="0"/>
    </xf>
    <xf numFmtId="0" fontId="3" fillId="5" borderId="1" xfId="0" applyFont="1" applyFill="1" applyBorder="1" applyAlignment="1" applyProtection="1">
      <alignment horizontal="center"/>
      <protection locked="0"/>
    </xf>
    <xf numFmtId="43" fontId="0" fillId="5" borderId="1" xfId="1" applyNumberFormat="1" applyFont="1" applyFill="1" applyBorder="1" applyProtection="1">
      <protection locked="0"/>
    </xf>
    <xf numFmtId="0" fontId="0" fillId="5" borderId="2" xfId="0" applyFill="1" applyBorder="1" applyAlignment="1" applyProtection="1">
      <alignment horizontal="center" vertical="top"/>
      <protection locked="0"/>
    </xf>
    <xf numFmtId="37" fontId="0" fillId="5" borderId="2" xfId="1" applyNumberFormat="1" applyFont="1" applyFill="1" applyBorder="1" applyAlignment="1" applyProtection="1">
      <alignment horizontal="center" vertical="top"/>
      <protection locked="0"/>
    </xf>
    <xf numFmtId="165" fontId="0" fillId="5" borderId="17" xfId="1" applyNumberFormat="1" applyFont="1" applyFill="1" applyBorder="1" applyAlignment="1" applyProtection="1">
      <alignment vertical="top"/>
      <protection locked="0"/>
    </xf>
    <xf numFmtId="165" fontId="0" fillId="5" borderId="18" xfId="1" applyNumberFormat="1" applyFont="1" applyFill="1" applyBorder="1" applyProtection="1">
      <protection locked="0"/>
    </xf>
    <xf numFmtId="165" fontId="0" fillId="5" borderId="19" xfId="1" applyNumberFormat="1" applyFont="1" applyFill="1" applyBorder="1" applyProtection="1">
      <protection locked="0"/>
    </xf>
    <xf numFmtId="166" fontId="0" fillId="5" borderId="1" xfId="2" applyNumberFormat="1" applyFont="1" applyFill="1" applyBorder="1" applyAlignment="1" applyProtection="1">
      <alignment vertical="top"/>
      <protection locked="0"/>
    </xf>
    <xf numFmtId="0" fontId="13"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left" vertical="top" wrapText="1"/>
    </xf>
    <xf numFmtId="164" fontId="0" fillId="0" borderId="0" xfId="0" applyNumberFormat="1" applyAlignment="1">
      <alignment horizontal="left"/>
    </xf>
    <xf numFmtId="0" fontId="9" fillId="0" borderId="0" xfId="0" applyFont="1" applyAlignment="1">
      <alignment vertical="center"/>
    </xf>
    <xf numFmtId="0" fontId="9" fillId="0" borderId="0" xfId="0" applyFont="1" applyAlignment="1">
      <alignment horizontal="center" wrapText="1"/>
    </xf>
    <xf numFmtId="0" fontId="9" fillId="0" borderId="0" xfId="0" applyFont="1" applyFill="1" applyBorder="1" applyAlignment="1">
      <alignment horizontal="center" wrapText="1"/>
    </xf>
    <xf numFmtId="0" fontId="29" fillId="0" borderId="0" xfId="0" applyFont="1"/>
    <xf numFmtId="0" fontId="13" fillId="0" borderId="0" xfId="0" applyFont="1" applyAlignment="1">
      <alignment vertical="top" wrapText="1"/>
    </xf>
    <xf numFmtId="0" fontId="0" fillId="0" borderId="9" xfId="0" applyBorder="1" applyAlignment="1">
      <alignment horizontal="center" vertical="top"/>
    </xf>
    <xf numFmtId="0" fontId="0" fillId="0" borderId="0" xfId="0" applyBorder="1" applyAlignment="1">
      <alignment horizontal="center" vertical="top"/>
    </xf>
    <xf numFmtId="168" fontId="0" fillId="5" borderId="2" xfId="1" applyNumberFormat="1" applyFont="1" applyFill="1" applyBorder="1" applyAlignment="1" applyProtection="1">
      <alignment horizontal="center" vertical="top"/>
      <protection locked="0"/>
    </xf>
    <xf numFmtId="168" fontId="0" fillId="0" borderId="9" xfId="0" applyNumberFormat="1" applyBorder="1" applyAlignment="1">
      <alignment horizontal="center" vertical="top"/>
    </xf>
    <xf numFmtId="168" fontId="0" fillId="0" borderId="0" xfId="0" applyNumberFormat="1" applyBorder="1" applyAlignment="1">
      <alignment horizontal="center" vertical="top"/>
    </xf>
    <xf numFmtId="168" fontId="0" fillId="0" borderId="0" xfId="1" applyNumberFormat="1" applyFont="1" applyAlignment="1">
      <alignment horizontal="center"/>
    </xf>
    <xf numFmtId="168" fontId="0" fillId="0" borderId="0" xfId="0" applyNumberFormat="1" applyAlignment="1">
      <alignment horizontal="center"/>
    </xf>
    <xf numFmtId="37" fontId="0" fillId="2" borderId="2" xfId="1" applyNumberFormat="1" applyFont="1" applyFill="1" applyBorder="1" applyAlignment="1" applyProtection="1">
      <alignment horizontal="center" vertical="top"/>
      <protection locked="0"/>
    </xf>
    <xf numFmtId="164" fontId="0" fillId="0" borderId="0" xfId="0" applyNumberFormat="1" applyAlignment="1">
      <alignment horizontal="left"/>
    </xf>
    <xf numFmtId="0" fontId="2" fillId="0" borderId="0" xfId="0" applyFont="1" applyAlignment="1">
      <alignment vertical="center"/>
    </xf>
    <xf numFmtId="0" fontId="2" fillId="0" borderId="0" xfId="0" applyFont="1" applyFill="1" applyBorder="1" applyAlignment="1">
      <alignment vertical="center"/>
    </xf>
    <xf numFmtId="0" fontId="30" fillId="0" borderId="0" xfId="0" applyFont="1" applyAlignment="1">
      <alignment vertical="center"/>
    </xf>
    <xf numFmtId="0" fontId="2" fillId="0" borderId="0" xfId="0" applyFont="1" applyAlignment="1">
      <alignment vertical="top"/>
    </xf>
    <xf numFmtId="0" fontId="31" fillId="0" borderId="0" xfId="0" applyFont="1" applyAlignment="1"/>
    <xf numFmtId="0" fontId="3" fillId="3" borderId="1" xfId="0" applyFont="1" applyFill="1" applyBorder="1" applyAlignment="1">
      <alignment horizontal="center" wrapText="1"/>
    </xf>
    <xf numFmtId="0" fontId="0" fillId="3" borderId="1" xfId="0" applyFont="1" applyFill="1" applyBorder="1" applyAlignment="1">
      <alignment horizontal="center"/>
    </xf>
    <xf numFmtId="0" fontId="20" fillId="0" borderId="0" xfId="0" applyFont="1" applyAlignment="1">
      <alignment horizontal="left"/>
    </xf>
    <xf numFmtId="165" fontId="9" fillId="0" borderId="0" xfId="1" applyNumberFormat="1" applyFont="1"/>
    <xf numFmtId="168" fontId="2" fillId="0" borderId="14" xfId="0" applyNumberFormat="1" applyFont="1" applyBorder="1" applyAlignment="1">
      <alignment horizontal="center"/>
    </xf>
    <xf numFmtId="168" fontId="2" fillId="0" borderId="16" xfId="0" applyNumberFormat="1" applyFont="1" applyBorder="1" applyAlignment="1">
      <alignment horizontal="center"/>
    </xf>
    <xf numFmtId="168" fontId="2" fillId="0" borderId="12" xfId="0" applyNumberFormat="1" applyFont="1" applyBorder="1" applyAlignment="1">
      <alignment horizontal="center"/>
    </xf>
    <xf numFmtId="0" fontId="0" fillId="3" borderId="1" xfId="0" applyFont="1" applyFill="1" applyBorder="1" applyAlignment="1">
      <alignment horizontal="center"/>
    </xf>
    <xf numFmtId="43" fontId="27" fillId="2" borderId="1" xfId="1" applyFont="1" applyFill="1" applyBorder="1" applyAlignment="1">
      <alignment vertical="center"/>
    </xf>
    <xf numFmtId="44" fontId="27" fillId="2" borderId="1" xfId="2" applyFont="1" applyFill="1" applyBorder="1" applyAlignment="1">
      <alignment vertical="center"/>
    </xf>
    <xf numFmtId="165" fontId="27" fillId="5" borderId="1" xfId="1" applyNumberFormat="1" applyFont="1" applyFill="1" applyBorder="1" applyAlignment="1" applyProtection="1">
      <alignment vertical="center"/>
      <protection locked="0"/>
    </xf>
    <xf numFmtId="0" fontId="28" fillId="3" borderId="1" xfId="0" applyFont="1" applyFill="1" applyBorder="1" applyAlignment="1">
      <alignment horizontal="center"/>
    </xf>
    <xf numFmtId="0" fontId="27" fillId="0" borderId="1" xfId="0" applyFont="1" applyBorder="1" applyAlignment="1">
      <alignment horizontal="left" vertical="top" wrapText="1" indent="1"/>
    </xf>
    <xf numFmtId="0" fontId="27" fillId="0" borderId="1" xfId="0" applyFont="1" applyBorder="1" applyAlignment="1">
      <alignment horizontal="left" vertical="top" indent="1"/>
    </xf>
    <xf numFmtId="0" fontId="28" fillId="0" borderId="1" xfId="0" applyFont="1" applyBorder="1" applyAlignment="1">
      <alignment horizontal="center" vertical="top"/>
    </xf>
    <xf numFmtId="0" fontId="28" fillId="0" borderId="1" xfId="0" applyFont="1" applyBorder="1" applyAlignment="1">
      <alignment horizontal="center"/>
    </xf>
    <xf numFmtId="0" fontId="27" fillId="0" borderId="1" xfId="0" applyFont="1" applyBorder="1" applyAlignment="1">
      <alignment horizontal="left" indent="1"/>
    </xf>
    <xf numFmtId="0" fontId="27" fillId="0" borderId="0" xfId="0" applyFont="1" applyFill="1"/>
    <xf numFmtId="0" fontId="32" fillId="0" borderId="0" xfId="0" applyFont="1" applyFill="1"/>
    <xf numFmtId="0" fontId="28" fillId="0" borderId="0" xfId="0" applyFont="1" applyAlignment="1">
      <alignment horizontal="center" wrapText="1"/>
    </xf>
    <xf numFmtId="0" fontId="28" fillId="3" borderId="1" xfId="0" applyFont="1" applyFill="1" applyBorder="1" applyAlignment="1">
      <alignment horizontal="center" wrapText="1"/>
    </xf>
    <xf numFmtId="0" fontId="28" fillId="0" borderId="7" xfId="0" applyFont="1" applyFill="1" applyBorder="1" applyAlignment="1">
      <alignment horizontal="left"/>
    </xf>
    <xf numFmtId="0" fontId="28" fillId="0" borderId="7" xfId="0" applyFont="1" applyFill="1" applyBorder="1" applyAlignment="1">
      <alignment horizontal="center"/>
    </xf>
    <xf numFmtId="0" fontId="28" fillId="0" borderId="7" xfId="0" applyFont="1" applyFill="1" applyBorder="1" applyAlignment="1">
      <alignment horizontal="center" wrapText="1"/>
    </xf>
    <xf numFmtId="0" fontId="27" fillId="0" borderId="1" xfId="0" applyFont="1" applyBorder="1" applyAlignment="1">
      <alignment horizontal="center" vertical="center"/>
    </xf>
    <xf numFmtId="43" fontId="27" fillId="5" borderId="1" xfId="1" applyNumberFormat="1" applyFont="1" applyFill="1" applyBorder="1" applyAlignment="1" applyProtection="1">
      <alignment vertical="center"/>
      <protection locked="0"/>
    </xf>
    <xf numFmtId="166" fontId="27" fillId="5" borderId="1" xfId="2" applyNumberFormat="1" applyFont="1" applyFill="1" applyBorder="1" applyAlignment="1" applyProtection="1">
      <alignment vertical="center"/>
      <protection locked="0"/>
    </xf>
    <xf numFmtId="166" fontId="27" fillId="2" borderId="1" xfId="2" applyNumberFormat="1" applyFont="1" applyFill="1" applyBorder="1" applyAlignment="1">
      <alignment vertical="center"/>
    </xf>
    <xf numFmtId="43" fontId="28" fillId="2" borderId="1" xfId="1" applyNumberFormat="1" applyFont="1" applyFill="1" applyBorder="1" applyAlignment="1">
      <alignment vertical="center"/>
    </xf>
    <xf numFmtId="166" fontId="28" fillId="2" borderId="1" xfId="2" applyNumberFormat="1" applyFont="1" applyFill="1" applyBorder="1" applyAlignment="1">
      <alignment vertical="center"/>
    </xf>
    <xf numFmtId="0" fontId="27" fillId="0" borderId="7" xfId="0" applyFont="1" applyFill="1" applyBorder="1" applyAlignment="1">
      <alignment horizontal="center" vertical="center"/>
    </xf>
    <xf numFmtId="0" fontId="28" fillId="0" borderId="7" xfId="0" applyFont="1" applyFill="1" applyBorder="1" applyAlignment="1">
      <alignment horizontal="left" vertical="center"/>
    </xf>
    <xf numFmtId="43" fontId="28" fillId="0" borderId="7" xfId="1" applyNumberFormat="1" applyFont="1" applyFill="1" applyBorder="1" applyAlignment="1">
      <alignment vertical="center"/>
    </xf>
    <xf numFmtId="166" fontId="28" fillId="0" borderId="7" xfId="2" applyNumberFormat="1" applyFont="1" applyFill="1" applyBorder="1" applyAlignment="1">
      <alignment vertical="center"/>
    </xf>
    <xf numFmtId="166" fontId="27" fillId="0" borderId="1" xfId="2" applyNumberFormat="1" applyFont="1" applyFill="1" applyBorder="1" applyAlignment="1">
      <alignment vertical="center"/>
    </xf>
    <xf numFmtId="0" fontId="27" fillId="0" borderId="7" xfId="0" applyFont="1" applyBorder="1" applyAlignment="1">
      <alignment horizontal="left" vertical="center"/>
    </xf>
    <xf numFmtId="0" fontId="27" fillId="0" borderId="5" xfId="0" applyFont="1" applyBorder="1" applyAlignment="1">
      <alignment horizontal="left" vertical="center"/>
    </xf>
    <xf numFmtId="0" fontId="27" fillId="0" borderId="6" xfId="0" applyFont="1" applyBorder="1" applyAlignment="1">
      <alignment vertical="center"/>
    </xf>
    <xf numFmtId="0" fontId="27" fillId="0" borderId="7" xfId="0" applyFont="1" applyBorder="1" applyAlignment="1">
      <alignment vertical="center"/>
    </xf>
    <xf numFmtId="0" fontId="27" fillId="0" borderId="5" xfId="0" applyFont="1" applyBorder="1" applyAlignment="1">
      <alignment vertical="center"/>
    </xf>
    <xf numFmtId="0" fontId="27" fillId="0" borderId="1" xfId="0" applyFont="1" applyFill="1" applyBorder="1" applyAlignment="1">
      <alignment horizontal="center" vertical="center"/>
    </xf>
    <xf numFmtId="166" fontId="34" fillId="2" borderId="1" xfId="2" applyNumberFormat="1" applyFont="1" applyFill="1" applyBorder="1" applyAlignment="1">
      <alignment vertical="center"/>
    </xf>
    <xf numFmtId="0" fontId="27" fillId="0" borderId="0" xfId="0" applyFont="1" applyAlignment="1">
      <alignment vertical="center"/>
    </xf>
    <xf numFmtId="0" fontId="27" fillId="0" borderId="0" xfId="0" applyFont="1" applyFill="1" applyAlignment="1">
      <alignment vertical="center"/>
    </xf>
    <xf numFmtId="0" fontId="27" fillId="0" borderId="0" xfId="0" applyFont="1" applyAlignment="1">
      <alignment horizontal="center" vertical="center"/>
    </xf>
    <xf numFmtId="10" fontId="27" fillId="2" borderId="1" xfId="3" applyNumberFormat="1" applyFont="1" applyFill="1" applyBorder="1" applyAlignment="1">
      <alignment horizontal="center"/>
    </xf>
    <xf numFmtId="0" fontId="27" fillId="0" borderId="6" xfId="0" applyFont="1" applyBorder="1" applyAlignment="1">
      <alignment horizontal="left" vertical="center"/>
    </xf>
    <xf numFmtId="0" fontId="32" fillId="0" borderId="0" xfId="0" applyFont="1" applyAlignment="1">
      <alignment horizontal="left" vertical="top" wrapText="1"/>
    </xf>
    <xf numFmtId="0" fontId="27" fillId="3" borderId="1" xfId="0" applyFont="1" applyFill="1" applyBorder="1" applyAlignment="1">
      <alignment horizontal="center"/>
    </xf>
    <xf numFmtId="0" fontId="27" fillId="0" borderId="0" xfId="0" applyFont="1" applyAlignment="1">
      <alignment wrapText="1"/>
    </xf>
    <xf numFmtId="0" fontId="27" fillId="0" borderId="6" xfId="0" applyFont="1" applyFill="1" applyBorder="1" applyAlignment="1">
      <alignment horizontal="center"/>
    </xf>
    <xf numFmtId="0" fontId="27" fillId="5" borderId="1" xfId="0" applyFont="1" applyFill="1" applyBorder="1" applyAlignment="1" applyProtection="1">
      <alignment horizontal="center"/>
      <protection locked="0"/>
    </xf>
    <xf numFmtId="39" fontId="27" fillId="5" borderId="1" xfId="1" applyNumberFormat="1" applyFont="1" applyFill="1" applyBorder="1" applyAlignment="1" applyProtection="1">
      <alignment horizontal="center"/>
      <protection locked="0"/>
    </xf>
    <xf numFmtId="166" fontId="27" fillId="5" borderId="1" xfId="2" applyNumberFormat="1" applyFont="1" applyFill="1" applyBorder="1" applyProtection="1">
      <protection locked="0"/>
    </xf>
    <xf numFmtId="166" fontId="27" fillId="2" borderId="1" xfId="2" applyNumberFormat="1" applyFont="1" applyFill="1" applyBorder="1"/>
    <xf numFmtId="0" fontId="27" fillId="0" borderId="1" xfId="0" applyFont="1" applyFill="1" applyBorder="1" applyAlignment="1">
      <alignment horizontal="center"/>
    </xf>
    <xf numFmtId="166" fontId="28" fillId="2" borderId="8" xfId="2" applyNumberFormat="1" applyFont="1" applyFill="1" applyBorder="1"/>
    <xf numFmtId="166" fontId="28" fillId="2" borderId="1" xfId="2" applyNumberFormat="1" applyFont="1" applyFill="1" applyBorder="1"/>
    <xf numFmtId="0" fontId="35" fillId="0" borderId="0" xfId="0" applyFont="1" applyAlignment="1">
      <alignment horizontal="right" vertical="top"/>
    </xf>
    <xf numFmtId="0" fontId="36" fillId="0" borderId="0" xfId="0" applyFont="1" applyAlignment="1">
      <alignment vertical="top"/>
    </xf>
    <xf numFmtId="0" fontId="36" fillId="0" borderId="0" xfId="0" applyFont="1" applyAlignment="1">
      <alignment horizontal="right" vertical="top"/>
    </xf>
    <xf numFmtId="0" fontId="37" fillId="0" borderId="0" xfId="0" applyFont="1" applyAlignment="1">
      <alignment vertical="center" wrapText="1"/>
    </xf>
    <xf numFmtId="0" fontId="38" fillId="0" borderId="0" xfId="0" applyFont="1" applyBorder="1" applyAlignment="1">
      <alignment wrapText="1"/>
    </xf>
    <xf numFmtId="0" fontId="28" fillId="3" borderId="6" xfId="0" applyFont="1" applyFill="1" applyBorder="1" applyAlignment="1">
      <alignment horizontal="center" wrapText="1"/>
    </xf>
    <xf numFmtId="166" fontId="27" fillId="2" borderId="1" xfId="0" applyNumberFormat="1" applyFont="1" applyFill="1" applyBorder="1" applyAlignment="1"/>
    <xf numFmtId="37" fontId="27" fillId="5" borderId="1" xfId="0" applyNumberFormat="1" applyFont="1" applyFill="1" applyBorder="1" applyAlignment="1" applyProtection="1">
      <alignment horizontal="center"/>
      <protection locked="0"/>
    </xf>
    <xf numFmtId="0" fontId="27" fillId="5" borderId="1" xfId="0" applyFont="1" applyFill="1" applyBorder="1" applyAlignment="1" applyProtection="1">
      <protection locked="0"/>
    </xf>
    <xf numFmtId="0" fontId="38" fillId="0" borderId="0" xfId="0" applyFont="1" applyAlignment="1">
      <alignment wrapText="1"/>
    </xf>
    <xf numFmtId="44" fontId="38" fillId="0" borderId="0" xfId="2" applyFont="1" applyAlignment="1">
      <alignment wrapText="1"/>
    </xf>
    <xf numFmtId="0" fontId="38" fillId="0" borderId="0" xfId="0" applyFont="1" applyFill="1" applyAlignment="1">
      <alignment wrapText="1"/>
    </xf>
    <xf numFmtId="0" fontId="38" fillId="0" borderId="0" xfId="0" applyFont="1" applyAlignment="1">
      <alignment horizontal="center" wrapText="1"/>
    </xf>
    <xf numFmtId="0" fontId="39" fillId="0" borderId="0" xfId="0" applyFont="1" applyBorder="1" applyAlignment="1">
      <alignment horizontal="center"/>
    </xf>
    <xf numFmtId="0" fontId="38" fillId="0" borderId="0" xfId="0" applyFont="1" applyAlignment="1">
      <alignment vertical="top"/>
    </xf>
    <xf numFmtId="0" fontId="38" fillId="0" borderId="0" xfId="0" applyFont="1"/>
    <xf numFmtId="44" fontId="38" fillId="0" borderId="0" xfId="2" applyFont="1"/>
    <xf numFmtId="0" fontId="38" fillId="0" borderId="0" xfId="0" applyFont="1" applyFill="1"/>
    <xf numFmtId="0" fontId="38" fillId="0" borderId="0" xfId="0" applyFont="1" applyAlignment="1">
      <alignment horizontal="center"/>
    </xf>
    <xf numFmtId="0" fontId="27" fillId="0" borderId="0" xfId="0" applyFont="1" applyAlignment="1">
      <alignment horizontal="center"/>
    </xf>
    <xf numFmtId="0" fontId="28" fillId="0" borderId="0" xfId="0" applyFont="1"/>
    <xf numFmtId="164" fontId="27" fillId="0" borderId="0" xfId="0" applyNumberFormat="1" applyFont="1" applyAlignment="1">
      <alignment horizontal="left"/>
    </xf>
    <xf numFmtId="165" fontId="27" fillId="0" borderId="0" xfId="1" applyNumberFormat="1" applyFont="1"/>
    <xf numFmtId="168" fontId="27" fillId="0" borderId="0" xfId="1" applyNumberFormat="1" applyFont="1" applyAlignment="1">
      <alignment horizontal="center"/>
    </xf>
    <xf numFmtId="0" fontId="28" fillId="3" borderId="2" xfId="0" applyFont="1" applyFill="1" applyBorder="1" applyAlignment="1">
      <alignment horizontal="center" wrapText="1"/>
    </xf>
    <xf numFmtId="0" fontId="28" fillId="3" borderId="8" xfId="0" applyFont="1" applyFill="1" applyBorder="1" applyAlignment="1">
      <alignment horizontal="center" wrapText="1"/>
    </xf>
    <xf numFmtId="0" fontId="28" fillId="0" borderId="0" xfId="0" applyFont="1" applyFill="1" applyBorder="1" applyAlignment="1">
      <alignment horizontal="center"/>
    </xf>
    <xf numFmtId="168" fontId="28" fillId="0" borderId="0" xfId="0" applyNumberFormat="1" applyFont="1" applyFill="1" applyBorder="1" applyAlignment="1">
      <alignment horizontal="center" wrapText="1"/>
    </xf>
    <xf numFmtId="0" fontId="27" fillId="0" borderId="1" xfId="0" applyFont="1" applyBorder="1" applyAlignment="1">
      <alignment horizontal="center" vertical="top"/>
    </xf>
    <xf numFmtId="0" fontId="27" fillId="5" borderId="2" xfId="0" applyFont="1" applyFill="1" applyBorder="1" applyAlignment="1" applyProtection="1">
      <alignment horizontal="center" vertical="top"/>
      <protection locked="0"/>
    </xf>
    <xf numFmtId="37" fontId="27" fillId="5" borderId="2" xfId="1" applyNumberFormat="1" applyFont="1" applyFill="1" applyBorder="1" applyAlignment="1" applyProtection="1">
      <alignment horizontal="center" vertical="top"/>
      <protection locked="0"/>
    </xf>
    <xf numFmtId="168" fontId="27" fillId="5" borderId="2" xfId="1" applyNumberFormat="1" applyFont="1" applyFill="1" applyBorder="1" applyAlignment="1" applyProtection="1">
      <alignment horizontal="center" vertical="top"/>
      <protection locked="0"/>
    </xf>
    <xf numFmtId="37" fontId="27" fillId="2" borderId="2" xfId="1" applyNumberFormat="1" applyFont="1" applyFill="1" applyBorder="1" applyAlignment="1" applyProtection="1">
      <alignment horizontal="center" vertical="top"/>
      <protection locked="0"/>
    </xf>
    <xf numFmtId="165" fontId="27" fillId="2" borderId="1" xfId="1" applyNumberFormat="1" applyFont="1" applyFill="1" applyBorder="1"/>
    <xf numFmtId="167" fontId="27" fillId="2" borderId="2" xfId="3" applyNumberFormat="1" applyFont="1" applyFill="1" applyBorder="1" applyAlignment="1">
      <alignment horizontal="center" vertical="top"/>
    </xf>
    <xf numFmtId="0" fontId="27" fillId="0" borderId="17" xfId="0" applyFont="1" applyBorder="1" applyAlignment="1">
      <alignment horizontal="center" vertical="top"/>
    </xf>
    <xf numFmtId="165" fontId="27" fillId="6" borderId="9" xfId="1" applyNumberFormat="1" applyFont="1" applyFill="1" applyBorder="1" applyAlignment="1">
      <alignment vertical="center"/>
    </xf>
    <xf numFmtId="0" fontId="27" fillId="0" borderId="9" xfId="0" applyFont="1" applyBorder="1" applyAlignment="1">
      <alignment horizontal="center" vertical="top"/>
    </xf>
    <xf numFmtId="168" fontId="27" fillId="0" borderId="9" xfId="0" applyNumberFormat="1" applyFont="1" applyBorder="1" applyAlignment="1">
      <alignment horizontal="center" vertical="top"/>
    </xf>
    <xf numFmtId="0" fontId="27" fillId="0" borderId="14" xfId="0" applyFont="1" applyBorder="1" applyAlignment="1">
      <alignment horizontal="center" vertical="top"/>
    </xf>
    <xf numFmtId="165" fontId="27" fillId="5" borderId="17" xfId="1" applyNumberFormat="1" applyFont="1" applyFill="1" applyBorder="1" applyAlignment="1" applyProtection="1">
      <alignment vertical="top"/>
      <protection locked="0"/>
    </xf>
    <xf numFmtId="165" fontId="27" fillId="6" borderId="13" xfId="1" applyNumberFormat="1" applyFont="1" applyFill="1" applyBorder="1" applyAlignment="1">
      <alignment vertical="center"/>
    </xf>
    <xf numFmtId="0" fontId="27" fillId="0" borderId="18" xfId="0" applyFont="1" applyBorder="1" applyAlignment="1">
      <alignment horizontal="center" vertical="top"/>
    </xf>
    <xf numFmtId="165" fontId="27" fillId="6" borderId="0" xfId="1" applyNumberFormat="1" applyFont="1" applyFill="1" applyBorder="1" applyAlignment="1">
      <alignment vertical="center"/>
    </xf>
    <xf numFmtId="0" fontId="27" fillId="0" borderId="0" xfId="0" applyFont="1" applyBorder="1" applyAlignment="1">
      <alignment horizontal="center" vertical="top"/>
    </xf>
    <xf numFmtId="168" fontId="27" fillId="0" borderId="0" xfId="0" applyNumberFormat="1" applyFont="1" applyBorder="1" applyAlignment="1">
      <alignment horizontal="center" vertical="top"/>
    </xf>
    <xf numFmtId="0" fontId="27" fillId="0" borderId="16" xfId="0" applyFont="1" applyBorder="1" applyAlignment="1">
      <alignment horizontal="center" vertical="top"/>
    </xf>
    <xf numFmtId="165" fontId="27" fillId="5" borderId="18" xfId="1" applyNumberFormat="1" applyFont="1" applyFill="1" applyBorder="1" applyProtection="1">
      <protection locked="0"/>
    </xf>
    <xf numFmtId="165" fontId="27" fillId="6" borderId="15" xfId="1" applyNumberFormat="1" applyFont="1" applyFill="1" applyBorder="1" applyAlignment="1">
      <alignment vertical="center"/>
    </xf>
    <xf numFmtId="0" fontId="27" fillId="0" borderId="19" xfId="0" applyFont="1" applyBorder="1" applyAlignment="1">
      <alignment horizontal="center" vertical="top"/>
    </xf>
    <xf numFmtId="165" fontId="27" fillId="5" borderId="19" xfId="1" applyNumberFormat="1" applyFont="1" applyFill="1" applyBorder="1" applyProtection="1">
      <protection locked="0"/>
    </xf>
    <xf numFmtId="0" fontId="44" fillId="0" borderId="13" xfId="0" applyFont="1" applyBorder="1"/>
    <xf numFmtId="0" fontId="27" fillId="0" borderId="9" xfId="0" applyFont="1" applyBorder="1"/>
    <xf numFmtId="0" fontId="32" fillId="0" borderId="15" xfId="0" applyFont="1" applyBorder="1"/>
    <xf numFmtId="0" fontId="32" fillId="0" borderId="0" xfId="0" applyFont="1" applyBorder="1"/>
    <xf numFmtId="0" fontId="27" fillId="0" borderId="0" xfId="0" applyFont="1" applyBorder="1"/>
    <xf numFmtId="0" fontId="32" fillId="0" borderId="11" xfId="0" applyFont="1" applyBorder="1"/>
    <xf numFmtId="0" fontId="32" fillId="0" borderId="3" xfId="0" applyFont="1" applyBorder="1"/>
    <xf numFmtId="0" fontId="27" fillId="0" borderId="3" xfId="0" applyFont="1" applyBorder="1"/>
    <xf numFmtId="43" fontId="28" fillId="3" borderId="2" xfId="1" applyFont="1" applyFill="1" applyBorder="1" applyAlignment="1">
      <alignment horizontal="center" wrapText="1"/>
    </xf>
    <xf numFmtId="165" fontId="28" fillId="3" borderId="2" xfId="1" applyNumberFormat="1" applyFont="1" applyFill="1" applyBorder="1" applyAlignment="1">
      <alignment horizontal="center" wrapText="1"/>
    </xf>
    <xf numFmtId="0" fontId="28" fillId="3" borderId="1" xfId="0" applyFont="1" applyFill="1" applyBorder="1" applyAlignment="1">
      <alignment horizontal="center" wrapText="1"/>
    </xf>
    <xf numFmtId="0" fontId="0" fillId="0" borderId="0" xfId="0" applyAlignment="1">
      <alignment horizontal="left"/>
    </xf>
    <xf numFmtId="164" fontId="0" fillId="0" borderId="0" xfId="0" applyNumberFormat="1" applyAlignment="1">
      <alignment horizontal="left"/>
    </xf>
    <xf numFmtId="0" fontId="27" fillId="3" borderId="1" xfId="0" applyFont="1" applyFill="1" applyBorder="1" applyAlignment="1">
      <alignment horizontal="center"/>
    </xf>
    <xf numFmtId="0" fontId="3" fillId="0" borderId="0" xfId="0" applyFont="1" applyFill="1"/>
    <xf numFmtId="0" fontId="17" fillId="0" borderId="0" xfId="0" applyFont="1" applyFill="1" applyAlignment="1">
      <alignment horizontal="right"/>
    </xf>
    <xf numFmtId="0" fontId="0" fillId="0" borderId="0" xfId="0" applyFill="1" applyAlignment="1">
      <alignment vertical="top"/>
    </xf>
    <xf numFmtId="166" fontId="17" fillId="0" borderId="3" xfId="0" applyNumberFormat="1" applyFont="1" applyFill="1" applyBorder="1"/>
    <xf numFmtId="168" fontId="0" fillId="0" borderId="0" xfId="1" applyNumberFormat="1" applyFont="1" applyAlignment="1">
      <alignment horizontal="left"/>
    </xf>
    <xf numFmtId="0" fontId="28" fillId="3" borderId="1" xfId="0" applyFont="1" applyFill="1" applyBorder="1" applyAlignment="1">
      <alignment horizontal="center" wrapText="1"/>
    </xf>
    <xf numFmtId="0" fontId="0" fillId="0" borderId="0" xfId="0" applyAlignment="1">
      <alignment horizontal="left"/>
    </xf>
    <xf numFmtId="164" fontId="0" fillId="0" borderId="0" xfId="0" applyNumberFormat="1" applyAlignment="1">
      <alignment horizontal="left"/>
    </xf>
    <xf numFmtId="0" fontId="0" fillId="3" borderId="1" xfId="0" applyFont="1" applyFill="1" applyBorder="1" applyAlignment="1">
      <alignment horizontal="center"/>
    </xf>
    <xf numFmtId="0" fontId="3" fillId="3" borderId="1" xfId="0" applyFont="1" applyFill="1" applyBorder="1" applyAlignment="1">
      <alignment horizontal="center" wrapText="1"/>
    </xf>
    <xf numFmtId="0" fontId="28" fillId="0" borderId="0" xfId="0" applyFont="1" applyFill="1" applyAlignment="1">
      <alignment horizontal="right"/>
    </xf>
    <xf numFmtId="0" fontId="32" fillId="0" borderId="0" xfId="0" applyFont="1" applyFill="1" applyAlignment="1">
      <alignment horizontal="left" wrapText="1"/>
    </xf>
    <xf numFmtId="0" fontId="32" fillId="0" borderId="0" xfId="0" applyFont="1" applyFill="1" applyAlignment="1">
      <alignment horizontal="left" vertical="top" wrapText="1"/>
    </xf>
    <xf numFmtId="0" fontId="20" fillId="0" borderId="0" xfId="0" applyFont="1" applyFill="1"/>
    <xf numFmtId="0" fontId="19" fillId="0" borderId="0" xfId="0" applyFont="1" applyFill="1"/>
    <xf numFmtId="0" fontId="27" fillId="0" borderId="6" xfId="0" applyFont="1" applyBorder="1" applyAlignment="1">
      <alignment horizontal="left"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5" xfId="0" applyFont="1" applyBorder="1" applyAlignment="1">
      <alignment horizontal="left" vertical="center"/>
    </xf>
    <xf numFmtId="0" fontId="27" fillId="0" borderId="6" xfId="0" applyFont="1" applyFill="1" applyBorder="1" applyAlignment="1">
      <alignment horizontal="left" vertical="center"/>
    </xf>
    <xf numFmtId="0" fontId="28" fillId="3" borderId="1" xfId="0" applyFont="1" applyFill="1" applyBorder="1" applyAlignment="1">
      <alignment horizontal="center" wrapText="1"/>
    </xf>
    <xf numFmtId="0" fontId="28" fillId="3" borderId="4" xfId="0" applyFont="1" applyFill="1" applyBorder="1" applyAlignment="1">
      <alignment horizontal="center" wrapText="1"/>
    </xf>
    <xf numFmtId="0" fontId="32" fillId="0" borderId="0" xfId="0" applyFont="1" applyAlignment="1">
      <alignment horizontal="left" wrapText="1"/>
    </xf>
    <xf numFmtId="0" fontId="27" fillId="3" borderId="1" xfId="0" applyFont="1" applyFill="1" applyBorder="1" applyAlignment="1">
      <alignment horizontal="center"/>
    </xf>
    <xf numFmtId="0" fontId="45" fillId="0" borderId="0" xfId="0" applyFont="1" applyAlignment="1">
      <alignment horizontal="left"/>
    </xf>
    <xf numFmtId="165" fontId="45" fillId="0" borderId="0" xfId="1" applyNumberFormat="1" applyFont="1"/>
    <xf numFmtId="164" fontId="27" fillId="0" borderId="0" xfId="0" applyNumberFormat="1" applyFont="1" applyAlignment="1">
      <alignment horizontal="right"/>
    </xf>
    <xf numFmtId="166" fontId="27" fillId="0" borderId="1" xfId="2" applyNumberFormat="1" applyFont="1" applyFill="1" applyBorder="1"/>
    <xf numFmtId="164" fontId="27" fillId="0" borderId="0" xfId="0" applyNumberFormat="1" applyFont="1" applyFill="1" applyAlignment="1">
      <alignment horizontal="right"/>
    </xf>
    <xf numFmtId="164" fontId="28" fillId="0" borderId="0" xfId="0" applyNumberFormat="1" applyFont="1" applyAlignment="1">
      <alignment horizontal="right"/>
    </xf>
    <xf numFmtId="164" fontId="47" fillId="0" borderId="0" xfId="0" applyNumberFormat="1" applyFont="1" applyAlignment="1">
      <alignment horizontal="right"/>
    </xf>
    <xf numFmtId="44" fontId="47" fillId="2" borderId="1" xfId="2" applyNumberFormat="1" applyFont="1" applyFill="1" applyBorder="1"/>
    <xf numFmtId="0" fontId="2" fillId="0" borderId="0" xfId="0" applyFont="1" applyFill="1"/>
    <xf numFmtId="0" fontId="28" fillId="0" borderId="0" xfId="0" applyFont="1" applyFill="1" applyBorder="1" applyAlignment="1"/>
    <xf numFmtId="0" fontId="48" fillId="0" borderId="0" xfId="0" applyFont="1"/>
    <xf numFmtId="0" fontId="48" fillId="0" borderId="0" xfId="0" applyFont="1" applyFill="1" applyAlignment="1">
      <alignment horizontal="right"/>
    </xf>
    <xf numFmtId="166" fontId="48" fillId="0" borderId="3" xfId="0" applyNumberFormat="1" applyFont="1" applyFill="1" applyBorder="1"/>
    <xf numFmtId="166" fontId="48" fillId="0" borderId="0" xfId="0" applyNumberFormat="1" applyFont="1" applyBorder="1"/>
    <xf numFmtId="0" fontId="48" fillId="0" borderId="0" xfId="0" applyFont="1" applyAlignment="1">
      <alignment horizontal="right"/>
    </xf>
    <xf numFmtId="166" fontId="48" fillId="0" borderId="0" xfId="0" applyNumberFormat="1" applyFont="1"/>
    <xf numFmtId="164" fontId="27" fillId="0" borderId="0" xfId="0" applyNumberFormat="1" applyFont="1" applyFill="1" applyAlignment="1"/>
    <xf numFmtId="0" fontId="28" fillId="0" borderId="0" xfId="0" applyFont="1" applyFill="1"/>
    <xf numFmtId="0" fontId="49" fillId="0" borderId="0" xfId="0" applyFont="1"/>
    <xf numFmtId="0" fontId="46" fillId="0" borderId="0" xfId="0" applyFont="1" applyFill="1"/>
    <xf numFmtId="0" fontId="27" fillId="0" borderId="1" xfId="0" applyFont="1" applyFill="1" applyBorder="1" applyAlignment="1">
      <alignment horizontal="left" vertical="top" wrapText="1" indent="1"/>
    </xf>
    <xf numFmtId="0" fontId="3" fillId="0" borderId="1" xfId="0" applyFont="1" applyFill="1" applyBorder="1" applyAlignment="1">
      <alignment vertical="top" wrapText="1"/>
    </xf>
    <xf numFmtId="0" fontId="28" fillId="0" borderId="1" xfId="0" applyFont="1" applyFill="1" applyBorder="1" applyAlignment="1">
      <alignment horizontal="center" vertical="top"/>
    </xf>
    <xf numFmtId="0" fontId="27" fillId="0" borderId="1" xfId="0" applyFont="1" applyFill="1" applyBorder="1" applyAlignment="1">
      <alignment horizontal="left" vertical="top" indent="1"/>
    </xf>
    <xf numFmtId="0" fontId="32" fillId="0" borderId="3" xfId="0" applyFont="1" applyBorder="1" applyAlignment="1">
      <alignment horizontal="left" vertical="top"/>
    </xf>
    <xf numFmtId="43" fontId="27" fillId="0" borderId="1" xfId="1" applyFont="1" applyFill="1" applyBorder="1" applyAlignment="1">
      <alignment vertical="center"/>
    </xf>
    <xf numFmtId="0" fontId="0" fillId="0" borderId="1" xfId="0" applyFill="1" applyBorder="1" applyAlignment="1">
      <alignment horizontal="center" vertical="center"/>
    </xf>
    <xf numFmtId="0" fontId="0" fillId="0" borderId="1" xfId="0" quotePrefix="1" applyFill="1" applyBorder="1" applyAlignment="1">
      <alignment horizontal="center" vertical="center"/>
    </xf>
    <xf numFmtId="0" fontId="0" fillId="0" borderId="1" xfId="0" applyFill="1" applyBorder="1" applyAlignment="1">
      <alignment vertical="center" wrapText="1"/>
    </xf>
    <xf numFmtId="0" fontId="0" fillId="5" borderId="0" xfId="0" applyFill="1" applyAlignment="1" applyProtection="1">
      <alignment horizontal="left"/>
      <protection locked="0"/>
    </xf>
    <xf numFmtId="0" fontId="0" fillId="0" borderId="0" xfId="0" applyFill="1" applyAlignment="1" applyProtection="1">
      <alignment horizontal="left"/>
      <protection locked="0"/>
    </xf>
    <xf numFmtId="164" fontId="0" fillId="5" borderId="0" xfId="0" applyNumberFormat="1" applyFill="1" applyAlignment="1" applyProtection="1">
      <alignment horizontal="left"/>
      <protection locked="0"/>
    </xf>
    <xf numFmtId="0" fontId="27" fillId="5" borderId="0" xfId="0" applyFont="1" applyFill="1" applyAlignment="1" applyProtection="1">
      <alignment horizontal="left"/>
      <protection locked="0"/>
    </xf>
    <xf numFmtId="164" fontId="27" fillId="0" borderId="0" xfId="0" applyNumberFormat="1" applyFont="1" applyFill="1" applyAlignment="1">
      <alignment horizontal="left"/>
    </xf>
    <xf numFmtId="0" fontId="27" fillId="0" borderId="0" xfId="0" applyFont="1" applyAlignment="1">
      <alignment horizontal="left" wrapText="1"/>
    </xf>
    <xf numFmtId="0" fontId="0" fillId="5" borderId="0" xfId="0" applyFill="1" applyAlignment="1" applyProtection="1">
      <alignment horizontal="left" vertical="top" wrapText="1"/>
      <protection locked="0"/>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5" xfId="0" applyFont="1" applyBorder="1" applyAlignment="1">
      <alignment horizontal="left" vertical="center"/>
    </xf>
    <xf numFmtId="0" fontId="28" fillId="3" borderId="6" xfId="0" applyFont="1" applyFill="1" applyBorder="1" applyAlignment="1">
      <alignment horizontal="left" vertical="center"/>
    </xf>
    <xf numFmtId="0" fontId="28" fillId="3" borderId="7" xfId="0" applyFont="1" applyFill="1" applyBorder="1" applyAlignment="1">
      <alignment horizontal="left" vertical="center"/>
    </xf>
    <xf numFmtId="0" fontId="28" fillId="3"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 xfId="0" applyFont="1" applyFill="1" applyBorder="1" applyAlignment="1">
      <alignment horizontal="left" vertical="center"/>
    </xf>
    <xf numFmtId="0" fontId="28" fillId="2" borderId="5" xfId="0" applyFont="1" applyFill="1" applyBorder="1" applyAlignment="1">
      <alignment horizontal="left" vertical="center"/>
    </xf>
    <xf numFmtId="0" fontId="28" fillId="3" borderId="1" xfId="0" applyFont="1" applyFill="1" applyBorder="1" applyAlignment="1">
      <alignment horizontal="center"/>
    </xf>
    <xf numFmtId="0" fontId="27" fillId="0" borderId="1" xfId="0" applyFont="1" applyBorder="1" applyAlignment="1">
      <alignment horizontal="left" vertical="center"/>
    </xf>
    <xf numFmtId="0" fontId="34" fillId="2" borderId="6" xfId="0" applyFont="1" applyFill="1" applyBorder="1" applyAlignment="1">
      <alignment horizontal="left" vertical="center"/>
    </xf>
    <xf numFmtId="0" fontId="34" fillId="2" borderId="7" xfId="0" applyFont="1" applyFill="1" applyBorder="1" applyAlignment="1">
      <alignment horizontal="left" vertical="center"/>
    </xf>
    <xf numFmtId="0" fontId="34" fillId="2" borderId="5" xfId="0" applyFont="1" applyFill="1" applyBorder="1" applyAlignment="1">
      <alignment horizontal="left" vertical="center"/>
    </xf>
    <xf numFmtId="0" fontId="27" fillId="0" borderId="6" xfId="0" applyFont="1" applyFill="1" applyBorder="1" applyAlignment="1">
      <alignment horizontal="left" vertical="center"/>
    </xf>
    <xf numFmtId="0" fontId="27" fillId="0" borderId="7" xfId="0" applyFont="1" applyFill="1" applyBorder="1" applyAlignment="1">
      <alignment horizontal="left" vertical="center"/>
    </xf>
    <xf numFmtId="0" fontId="27" fillId="0" borderId="5" xfId="0" applyFont="1" applyFill="1" applyBorder="1" applyAlignment="1">
      <alignment horizontal="left" vertical="center"/>
    </xf>
    <xf numFmtId="0" fontId="28" fillId="0" borderId="3" xfId="0" applyFont="1" applyFill="1" applyBorder="1" applyAlignment="1">
      <alignment horizontal="left" vertical="center" wrapText="1"/>
    </xf>
    <xf numFmtId="0" fontId="27" fillId="5" borderId="1" xfId="0" applyFont="1" applyFill="1" applyBorder="1" applyAlignment="1" applyProtection="1">
      <alignment horizontal="left"/>
      <protection locked="0"/>
    </xf>
    <xf numFmtId="0" fontId="8" fillId="0" borderId="0" xfId="0" applyFont="1" applyAlignment="1">
      <alignment horizontal="left" wrapText="1"/>
    </xf>
    <xf numFmtId="0" fontId="28" fillId="3" borderId="1" xfId="0" applyFont="1" applyFill="1" applyBorder="1" applyAlignment="1">
      <alignment horizontal="center" wrapText="1"/>
    </xf>
    <xf numFmtId="0" fontId="32" fillId="0" borderId="0" xfId="0" applyFont="1" applyAlignment="1">
      <alignment horizontal="left" vertical="top" wrapText="1"/>
    </xf>
    <xf numFmtId="0" fontId="27" fillId="3" borderId="6" xfId="0" applyFont="1" applyFill="1" applyBorder="1" applyAlignment="1">
      <alignment horizontal="center"/>
    </xf>
    <xf numFmtId="0" fontId="27" fillId="3" borderId="5" xfId="0" applyFont="1" applyFill="1" applyBorder="1" applyAlignment="1">
      <alignment horizontal="center"/>
    </xf>
    <xf numFmtId="0" fontId="40" fillId="0" borderId="0" xfId="0" applyFont="1" applyAlignment="1">
      <alignment horizontal="left" vertical="top" wrapText="1"/>
    </xf>
    <xf numFmtId="0" fontId="28" fillId="3" borderId="4" xfId="0" applyFont="1" applyFill="1" applyBorder="1" applyAlignment="1">
      <alignment horizontal="center" wrapText="1"/>
    </xf>
    <xf numFmtId="0" fontId="32" fillId="0" borderId="0" xfId="0" applyFont="1" applyAlignment="1">
      <alignment horizontal="left" wrapText="1"/>
    </xf>
    <xf numFmtId="0" fontId="0" fillId="0" borderId="0" xfId="0" applyAlignment="1">
      <alignment horizontal="left"/>
    </xf>
    <xf numFmtId="164" fontId="27" fillId="0" borderId="0" xfId="0" applyNumberFormat="1" applyFont="1" applyAlignment="1">
      <alignment horizontal="left"/>
    </xf>
    <xf numFmtId="0" fontId="27" fillId="3" borderId="1" xfId="0" applyFont="1" applyFill="1" applyBorder="1" applyAlignment="1">
      <alignment horizontal="center"/>
    </xf>
    <xf numFmtId="0" fontId="28" fillId="3" borderId="6" xfId="0" applyFont="1" applyFill="1" applyBorder="1" applyAlignment="1">
      <alignment horizontal="center"/>
    </xf>
    <xf numFmtId="0" fontId="28" fillId="3" borderId="5" xfId="0" applyFont="1" applyFill="1" applyBorder="1" applyAlignment="1">
      <alignment horizontal="center"/>
    </xf>
    <xf numFmtId="0" fontId="0" fillId="3" borderId="1" xfId="0" applyFont="1" applyFill="1" applyBorder="1" applyAlignment="1">
      <alignment horizontal="center"/>
    </xf>
    <xf numFmtId="0" fontId="27" fillId="0" borderId="1" xfId="0" applyFont="1" applyFill="1" applyBorder="1" applyAlignment="1">
      <alignment horizontal="left"/>
    </xf>
    <xf numFmtId="0" fontId="0" fillId="0" borderId="1" xfId="0" applyFill="1" applyBorder="1" applyAlignment="1">
      <alignment horizontal="left"/>
    </xf>
    <xf numFmtId="0" fontId="27" fillId="0" borderId="1" xfId="0" applyFont="1" applyFill="1" applyBorder="1" applyAlignment="1">
      <alignment horizontal="left" vertical="center" wrapText="1"/>
    </xf>
    <xf numFmtId="0" fontId="0" fillId="5" borderId="1" xfId="0" applyFill="1" applyBorder="1" applyAlignment="1" applyProtection="1">
      <alignment horizontal="left"/>
      <protection locked="0"/>
    </xf>
    <xf numFmtId="0" fontId="3" fillId="3" borderId="2"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5" xfId="0" applyFont="1" applyFill="1" applyBorder="1" applyAlignment="1">
      <alignment horizontal="center"/>
    </xf>
    <xf numFmtId="0" fontId="3" fillId="3" borderId="13" xfId="0" applyFont="1" applyFill="1" applyBorder="1" applyAlignment="1">
      <alignment horizontal="center"/>
    </xf>
    <xf numFmtId="0" fontId="3" fillId="3" borderId="9" xfId="0" applyFont="1" applyFill="1" applyBorder="1" applyAlignment="1">
      <alignment horizontal="center"/>
    </xf>
    <xf numFmtId="0" fontId="3" fillId="3" borderId="14" xfId="0" applyFont="1" applyFill="1" applyBorder="1" applyAlignment="1">
      <alignment horizontal="center"/>
    </xf>
    <xf numFmtId="0" fontId="3" fillId="3" borderId="11" xfId="0" applyFont="1" applyFill="1" applyBorder="1" applyAlignment="1">
      <alignment horizontal="center"/>
    </xf>
    <xf numFmtId="0" fontId="3" fillId="3" borderId="3" xfId="0" applyFont="1" applyFill="1" applyBorder="1" applyAlignment="1">
      <alignment horizontal="center"/>
    </xf>
    <xf numFmtId="0" fontId="3" fillId="3" borderId="12" xfId="0" applyFont="1" applyFill="1" applyBorder="1" applyAlignment="1">
      <alignment horizontal="center"/>
    </xf>
    <xf numFmtId="0" fontId="3" fillId="3" borderId="1" xfId="0" applyFont="1" applyFill="1" applyBorder="1" applyAlignment="1">
      <alignment horizontal="center" wrapText="1"/>
    </xf>
    <xf numFmtId="0" fontId="3" fillId="3" borderId="1" xfId="0" applyFont="1" applyFill="1" applyBorder="1" applyAlignment="1">
      <alignment horizontal="center"/>
    </xf>
    <xf numFmtId="164" fontId="0" fillId="0" borderId="0" xfId="0" applyNumberFormat="1" applyAlignment="1">
      <alignment horizontal="left"/>
    </xf>
    <xf numFmtId="0" fontId="28" fillId="3" borderId="13" xfId="0" applyFont="1" applyFill="1" applyBorder="1" applyAlignment="1">
      <alignment horizontal="center"/>
    </xf>
    <xf numFmtId="0" fontId="28" fillId="3" borderId="14" xfId="0" applyFont="1" applyFill="1" applyBorder="1" applyAlignment="1">
      <alignment horizontal="center"/>
    </xf>
    <xf numFmtId="0" fontId="28" fillId="3" borderId="11" xfId="0" applyFont="1" applyFill="1" applyBorder="1" applyAlignment="1">
      <alignment horizontal="center"/>
    </xf>
    <xf numFmtId="0" fontId="28" fillId="3" borderId="12" xfId="0" applyFont="1" applyFill="1" applyBorder="1" applyAlignment="1">
      <alignment horizontal="center"/>
    </xf>
    <xf numFmtId="0" fontId="3" fillId="3" borderId="2" xfId="0" applyFont="1" applyFill="1" applyBorder="1" applyAlignment="1">
      <alignment horizontal="center"/>
    </xf>
    <xf numFmtId="0" fontId="28" fillId="3" borderId="2" xfId="0" applyFont="1" applyFill="1" applyBorder="1" applyAlignment="1">
      <alignment horizontal="center" wrapText="1"/>
    </xf>
    <xf numFmtId="0" fontId="28" fillId="3" borderId="8" xfId="0" applyFont="1" applyFill="1" applyBorder="1" applyAlignment="1">
      <alignment horizontal="center" wrapText="1"/>
    </xf>
    <xf numFmtId="168" fontId="28" fillId="3" borderId="2" xfId="0" applyNumberFormat="1" applyFont="1" applyFill="1" applyBorder="1" applyAlignment="1">
      <alignment horizontal="center" wrapText="1"/>
    </xf>
    <xf numFmtId="168" fontId="28" fillId="3" borderId="8" xfId="0" applyNumberFormat="1" applyFont="1" applyFill="1" applyBorder="1" applyAlignment="1">
      <alignment horizontal="center" wrapText="1"/>
    </xf>
    <xf numFmtId="0" fontId="27" fillId="5" borderId="13" xfId="0" applyFont="1" applyFill="1" applyBorder="1" applyAlignment="1" applyProtection="1">
      <alignment horizontal="left" vertical="top"/>
      <protection locked="0"/>
    </xf>
    <xf numFmtId="0" fontId="27" fillId="5" borderId="14" xfId="0" applyFont="1" applyFill="1" applyBorder="1" applyAlignment="1" applyProtection="1">
      <alignment horizontal="left" vertical="top"/>
      <protection locked="0"/>
    </xf>
    <xf numFmtId="0" fontId="0" fillId="5" borderId="13" xfId="0" applyFill="1" applyBorder="1" applyAlignment="1" applyProtection="1">
      <alignment horizontal="left" vertical="top"/>
      <protection locked="0"/>
    </xf>
    <xf numFmtId="0" fontId="0" fillId="5" borderId="14" xfId="0" applyFill="1" applyBorder="1" applyAlignment="1" applyProtection="1">
      <alignment horizontal="left" vertical="top"/>
      <protection locked="0"/>
    </xf>
    <xf numFmtId="0" fontId="3" fillId="0" borderId="1" xfId="0" applyFont="1" applyBorder="1" applyAlignment="1">
      <alignment horizontal="left"/>
    </xf>
    <xf numFmtId="165" fontId="28" fillId="0" borderId="0" xfId="1" applyNumberFormat="1" applyFont="1" applyFill="1" applyBorder="1" applyAlignment="1">
      <alignment horizontal="center" wrapText="1"/>
    </xf>
    <xf numFmtId="165" fontId="28" fillId="0" borderId="3" xfId="1" applyNumberFormat="1" applyFont="1" applyFill="1" applyBorder="1" applyAlignment="1">
      <alignment horizontal="center" wrapText="1"/>
    </xf>
    <xf numFmtId="165" fontId="3" fillId="0" borderId="0" xfId="1" applyNumberFormat="1" applyFont="1" applyFill="1" applyBorder="1" applyAlignment="1">
      <alignment horizontal="center" wrapText="1"/>
    </xf>
    <xf numFmtId="164" fontId="3" fillId="3" borderId="6" xfId="0" applyNumberFormat="1" applyFont="1" applyFill="1" applyBorder="1" applyAlignment="1">
      <alignment horizontal="center"/>
    </xf>
    <xf numFmtId="164" fontId="3" fillId="3" borderId="7" xfId="0" applyNumberFormat="1" applyFont="1" applyFill="1" applyBorder="1" applyAlignment="1">
      <alignment horizontal="center"/>
    </xf>
    <xf numFmtId="164" fontId="3" fillId="3" borderId="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0033CC"/>
      <color rgb="FF9CC5CA"/>
      <color rgb="FFFCD5A6"/>
      <color rgb="FFF8971D"/>
      <color rgb="FF6666FF"/>
      <color rgb="FF38939B"/>
      <color rgb="FF7AC1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tabSelected="1" zoomScaleNormal="100" workbookViewId="0"/>
  </sheetViews>
  <sheetFormatPr defaultRowHeight="15" x14ac:dyDescent="0.25"/>
  <cols>
    <col min="1" max="1" width="5.140625" customWidth="1"/>
    <col min="2" max="2" width="16" customWidth="1"/>
    <col min="3" max="3" width="157.140625" customWidth="1"/>
    <col min="4" max="4" width="15" customWidth="1"/>
  </cols>
  <sheetData>
    <row r="1" spans="1:7" ht="26.25" x14ac:dyDescent="0.4">
      <c r="A1" s="362" t="s">
        <v>650</v>
      </c>
      <c r="D1" s="113"/>
      <c r="E1" s="113"/>
      <c r="F1" s="113"/>
      <c r="G1" s="113"/>
    </row>
    <row r="2" spans="1:7" ht="21" x14ac:dyDescent="0.35">
      <c r="A2" s="363" t="s">
        <v>544</v>
      </c>
      <c r="D2" s="113"/>
      <c r="E2" s="113"/>
      <c r="F2" s="113"/>
      <c r="G2" s="113"/>
    </row>
    <row r="3" spans="1:7" ht="24.95" customHeight="1" x14ac:dyDescent="0.35">
      <c r="A3" s="9" t="s">
        <v>185</v>
      </c>
      <c r="D3" s="113"/>
      <c r="E3" s="113"/>
      <c r="F3" s="113"/>
      <c r="G3" s="113"/>
    </row>
    <row r="5" spans="1:7" x14ac:dyDescent="0.25">
      <c r="A5" t="s">
        <v>186</v>
      </c>
    </row>
    <row r="7" spans="1:7" x14ac:dyDescent="0.25">
      <c r="B7" s="11"/>
      <c r="C7" s="15" t="s">
        <v>189</v>
      </c>
    </row>
    <row r="8" spans="1:7" ht="9.9499999999999993" customHeight="1" x14ac:dyDescent="0.25"/>
    <row r="9" spans="1:7" x14ac:dyDescent="0.25">
      <c r="B9" s="47"/>
      <c r="C9" s="15" t="s">
        <v>190</v>
      </c>
    </row>
    <row r="10" spans="1:7" ht="9.9499999999999993" customHeight="1" x14ac:dyDescent="0.25"/>
    <row r="11" spans="1:7" x14ac:dyDescent="0.25">
      <c r="B11" s="48"/>
      <c r="C11" s="15" t="s">
        <v>191</v>
      </c>
    </row>
    <row r="13" spans="1:7" x14ac:dyDescent="0.25">
      <c r="A13" t="s">
        <v>187</v>
      </c>
    </row>
    <row r="15" spans="1:7" x14ac:dyDescent="0.25">
      <c r="B15" s="82" t="s">
        <v>14</v>
      </c>
      <c r="C15" s="207" t="s">
        <v>188</v>
      </c>
    </row>
    <row r="16" spans="1:7" s="46" customFormat="1" ht="30" x14ac:dyDescent="0.25">
      <c r="B16" s="92" t="s">
        <v>15</v>
      </c>
      <c r="C16" s="208" t="s">
        <v>651</v>
      </c>
    </row>
    <row r="17" spans="2:4" s="46" customFormat="1" ht="375" x14ac:dyDescent="0.25">
      <c r="B17" s="108" t="s">
        <v>308</v>
      </c>
      <c r="C17" s="364" t="s">
        <v>652</v>
      </c>
      <c r="D17" s="117"/>
    </row>
    <row r="18" spans="2:4" s="46" customFormat="1" ht="65.25" customHeight="1" x14ac:dyDescent="0.25">
      <c r="B18" s="108" t="s">
        <v>307</v>
      </c>
      <c r="C18" s="364" t="s">
        <v>529</v>
      </c>
    </row>
    <row r="19" spans="2:4" s="46" customFormat="1" ht="51" x14ac:dyDescent="0.25">
      <c r="B19" s="108" t="s">
        <v>309</v>
      </c>
      <c r="C19" s="208" t="s">
        <v>316</v>
      </c>
    </row>
    <row r="20" spans="2:4" s="46" customFormat="1" ht="143.25" customHeight="1" x14ac:dyDescent="0.25">
      <c r="B20" s="108" t="s">
        <v>317</v>
      </c>
      <c r="C20" s="208" t="s">
        <v>653</v>
      </c>
    </row>
    <row r="21" spans="2:4" s="46" customFormat="1" ht="300" x14ac:dyDescent="0.25">
      <c r="B21" s="108" t="s">
        <v>310</v>
      </c>
      <c r="C21" s="364" t="s">
        <v>677</v>
      </c>
    </row>
    <row r="22" spans="2:4" s="46" customFormat="1" ht="75" x14ac:dyDescent="0.25">
      <c r="B22" s="365" t="s">
        <v>311</v>
      </c>
      <c r="C22" s="364" t="s">
        <v>530</v>
      </c>
    </row>
    <row r="23" spans="2:4" s="46" customFormat="1" ht="75" x14ac:dyDescent="0.25">
      <c r="B23" s="365" t="s">
        <v>312</v>
      </c>
      <c r="C23" s="364" t="s">
        <v>531</v>
      </c>
    </row>
    <row r="24" spans="2:4" s="46" customFormat="1" ht="75" x14ac:dyDescent="0.25">
      <c r="B24" s="365" t="s">
        <v>313</v>
      </c>
      <c r="C24" s="364" t="s">
        <v>532</v>
      </c>
    </row>
    <row r="25" spans="2:4" s="46" customFormat="1" ht="75" x14ac:dyDescent="0.25">
      <c r="B25" s="365" t="s">
        <v>314</v>
      </c>
      <c r="C25" s="364" t="s">
        <v>655</v>
      </c>
    </row>
    <row r="26" spans="2:4" s="46" customFormat="1" ht="75" x14ac:dyDescent="0.25">
      <c r="B26" s="365" t="s">
        <v>654</v>
      </c>
      <c r="C26" s="364" t="s">
        <v>656</v>
      </c>
    </row>
    <row r="27" spans="2:4" s="46" customFormat="1" ht="75" x14ac:dyDescent="0.25">
      <c r="B27" s="365" t="s">
        <v>657</v>
      </c>
      <c r="C27" s="364" t="s">
        <v>665</v>
      </c>
    </row>
    <row r="28" spans="2:4" s="46" customFormat="1" ht="75" x14ac:dyDescent="0.25">
      <c r="B28" s="365" t="s">
        <v>658</v>
      </c>
      <c r="C28" s="364" t="s">
        <v>666</v>
      </c>
    </row>
    <row r="29" spans="2:4" s="46" customFormat="1" ht="75" x14ac:dyDescent="0.25">
      <c r="B29" s="365" t="s">
        <v>659</v>
      </c>
      <c r="C29" s="364" t="s">
        <v>667</v>
      </c>
    </row>
    <row r="30" spans="2:4" s="46" customFormat="1" ht="75" x14ac:dyDescent="0.25">
      <c r="B30" s="365" t="s">
        <v>660</v>
      </c>
      <c r="C30" s="364" t="s">
        <v>668</v>
      </c>
    </row>
    <row r="31" spans="2:4" s="46" customFormat="1" ht="75" x14ac:dyDescent="0.25">
      <c r="B31" s="365" t="s">
        <v>661</v>
      </c>
      <c r="C31" s="364" t="s">
        <v>669</v>
      </c>
    </row>
    <row r="32" spans="2:4" s="46" customFormat="1" ht="75" x14ac:dyDescent="0.25">
      <c r="B32" s="365" t="s">
        <v>662</v>
      </c>
      <c r="C32" s="364" t="s">
        <v>670</v>
      </c>
    </row>
    <row r="33" spans="1:3" s="46" customFormat="1" ht="75" x14ac:dyDescent="0.25">
      <c r="B33" s="365" t="s">
        <v>663</v>
      </c>
      <c r="C33" s="364" t="s">
        <v>671</v>
      </c>
    </row>
    <row r="34" spans="1:3" s="46" customFormat="1" ht="99" x14ac:dyDescent="0.25">
      <c r="B34" s="365" t="s">
        <v>664</v>
      </c>
      <c r="C34" s="364" t="s">
        <v>672</v>
      </c>
    </row>
    <row r="35" spans="1:3" s="46" customFormat="1" ht="195" x14ac:dyDescent="0.25">
      <c r="B35" s="108" t="s">
        <v>315</v>
      </c>
      <c r="C35" s="208" t="s">
        <v>533</v>
      </c>
    </row>
    <row r="36" spans="1:3" s="46" customFormat="1" ht="180" x14ac:dyDescent="0.25">
      <c r="B36" s="365" t="s">
        <v>675</v>
      </c>
      <c r="C36" s="364" t="s">
        <v>692</v>
      </c>
    </row>
    <row r="37" spans="1:3" s="46" customFormat="1" ht="105" x14ac:dyDescent="0.25">
      <c r="A37" s="321"/>
      <c r="B37" s="108" t="s">
        <v>567</v>
      </c>
      <c r="C37" s="364" t="s">
        <v>676</v>
      </c>
    </row>
    <row r="38" spans="1:3" x14ac:dyDescent="0.25">
      <c r="C38" s="143"/>
    </row>
    <row r="39" spans="1:3" x14ac:dyDescent="0.25">
      <c r="A39" t="s">
        <v>192</v>
      </c>
      <c r="C39" s="143"/>
    </row>
    <row r="40" spans="1:3" x14ac:dyDescent="0.25">
      <c r="C40" s="143"/>
    </row>
    <row r="41" spans="1:3" x14ac:dyDescent="0.25">
      <c r="B41" s="93" t="s">
        <v>194</v>
      </c>
      <c r="C41" s="207" t="s">
        <v>195</v>
      </c>
    </row>
    <row r="42" spans="1:3" x14ac:dyDescent="0.25">
      <c r="B42" s="107" t="s">
        <v>169</v>
      </c>
      <c r="C42" s="208" t="s">
        <v>212</v>
      </c>
    </row>
    <row r="43" spans="1:3" x14ac:dyDescent="0.25">
      <c r="B43" s="210" t="s">
        <v>206</v>
      </c>
      <c r="C43" s="208" t="s">
        <v>207</v>
      </c>
    </row>
    <row r="44" spans="1:3" s="112" customFormat="1" x14ac:dyDescent="0.25">
      <c r="B44" s="210" t="s">
        <v>510</v>
      </c>
      <c r="C44" s="208" t="s">
        <v>522</v>
      </c>
    </row>
    <row r="45" spans="1:3" s="113" customFormat="1" x14ac:dyDescent="0.25">
      <c r="B45" s="210" t="s">
        <v>343</v>
      </c>
      <c r="C45" s="208" t="s">
        <v>344</v>
      </c>
    </row>
    <row r="46" spans="1:3" x14ac:dyDescent="0.25">
      <c r="B46" s="210" t="s">
        <v>196</v>
      </c>
      <c r="C46" s="208" t="s">
        <v>198</v>
      </c>
    </row>
    <row r="47" spans="1:3" x14ac:dyDescent="0.25">
      <c r="B47" s="210" t="s">
        <v>197</v>
      </c>
      <c r="C47" s="209" t="s">
        <v>3</v>
      </c>
    </row>
    <row r="48" spans="1:3" s="112" customFormat="1" x14ac:dyDescent="0.25">
      <c r="B48" s="210" t="s">
        <v>509</v>
      </c>
      <c r="C48" s="209" t="s">
        <v>523</v>
      </c>
    </row>
    <row r="49" spans="1:3" x14ac:dyDescent="0.25">
      <c r="B49" s="210" t="s">
        <v>205</v>
      </c>
      <c r="C49" s="209" t="s">
        <v>208</v>
      </c>
    </row>
    <row r="50" spans="1:3" x14ac:dyDescent="0.25">
      <c r="B50" s="210" t="s">
        <v>200</v>
      </c>
      <c r="C50" s="209" t="s">
        <v>201</v>
      </c>
    </row>
    <row r="51" spans="1:3" s="143" customFormat="1" x14ac:dyDescent="0.25">
      <c r="B51" s="366" t="s">
        <v>593</v>
      </c>
      <c r="C51" s="367" t="s">
        <v>594</v>
      </c>
    </row>
    <row r="52" spans="1:3" x14ac:dyDescent="0.25">
      <c r="B52" s="210" t="s">
        <v>183</v>
      </c>
      <c r="C52" s="209" t="s">
        <v>209</v>
      </c>
    </row>
    <row r="53" spans="1:3" x14ac:dyDescent="0.25">
      <c r="B53" s="210" t="s">
        <v>181</v>
      </c>
      <c r="C53" s="209" t="s">
        <v>210</v>
      </c>
    </row>
    <row r="54" spans="1:3" s="112" customFormat="1" x14ac:dyDescent="0.25">
      <c r="B54" s="210" t="s">
        <v>508</v>
      </c>
      <c r="C54" s="209" t="s">
        <v>524</v>
      </c>
    </row>
    <row r="55" spans="1:3" x14ac:dyDescent="0.25">
      <c r="B55" s="210" t="s">
        <v>203</v>
      </c>
      <c r="C55" s="209" t="s">
        <v>204</v>
      </c>
    </row>
    <row r="56" spans="1:3" x14ac:dyDescent="0.25">
      <c r="B56" s="210" t="s">
        <v>199</v>
      </c>
      <c r="C56" s="209" t="s">
        <v>202</v>
      </c>
    </row>
    <row r="57" spans="1:3" x14ac:dyDescent="0.25">
      <c r="B57" s="211" t="s">
        <v>182</v>
      </c>
      <c r="C57" s="212" t="s">
        <v>211</v>
      </c>
    </row>
    <row r="58" spans="1:3" x14ac:dyDescent="0.25">
      <c r="B58" s="143"/>
      <c r="C58" s="143"/>
    </row>
    <row r="59" spans="1:3" x14ac:dyDescent="0.25">
      <c r="A59" t="s">
        <v>193</v>
      </c>
      <c r="B59" s="143"/>
      <c r="C59" s="143"/>
    </row>
    <row r="60" spans="1:3" x14ac:dyDescent="0.25">
      <c r="B60" s="213"/>
      <c r="C60" s="143"/>
    </row>
    <row r="61" spans="1:3" x14ac:dyDescent="0.25">
      <c r="B61" s="214" t="s">
        <v>673</v>
      </c>
      <c r="C61" s="143"/>
    </row>
    <row r="62" spans="1:3" x14ac:dyDescent="0.25">
      <c r="B62" s="213"/>
      <c r="C62" s="143"/>
    </row>
    <row r="63" spans="1:3" x14ac:dyDescent="0.25">
      <c r="B63" s="213"/>
      <c r="C63" s="143"/>
    </row>
    <row r="64" spans="1:3" x14ac:dyDescent="0.25">
      <c r="B64" s="143"/>
      <c r="C64" s="143"/>
    </row>
    <row r="65" spans="2:3" x14ac:dyDescent="0.25">
      <c r="B65" s="143"/>
      <c r="C65" s="143"/>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5"/>
  <sheetViews>
    <sheetView showGridLines="0" zoomScaleNormal="100" workbookViewId="0"/>
  </sheetViews>
  <sheetFormatPr defaultRowHeight="15" x14ac:dyDescent="0.25"/>
  <cols>
    <col min="1" max="1" width="9.5703125" customWidth="1"/>
    <col min="2" max="2" width="16" customWidth="1"/>
    <col min="3" max="3" width="19.42578125" customWidth="1"/>
    <col min="4" max="4" width="15.42578125" customWidth="1"/>
    <col min="5" max="5" width="2.28515625" customWidth="1"/>
    <col min="6" max="8" width="18.140625" customWidth="1"/>
    <col min="9" max="9" width="2.28515625" customWidth="1"/>
    <col min="10" max="12" width="18.140625" customWidth="1"/>
    <col min="13" max="13" width="2.28515625" customWidth="1"/>
    <col min="14" max="14" width="11" customWidth="1"/>
    <col min="15" max="15" width="12" customWidth="1"/>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234</v>
      </c>
      <c r="B3" s="19"/>
      <c r="C3" s="19"/>
      <c r="D3" s="19"/>
      <c r="E3" s="19"/>
      <c r="F3" s="19"/>
      <c r="G3" s="19"/>
      <c r="H3" s="19"/>
    </row>
    <row r="5" spans="1:15" x14ac:dyDescent="0.25">
      <c r="A5" s="1" t="s">
        <v>575</v>
      </c>
      <c r="C5" s="109">
        <f>Certification!C5</f>
        <v>0</v>
      </c>
    </row>
    <row r="6" spans="1:15" x14ac:dyDescent="0.25">
      <c r="A6" s="1" t="s">
        <v>0</v>
      </c>
      <c r="C6" s="95">
        <f>Certification!C6</f>
        <v>45473</v>
      </c>
      <c r="F6" s="95"/>
    </row>
    <row r="8" spans="1:15" x14ac:dyDescent="0.25">
      <c r="A8" s="1" t="s">
        <v>280</v>
      </c>
      <c r="B8" s="1" t="s">
        <v>235</v>
      </c>
      <c r="C8" s="1"/>
      <c r="D8" s="165"/>
      <c r="E8" s="56" t="s">
        <v>286</v>
      </c>
    </row>
    <row r="10" spans="1:15" x14ac:dyDescent="0.25">
      <c r="A10" s="1" t="s">
        <v>281</v>
      </c>
      <c r="B10" s="1" t="s">
        <v>283</v>
      </c>
      <c r="C10" s="1"/>
    </row>
    <row r="12" spans="1:15" s="113" customFormat="1" x14ac:dyDescent="0.25">
      <c r="B12" s="412">
        <v>1</v>
      </c>
      <c r="C12" s="412"/>
      <c r="D12" s="412"/>
      <c r="F12" s="111">
        <v>2</v>
      </c>
      <c r="G12" s="111">
        <v>3</v>
      </c>
      <c r="H12" s="111">
        <v>4</v>
      </c>
      <c r="J12" s="111">
        <v>5</v>
      </c>
      <c r="K12" s="111">
        <v>6</v>
      </c>
      <c r="L12" s="111">
        <v>7</v>
      </c>
      <c r="N12" s="111">
        <v>8</v>
      </c>
      <c r="O12" s="111">
        <v>9</v>
      </c>
    </row>
    <row r="13" spans="1:15" x14ac:dyDescent="0.25">
      <c r="B13" s="422" t="s">
        <v>282</v>
      </c>
      <c r="C13" s="423"/>
      <c r="D13" s="424"/>
      <c r="F13" s="419" t="s">
        <v>289</v>
      </c>
      <c r="G13" s="420"/>
      <c r="H13" s="421"/>
      <c r="J13" s="419" t="s">
        <v>290</v>
      </c>
      <c r="K13" s="420"/>
      <c r="L13" s="421"/>
      <c r="N13" s="417" t="s">
        <v>278</v>
      </c>
      <c r="O13" s="428" t="s">
        <v>356</v>
      </c>
    </row>
    <row r="14" spans="1:15" ht="55.5" customHeight="1" x14ac:dyDescent="0.25">
      <c r="B14" s="425"/>
      <c r="C14" s="426"/>
      <c r="D14" s="427"/>
      <c r="E14" s="66"/>
      <c r="F14" s="94" t="s">
        <v>243</v>
      </c>
      <c r="G14" s="216" t="s">
        <v>540</v>
      </c>
      <c r="H14" s="216" t="s">
        <v>244</v>
      </c>
      <c r="I14" s="143"/>
      <c r="J14" s="216" t="s">
        <v>243</v>
      </c>
      <c r="K14" s="216" t="s">
        <v>540</v>
      </c>
      <c r="L14" s="94" t="s">
        <v>244</v>
      </c>
      <c r="M14" s="66"/>
      <c r="N14" s="418"/>
      <c r="O14" s="428"/>
    </row>
    <row r="15" spans="1:15"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SUM(K15:K72)</f>
        <v>0</v>
      </c>
      <c r="L73" s="27">
        <f>SUM(L15:L72)</f>
        <v>0</v>
      </c>
      <c r="O73" s="124" t="s">
        <v>357</v>
      </c>
    </row>
    <row r="74" spans="1:15" ht="15.75" thickBot="1" x14ac:dyDescent="0.3">
      <c r="A74" s="113"/>
      <c r="H74" s="52" t="s">
        <v>284</v>
      </c>
      <c r="I74" s="113"/>
      <c r="J74" s="113"/>
      <c r="K74" s="113"/>
      <c r="L74" s="52" t="s">
        <v>285</v>
      </c>
    </row>
    <row r="75" spans="1:15" s="98" customFormat="1" ht="16.5" thickBot="1" x14ac:dyDescent="0.3">
      <c r="A75" s="121">
        <v>60</v>
      </c>
      <c r="B75" s="99" t="s">
        <v>505</v>
      </c>
      <c r="F75" s="101">
        <f>H73+L73</f>
        <v>0</v>
      </c>
      <c r="G75" s="100"/>
      <c r="H75" s="100"/>
      <c r="I75" s="100"/>
      <c r="J75" s="100"/>
      <c r="K75" s="100"/>
    </row>
  </sheetData>
  <mergeCells count="64">
    <mergeCell ref="B64:D64"/>
    <mergeCell ref="B65:D65"/>
    <mergeCell ref="B66:D66"/>
    <mergeCell ref="B72:D72"/>
    <mergeCell ref="B67:D67"/>
    <mergeCell ref="B68:D68"/>
    <mergeCell ref="B69:D69"/>
    <mergeCell ref="B70:D70"/>
    <mergeCell ref="B71:D71"/>
    <mergeCell ref="B59:D59"/>
    <mergeCell ref="B60:D60"/>
    <mergeCell ref="B61:D61"/>
    <mergeCell ref="B62:D62"/>
    <mergeCell ref="B63:D63"/>
    <mergeCell ref="B57:D57"/>
    <mergeCell ref="B58:D58"/>
    <mergeCell ref="B55:D55"/>
    <mergeCell ref="B56:D56"/>
    <mergeCell ref="B45:D45"/>
    <mergeCell ref="B46:D46"/>
    <mergeCell ref="B47:D47"/>
    <mergeCell ref="B48:D48"/>
    <mergeCell ref="B49:D49"/>
    <mergeCell ref="B50:D50"/>
    <mergeCell ref="B51:D51"/>
    <mergeCell ref="B52:D52"/>
    <mergeCell ref="B53:D53"/>
    <mergeCell ref="B54:D54"/>
    <mergeCell ref="B37:D37"/>
    <mergeCell ref="B38:D38"/>
    <mergeCell ref="B39:D39"/>
    <mergeCell ref="B40:D40"/>
    <mergeCell ref="B41:D41"/>
    <mergeCell ref="B32:D32"/>
    <mergeCell ref="B33:D33"/>
    <mergeCell ref="B34:D34"/>
    <mergeCell ref="B35:D35"/>
    <mergeCell ref="B36:D36"/>
    <mergeCell ref="B42:D42"/>
    <mergeCell ref="B43:D43"/>
    <mergeCell ref="B44:D44"/>
    <mergeCell ref="B18:D18"/>
    <mergeCell ref="B19:D19"/>
    <mergeCell ref="B20:D20"/>
    <mergeCell ref="B21:D21"/>
    <mergeCell ref="B22:D22"/>
    <mergeCell ref="B23:D23"/>
    <mergeCell ref="B24:D24"/>
    <mergeCell ref="B25:D25"/>
    <mergeCell ref="B26:D26"/>
    <mergeCell ref="B27:D27"/>
    <mergeCell ref="B29:D29"/>
    <mergeCell ref="B30:D30"/>
    <mergeCell ref="B31:D31"/>
    <mergeCell ref="B12:D12"/>
    <mergeCell ref="B13:D14"/>
    <mergeCell ref="N13:N14"/>
    <mergeCell ref="O13:O14"/>
    <mergeCell ref="B28:D28"/>
    <mergeCell ref="J13:L13"/>
    <mergeCell ref="B15:D15"/>
    <mergeCell ref="B16:D16"/>
    <mergeCell ref="B17:D17"/>
    <mergeCell ref="F13:H13"/>
  </mergeCells>
  <pageMargins left="0.7" right="0.7" top="0.75" bottom="0.75" header="0.3" footer="0.3"/>
  <pageSetup scale="3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D8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5"/>
  <sheetViews>
    <sheetView showGridLines="0" zoomScaleNormal="100" workbookViewId="0"/>
  </sheetViews>
  <sheetFormatPr defaultRowHeight="15" x14ac:dyDescent="0.25"/>
  <cols>
    <col min="1" max="1" width="9.5703125" customWidth="1"/>
    <col min="2" max="2" width="16" customWidth="1"/>
    <col min="3" max="3" width="19.42578125" customWidth="1"/>
    <col min="4" max="4" width="15.42578125" customWidth="1"/>
    <col min="5" max="5" width="2.28515625" customWidth="1"/>
    <col min="6" max="8" width="18.140625" customWidth="1"/>
    <col min="9" max="9" width="2.28515625" customWidth="1"/>
    <col min="10" max="12" width="18.140625" customWidth="1"/>
    <col min="13" max="13" width="2.28515625" customWidth="1"/>
    <col min="14" max="14" width="11" customWidth="1"/>
    <col min="15" max="15" width="12" customWidth="1"/>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288</v>
      </c>
      <c r="B3" s="19"/>
      <c r="C3" s="19"/>
      <c r="D3" s="19"/>
      <c r="E3" s="19"/>
      <c r="F3" s="19"/>
      <c r="G3" s="19"/>
      <c r="H3" s="19"/>
    </row>
    <row r="5" spans="1:15" x14ac:dyDescent="0.25">
      <c r="A5" s="1" t="s">
        <v>575</v>
      </c>
      <c r="C5" s="109">
        <f>Certification!C5</f>
        <v>0</v>
      </c>
    </row>
    <row r="6" spans="1:15" x14ac:dyDescent="0.25">
      <c r="A6" s="1" t="s">
        <v>0</v>
      </c>
      <c r="C6" s="95">
        <f>Certification!C6</f>
        <v>45473</v>
      </c>
      <c r="F6" s="95"/>
    </row>
    <row r="8" spans="1:15" x14ac:dyDescent="0.25">
      <c r="A8" s="1" t="s">
        <v>280</v>
      </c>
      <c r="B8" s="1" t="s">
        <v>233</v>
      </c>
      <c r="C8" s="1"/>
      <c r="F8" s="165"/>
      <c r="G8" s="56" t="s">
        <v>286</v>
      </c>
    </row>
    <row r="10" spans="1:15" x14ac:dyDescent="0.25">
      <c r="A10" s="1" t="s">
        <v>281</v>
      </c>
      <c r="B10" s="1" t="s">
        <v>283</v>
      </c>
      <c r="C10" s="1"/>
    </row>
    <row r="12" spans="1:15" s="113" customFormat="1" x14ac:dyDescent="0.25">
      <c r="B12" s="412">
        <v>1</v>
      </c>
      <c r="C12" s="412"/>
      <c r="D12" s="412"/>
      <c r="F12" s="111">
        <v>2</v>
      </c>
      <c r="G12" s="111">
        <v>3</v>
      </c>
      <c r="H12" s="111">
        <v>4</v>
      </c>
      <c r="J12" s="111">
        <v>5</v>
      </c>
      <c r="K12" s="111">
        <v>6</v>
      </c>
      <c r="L12" s="111">
        <v>7</v>
      </c>
      <c r="N12" s="111">
        <v>8</v>
      </c>
      <c r="O12" s="111">
        <v>9</v>
      </c>
    </row>
    <row r="13" spans="1:15" x14ac:dyDescent="0.25">
      <c r="B13" s="429" t="s">
        <v>282</v>
      </c>
      <c r="C13" s="429"/>
      <c r="D13" s="429"/>
      <c r="F13" s="419" t="s">
        <v>289</v>
      </c>
      <c r="G13" s="420"/>
      <c r="H13" s="421"/>
      <c r="J13" s="419" t="s">
        <v>290</v>
      </c>
      <c r="K13" s="420"/>
      <c r="L13" s="421"/>
      <c r="N13" s="428" t="s">
        <v>278</v>
      </c>
      <c r="O13" s="428" t="s">
        <v>356</v>
      </c>
    </row>
    <row r="14" spans="1:15" ht="55.5" customHeight="1" x14ac:dyDescent="0.25">
      <c r="B14" s="429"/>
      <c r="C14" s="429"/>
      <c r="D14" s="429"/>
      <c r="E14" s="66"/>
      <c r="F14" s="94" t="s">
        <v>243</v>
      </c>
      <c r="G14" s="216" t="s">
        <v>540</v>
      </c>
      <c r="H14" s="216" t="s">
        <v>244</v>
      </c>
      <c r="I14" s="143"/>
      <c r="J14" s="216" t="s">
        <v>243</v>
      </c>
      <c r="K14" s="216" t="s">
        <v>540</v>
      </c>
      <c r="L14" s="94" t="s">
        <v>244</v>
      </c>
      <c r="M14" s="66"/>
      <c r="N14" s="428"/>
      <c r="O14" s="428"/>
    </row>
    <row r="15" spans="1:15"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A74" s="113"/>
      <c r="H74" s="52" t="s">
        <v>284</v>
      </c>
      <c r="I74" s="113"/>
      <c r="J74" s="113"/>
      <c r="K74" s="113"/>
      <c r="L74" s="52" t="s">
        <v>285</v>
      </c>
    </row>
    <row r="75" spans="1:15" s="98" customFormat="1" ht="16.5" thickBot="1" x14ac:dyDescent="0.3">
      <c r="A75" s="121">
        <v>60</v>
      </c>
      <c r="B75" s="99" t="s">
        <v>608</v>
      </c>
      <c r="F75" s="101">
        <f>H73+L73</f>
        <v>0</v>
      </c>
      <c r="G75" s="100"/>
      <c r="H75" s="100"/>
      <c r="I75" s="100"/>
      <c r="J75" s="100"/>
      <c r="K75" s="100"/>
    </row>
  </sheetData>
  <mergeCells count="64">
    <mergeCell ref="B63:D63"/>
    <mergeCell ref="B64:D64"/>
    <mergeCell ref="B65:D65"/>
    <mergeCell ref="B66:D66"/>
    <mergeCell ref="B72:D72"/>
    <mergeCell ref="B67:D67"/>
    <mergeCell ref="B68:D68"/>
    <mergeCell ref="B69:D69"/>
    <mergeCell ref="B70:D70"/>
    <mergeCell ref="B71:D71"/>
    <mergeCell ref="B58:D58"/>
    <mergeCell ref="B59:D59"/>
    <mergeCell ref="B60:D60"/>
    <mergeCell ref="B61:D61"/>
    <mergeCell ref="B62:D62"/>
    <mergeCell ref="B52:D52"/>
    <mergeCell ref="B53:D53"/>
    <mergeCell ref="B54:D54"/>
    <mergeCell ref="B55:D55"/>
    <mergeCell ref="B57:D57"/>
    <mergeCell ref="B47:D47"/>
    <mergeCell ref="B48:D48"/>
    <mergeCell ref="B49:D49"/>
    <mergeCell ref="B50:D50"/>
    <mergeCell ref="B51:D51"/>
    <mergeCell ref="B38:D38"/>
    <mergeCell ref="B39:D39"/>
    <mergeCell ref="B40:D40"/>
    <mergeCell ref="B41:D41"/>
    <mergeCell ref="B46:D46"/>
    <mergeCell ref="B33:D33"/>
    <mergeCell ref="B34:D34"/>
    <mergeCell ref="B35:D35"/>
    <mergeCell ref="B36:D36"/>
    <mergeCell ref="B37:D37"/>
    <mergeCell ref="J13:L13"/>
    <mergeCell ref="B15:D15"/>
    <mergeCell ref="B16:D16"/>
    <mergeCell ref="B17:D17"/>
    <mergeCell ref="B32:D32"/>
    <mergeCell ref="B30:D30"/>
    <mergeCell ref="B31:D31"/>
    <mergeCell ref="F13:H13"/>
    <mergeCell ref="B18:D18"/>
    <mergeCell ref="B19:D19"/>
    <mergeCell ref="B20:D20"/>
    <mergeCell ref="B28:D28"/>
    <mergeCell ref="B29:D29"/>
    <mergeCell ref="B12:D12"/>
    <mergeCell ref="B13:D14"/>
    <mergeCell ref="O13:O14"/>
    <mergeCell ref="N13:N14"/>
    <mergeCell ref="B56:D56"/>
    <mergeCell ref="B21:D21"/>
    <mergeCell ref="B42:D42"/>
    <mergeCell ref="B43:D43"/>
    <mergeCell ref="B44:D44"/>
    <mergeCell ref="B45:D45"/>
    <mergeCell ref="B22:D22"/>
    <mergeCell ref="B23:D23"/>
    <mergeCell ref="B24:D24"/>
    <mergeCell ref="B25:D25"/>
    <mergeCell ref="B26:D26"/>
    <mergeCell ref="B27:D27"/>
  </mergeCells>
  <pageMargins left="0.7" right="0.7" top="0.75" bottom="0.75" header="0.3" footer="0.3"/>
  <pageSetup scale="36"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F8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5"/>
  <sheetViews>
    <sheetView showGridLines="0" zoomScaleNormal="100" workbookViewId="0"/>
  </sheetViews>
  <sheetFormatPr defaultColWidth="9.140625" defaultRowHeight="15" x14ac:dyDescent="0.25"/>
  <cols>
    <col min="1" max="1" width="9.5703125" style="113" customWidth="1"/>
    <col min="2" max="2" width="20.85546875" style="113" customWidth="1"/>
    <col min="3" max="3" width="22.85546875" style="113" customWidth="1"/>
    <col min="4" max="4" width="22.42578125" style="113" customWidth="1"/>
    <col min="5" max="5" width="2.28515625" style="113" customWidth="1"/>
    <col min="6" max="8" width="18.140625" style="113" customWidth="1"/>
    <col min="9" max="9" width="2.28515625" style="113" customWidth="1"/>
    <col min="10" max="12" width="18.140625" style="113" customWidth="1"/>
    <col min="13" max="13" width="2.28515625" style="113" customWidth="1"/>
    <col min="14" max="14" width="11" style="113" customWidth="1"/>
    <col min="15" max="15" width="12" style="113" customWidth="1"/>
    <col min="16" max="16384" width="9.140625" style="113"/>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618</v>
      </c>
      <c r="B3" s="19"/>
      <c r="C3" s="19"/>
      <c r="D3" s="19"/>
      <c r="E3" s="19"/>
      <c r="F3" s="19"/>
      <c r="G3" s="19"/>
      <c r="H3" s="19"/>
    </row>
    <row r="5" spans="1:15" x14ac:dyDescent="0.25">
      <c r="A5" s="110" t="s">
        <v>575</v>
      </c>
      <c r="C5" s="325">
        <f>Certification!C5</f>
        <v>0</v>
      </c>
    </row>
    <row r="6" spans="1:15" x14ac:dyDescent="0.25">
      <c r="A6" s="110" t="s">
        <v>0</v>
      </c>
      <c r="C6" s="326">
        <f>Certification!C6</f>
        <v>45473</v>
      </c>
      <c r="F6" s="326"/>
    </row>
    <row r="8" spans="1:15" x14ac:dyDescent="0.25">
      <c r="A8" s="110" t="s">
        <v>280</v>
      </c>
      <c r="B8" s="319" t="s">
        <v>614</v>
      </c>
      <c r="C8" s="110"/>
      <c r="F8" s="165"/>
      <c r="G8" s="56" t="s">
        <v>286</v>
      </c>
    </row>
    <row r="10" spans="1:15" x14ac:dyDescent="0.25">
      <c r="A10" s="110" t="s">
        <v>281</v>
      </c>
      <c r="B10" s="110" t="s">
        <v>283</v>
      </c>
      <c r="C10" s="110"/>
    </row>
    <row r="12" spans="1:15" x14ac:dyDescent="0.25">
      <c r="B12" s="412">
        <v>1</v>
      </c>
      <c r="C12" s="412"/>
      <c r="D12" s="412"/>
      <c r="F12" s="327">
        <v>2</v>
      </c>
      <c r="G12" s="327">
        <v>3</v>
      </c>
      <c r="H12" s="327">
        <v>4</v>
      </c>
      <c r="J12" s="327">
        <v>5</v>
      </c>
      <c r="K12" s="327">
        <v>6</v>
      </c>
      <c r="L12" s="327">
        <v>7</v>
      </c>
      <c r="N12" s="327">
        <v>8</v>
      </c>
      <c r="O12" s="327">
        <v>9</v>
      </c>
    </row>
    <row r="13" spans="1:15" x14ac:dyDescent="0.25">
      <c r="B13" s="429" t="s">
        <v>282</v>
      </c>
      <c r="C13" s="429"/>
      <c r="D13" s="429"/>
      <c r="F13" s="419" t="s">
        <v>289</v>
      </c>
      <c r="G13" s="420"/>
      <c r="H13" s="421"/>
      <c r="J13" s="419" t="s">
        <v>290</v>
      </c>
      <c r="K13" s="420"/>
      <c r="L13" s="421"/>
      <c r="N13" s="428" t="s">
        <v>278</v>
      </c>
      <c r="O13" s="428" t="s">
        <v>356</v>
      </c>
    </row>
    <row r="14" spans="1:15" ht="55.5" customHeight="1" x14ac:dyDescent="0.25">
      <c r="B14" s="429"/>
      <c r="C14" s="429"/>
      <c r="D14" s="429"/>
      <c r="E14" s="112"/>
      <c r="F14" s="328" t="s">
        <v>243</v>
      </c>
      <c r="G14" s="324" t="s">
        <v>540</v>
      </c>
      <c r="H14" s="324" t="s">
        <v>244</v>
      </c>
      <c r="I14" s="143"/>
      <c r="J14" s="324" t="s">
        <v>243</v>
      </c>
      <c r="K14" s="324" t="s">
        <v>540</v>
      </c>
      <c r="L14" s="328" t="s">
        <v>244</v>
      </c>
      <c r="M14" s="112"/>
      <c r="N14" s="428"/>
      <c r="O14" s="428"/>
    </row>
    <row r="15" spans="1:15"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H74" s="52" t="s">
        <v>284</v>
      </c>
      <c r="L74" s="52" t="s">
        <v>285</v>
      </c>
    </row>
    <row r="75" spans="1:15" s="98" customFormat="1" ht="16.5" thickBot="1" x14ac:dyDescent="0.3">
      <c r="A75" s="121">
        <v>60</v>
      </c>
      <c r="B75" s="332" t="s">
        <v>613</v>
      </c>
      <c r="F75" s="101">
        <f>H73+L73</f>
        <v>0</v>
      </c>
      <c r="G75" s="100"/>
      <c r="H75" s="100"/>
      <c r="I75" s="100"/>
      <c r="J75" s="100"/>
      <c r="K75" s="100"/>
    </row>
  </sheetData>
  <mergeCells count="64">
    <mergeCell ref="B68:D68"/>
    <mergeCell ref="B69:D69"/>
    <mergeCell ref="B70:D70"/>
    <mergeCell ref="B71:D71"/>
    <mergeCell ref="B72:D72"/>
    <mergeCell ref="B67:D67"/>
    <mergeCell ref="B56:D56"/>
    <mergeCell ref="B57:D57"/>
    <mergeCell ref="B58:D58"/>
    <mergeCell ref="B59:D59"/>
    <mergeCell ref="B60:D60"/>
    <mergeCell ref="B61:D61"/>
    <mergeCell ref="B62:D62"/>
    <mergeCell ref="B63:D63"/>
    <mergeCell ref="B64:D64"/>
    <mergeCell ref="B65:D65"/>
    <mergeCell ref="B66:D66"/>
    <mergeCell ref="B55:D55"/>
    <mergeCell ref="B44:D44"/>
    <mergeCell ref="B45:D45"/>
    <mergeCell ref="B46:D46"/>
    <mergeCell ref="B47:D47"/>
    <mergeCell ref="B48:D48"/>
    <mergeCell ref="B49:D49"/>
    <mergeCell ref="B50:D50"/>
    <mergeCell ref="B51:D51"/>
    <mergeCell ref="B52:D52"/>
    <mergeCell ref="B53:D53"/>
    <mergeCell ref="B54:D54"/>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O13:O14"/>
    <mergeCell ref="B15:D15"/>
    <mergeCell ref="B16:D16"/>
    <mergeCell ref="B17:D17"/>
    <mergeCell ref="B18:D18"/>
    <mergeCell ref="N13:N14"/>
    <mergeCell ref="B19:D19"/>
    <mergeCell ref="B12:D12"/>
    <mergeCell ref="B13:D14"/>
    <mergeCell ref="F13:H13"/>
    <mergeCell ref="J13:L13"/>
  </mergeCells>
  <pageMargins left="0.7" right="0.7" top="0.75" bottom="0.75" header="0.3" footer="0.3"/>
  <pageSetup scale="34"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F8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6"/>
  <sheetViews>
    <sheetView showGridLines="0" zoomScaleNormal="100" workbookViewId="0"/>
  </sheetViews>
  <sheetFormatPr defaultColWidth="9.140625" defaultRowHeight="15" x14ac:dyDescent="0.25"/>
  <cols>
    <col min="1" max="1" width="9.5703125" style="113" customWidth="1"/>
    <col min="2" max="2" width="16" style="113" customWidth="1"/>
    <col min="3" max="3" width="27.140625" style="113" customWidth="1"/>
    <col min="4" max="4" width="29.7109375" style="113" customWidth="1"/>
    <col min="5" max="5" width="2.28515625" style="113" customWidth="1"/>
    <col min="6" max="8" width="18.140625" style="113" customWidth="1"/>
    <col min="9" max="9" width="2.28515625" style="113" customWidth="1"/>
    <col min="10" max="12" width="18.140625" style="113" customWidth="1"/>
    <col min="13" max="13" width="2.28515625" style="113" customWidth="1"/>
    <col min="14" max="14" width="11" style="113" customWidth="1"/>
    <col min="15" max="15" width="12" style="113" customWidth="1"/>
    <col min="16" max="16384" width="9.140625" style="113"/>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619</v>
      </c>
      <c r="B3" s="19"/>
      <c r="C3" s="19"/>
      <c r="D3" s="19"/>
      <c r="E3" s="19"/>
      <c r="F3" s="19"/>
      <c r="G3" s="19"/>
      <c r="H3" s="19"/>
    </row>
    <row r="5" spans="1:15" x14ac:dyDescent="0.25">
      <c r="A5" s="110" t="s">
        <v>575</v>
      </c>
      <c r="C5" s="325">
        <f>Certification!C5</f>
        <v>0</v>
      </c>
    </row>
    <row r="6" spans="1:15" x14ac:dyDescent="0.25">
      <c r="A6" s="110" t="s">
        <v>0</v>
      </c>
      <c r="C6" s="326">
        <f>Certification!C6</f>
        <v>45473</v>
      </c>
      <c r="F6" s="326"/>
    </row>
    <row r="8" spans="1:15" x14ac:dyDescent="0.25">
      <c r="A8" s="110" t="s">
        <v>280</v>
      </c>
      <c r="B8" s="319" t="s">
        <v>596</v>
      </c>
      <c r="C8" s="319"/>
      <c r="F8" s="165"/>
      <c r="G8" s="56" t="s">
        <v>286</v>
      </c>
    </row>
    <row r="10" spans="1:15" x14ac:dyDescent="0.25">
      <c r="A10" s="110" t="s">
        <v>281</v>
      </c>
      <c r="B10" s="110" t="s">
        <v>283</v>
      </c>
      <c r="C10" s="110"/>
    </row>
    <row r="12" spans="1:15" x14ac:dyDescent="0.25">
      <c r="B12" s="412">
        <v>1</v>
      </c>
      <c r="C12" s="412"/>
      <c r="D12" s="412"/>
      <c r="F12" s="327">
        <v>2</v>
      </c>
      <c r="G12" s="327">
        <v>3</v>
      </c>
      <c r="H12" s="327">
        <v>4</v>
      </c>
      <c r="J12" s="327">
        <v>5</v>
      </c>
      <c r="K12" s="327">
        <v>6</v>
      </c>
      <c r="L12" s="327">
        <v>7</v>
      </c>
      <c r="N12" s="327">
        <v>8</v>
      </c>
      <c r="O12" s="327">
        <v>9</v>
      </c>
    </row>
    <row r="13" spans="1:15" x14ac:dyDescent="0.25">
      <c r="B13" s="429" t="s">
        <v>282</v>
      </c>
      <c r="C13" s="429"/>
      <c r="D13" s="429"/>
      <c r="F13" s="419" t="s">
        <v>289</v>
      </c>
      <c r="G13" s="420"/>
      <c r="H13" s="421"/>
      <c r="J13" s="419" t="s">
        <v>290</v>
      </c>
      <c r="K13" s="420"/>
      <c r="L13" s="421"/>
      <c r="N13" s="428" t="s">
        <v>278</v>
      </c>
      <c r="O13" s="428" t="s">
        <v>356</v>
      </c>
    </row>
    <row r="14" spans="1:15" ht="55.5" customHeight="1" x14ac:dyDescent="0.25">
      <c r="B14" s="429"/>
      <c r="C14" s="429"/>
      <c r="D14" s="429"/>
      <c r="E14" s="112"/>
      <c r="F14" s="328" t="s">
        <v>243</v>
      </c>
      <c r="G14" s="324" t="s">
        <v>540</v>
      </c>
      <c r="H14" s="324" t="s">
        <v>244</v>
      </c>
      <c r="I14" s="143"/>
      <c r="J14" s="324" t="s">
        <v>243</v>
      </c>
      <c r="K14" s="324" t="s">
        <v>540</v>
      </c>
      <c r="L14" s="328" t="s">
        <v>244</v>
      </c>
      <c r="M14" s="112"/>
      <c r="N14" s="428"/>
      <c r="O14" s="428"/>
    </row>
    <row r="15" spans="1:15"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B74" s="114"/>
      <c r="C74" s="114"/>
      <c r="H74" s="52" t="s">
        <v>284</v>
      </c>
      <c r="L74" s="52" t="s">
        <v>285</v>
      </c>
    </row>
    <row r="75" spans="1:15" s="98" customFormat="1" ht="16.5" thickBot="1" x14ac:dyDescent="0.3">
      <c r="A75" s="121">
        <v>60</v>
      </c>
      <c r="B75" s="332" t="s">
        <v>597</v>
      </c>
      <c r="C75" s="333"/>
      <c r="F75" s="101">
        <f>H73+L73</f>
        <v>0</v>
      </c>
      <c r="G75" s="100"/>
      <c r="H75" s="100"/>
      <c r="I75" s="100"/>
      <c r="J75" s="100"/>
      <c r="K75" s="100"/>
    </row>
    <row r="76" spans="1:15" x14ac:dyDescent="0.25">
      <c r="B76" s="114"/>
      <c r="C76" s="114"/>
    </row>
  </sheetData>
  <mergeCells count="64">
    <mergeCell ref="B68:D68"/>
    <mergeCell ref="B69:D69"/>
    <mergeCell ref="B70:D70"/>
    <mergeCell ref="B71:D71"/>
    <mergeCell ref="B72:D72"/>
    <mergeCell ref="B67:D67"/>
    <mergeCell ref="B56:D56"/>
    <mergeCell ref="B57:D57"/>
    <mergeCell ref="B58:D58"/>
    <mergeCell ref="B59:D59"/>
    <mergeCell ref="B60:D60"/>
    <mergeCell ref="B61:D61"/>
    <mergeCell ref="B62:D62"/>
    <mergeCell ref="B63:D63"/>
    <mergeCell ref="B64:D64"/>
    <mergeCell ref="B65:D65"/>
    <mergeCell ref="B66:D66"/>
    <mergeCell ref="B55:D55"/>
    <mergeCell ref="B44:D44"/>
    <mergeCell ref="B45:D45"/>
    <mergeCell ref="B46:D46"/>
    <mergeCell ref="B47:D47"/>
    <mergeCell ref="B48:D48"/>
    <mergeCell ref="B49:D49"/>
    <mergeCell ref="B50:D50"/>
    <mergeCell ref="B51:D51"/>
    <mergeCell ref="B52:D52"/>
    <mergeCell ref="B53:D53"/>
    <mergeCell ref="B54:D54"/>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O13:O14"/>
    <mergeCell ref="B15:D15"/>
    <mergeCell ref="B16:D16"/>
    <mergeCell ref="B17:D17"/>
    <mergeCell ref="B18:D18"/>
    <mergeCell ref="N13:N14"/>
    <mergeCell ref="B19:D19"/>
    <mergeCell ref="B12:D12"/>
    <mergeCell ref="B13:D14"/>
    <mergeCell ref="F13:H13"/>
    <mergeCell ref="J13:L13"/>
  </mergeCells>
  <pageMargins left="0.7" right="0.7" top="0.75" bottom="0.75" header="0.3" footer="0.3"/>
  <pageSetup scale="33"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F8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5"/>
  <sheetViews>
    <sheetView showGridLines="0" zoomScaleNormal="100" workbookViewId="0"/>
  </sheetViews>
  <sheetFormatPr defaultColWidth="9.140625" defaultRowHeight="15" x14ac:dyDescent="0.25"/>
  <cols>
    <col min="1" max="1" width="9.5703125" style="113" customWidth="1"/>
    <col min="2" max="2" width="16" style="113" customWidth="1"/>
    <col min="3" max="3" width="25.5703125" style="113" customWidth="1"/>
    <col min="4" max="4" width="30" style="113" customWidth="1"/>
    <col min="5" max="5" width="2.28515625" style="113" customWidth="1"/>
    <col min="6" max="8" width="18.140625" style="113" customWidth="1"/>
    <col min="9" max="9" width="2.28515625" style="113" customWidth="1"/>
    <col min="10" max="12" width="18.140625" style="113" customWidth="1"/>
    <col min="13" max="13" width="2.28515625" style="113" customWidth="1"/>
    <col min="14" max="14" width="11" style="113" customWidth="1"/>
    <col min="15" max="15" width="12" style="113" customWidth="1"/>
    <col min="16" max="16384" width="9.140625" style="113"/>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620</v>
      </c>
      <c r="B3" s="19"/>
      <c r="C3" s="19"/>
      <c r="D3" s="19"/>
      <c r="E3" s="19"/>
      <c r="F3" s="19"/>
      <c r="G3" s="19"/>
      <c r="H3" s="19"/>
    </row>
    <row r="5" spans="1:15" x14ac:dyDescent="0.25">
      <c r="A5" s="110" t="s">
        <v>575</v>
      </c>
      <c r="C5" s="325">
        <f>Certification!C5</f>
        <v>0</v>
      </c>
    </row>
    <row r="6" spans="1:15" x14ac:dyDescent="0.25">
      <c r="A6" s="110" t="s">
        <v>0</v>
      </c>
      <c r="C6" s="326">
        <f>Certification!C6</f>
        <v>45473</v>
      </c>
      <c r="F6" s="326"/>
    </row>
    <row r="8" spans="1:15" x14ac:dyDescent="0.25">
      <c r="A8" s="110" t="s">
        <v>280</v>
      </c>
      <c r="B8" s="110" t="s">
        <v>598</v>
      </c>
      <c r="C8" s="110"/>
      <c r="F8" s="165"/>
      <c r="G8" s="56" t="s">
        <v>286</v>
      </c>
    </row>
    <row r="10" spans="1:15" x14ac:dyDescent="0.25">
      <c r="A10" s="110" t="s">
        <v>281</v>
      </c>
      <c r="B10" s="110" t="s">
        <v>283</v>
      </c>
      <c r="C10" s="110"/>
    </row>
    <row r="12" spans="1:15" x14ac:dyDescent="0.25">
      <c r="B12" s="412">
        <v>1</v>
      </c>
      <c r="C12" s="412"/>
      <c r="D12" s="412"/>
      <c r="F12" s="327">
        <v>2</v>
      </c>
      <c r="G12" s="327">
        <v>3</v>
      </c>
      <c r="H12" s="327">
        <v>4</v>
      </c>
      <c r="J12" s="327">
        <v>5</v>
      </c>
      <c r="K12" s="327">
        <v>6</v>
      </c>
      <c r="L12" s="327">
        <v>7</v>
      </c>
      <c r="N12" s="327">
        <v>8</v>
      </c>
      <c r="O12" s="327">
        <v>9</v>
      </c>
    </row>
    <row r="13" spans="1:15" x14ac:dyDescent="0.25">
      <c r="B13" s="429" t="s">
        <v>282</v>
      </c>
      <c r="C13" s="429"/>
      <c r="D13" s="429"/>
      <c r="F13" s="419" t="s">
        <v>289</v>
      </c>
      <c r="G13" s="420"/>
      <c r="H13" s="421"/>
      <c r="J13" s="419" t="s">
        <v>290</v>
      </c>
      <c r="K13" s="420"/>
      <c r="L13" s="421"/>
      <c r="N13" s="428" t="s">
        <v>278</v>
      </c>
      <c r="O13" s="428" t="s">
        <v>356</v>
      </c>
    </row>
    <row r="14" spans="1:15" ht="55.5" customHeight="1" x14ac:dyDescent="0.25">
      <c r="B14" s="429"/>
      <c r="C14" s="429"/>
      <c r="D14" s="429"/>
      <c r="E14" s="112"/>
      <c r="F14" s="328" t="s">
        <v>243</v>
      </c>
      <c r="G14" s="324" t="s">
        <v>540</v>
      </c>
      <c r="H14" s="324" t="s">
        <v>244</v>
      </c>
      <c r="I14" s="143"/>
      <c r="J14" s="324" t="s">
        <v>243</v>
      </c>
      <c r="K14" s="324" t="s">
        <v>540</v>
      </c>
      <c r="L14" s="328" t="s">
        <v>244</v>
      </c>
      <c r="M14" s="112"/>
      <c r="N14" s="428"/>
      <c r="O14" s="428"/>
    </row>
    <row r="15" spans="1:15"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H74" s="52" t="s">
        <v>284</v>
      </c>
      <c r="L74" s="52" t="s">
        <v>285</v>
      </c>
    </row>
    <row r="75" spans="1:15" s="98" customFormat="1" ht="16.5" thickBot="1" x14ac:dyDescent="0.3">
      <c r="A75" s="121">
        <v>60</v>
      </c>
      <c r="B75" s="99" t="s">
        <v>599</v>
      </c>
      <c r="F75" s="101">
        <f>H73+L73</f>
        <v>0</v>
      </c>
      <c r="G75" s="100"/>
      <c r="H75" s="100"/>
      <c r="I75" s="100"/>
      <c r="J75" s="100"/>
      <c r="K75" s="100"/>
    </row>
  </sheetData>
  <mergeCells count="64">
    <mergeCell ref="B68:D68"/>
    <mergeCell ref="B69:D69"/>
    <mergeCell ref="B70:D70"/>
    <mergeCell ref="B71:D71"/>
    <mergeCell ref="B72:D72"/>
    <mergeCell ref="B67:D67"/>
    <mergeCell ref="B56:D56"/>
    <mergeCell ref="B57:D57"/>
    <mergeCell ref="B58:D58"/>
    <mergeCell ref="B59:D59"/>
    <mergeCell ref="B60:D60"/>
    <mergeCell ref="B61:D61"/>
    <mergeCell ref="B62:D62"/>
    <mergeCell ref="B63:D63"/>
    <mergeCell ref="B64:D64"/>
    <mergeCell ref="B65:D65"/>
    <mergeCell ref="B66:D66"/>
    <mergeCell ref="B55:D55"/>
    <mergeCell ref="B44:D44"/>
    <mergeCell ref="B45:D45"/>
    <mergeCell ref="B46:D46"/>
    <mergeCell ref="B47:D47"/>
    <mergeCell ref="B48:D48"/>
    <mergeCell ref="B49:D49"/>
    <mergeCell ref="B50:D50"/>
    <mergeCell ref="B51:D51"/>
    <mergeCell ref="B52:D52"/>
    <mergeCell ref="B53:D53"/>
    <mergeCell ref="B54:D54"/>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O13:O14"/>
    <mergeCell ref="B15:D15"/>
    <mergeCell ref="B16:D16"/>
    <mergeCell ref="B17:D17"/>
    <mergeCell ref="B18:D18"/>
    <mergeCell ref="N13:N14"/>
    <mergeCell ref="B19:D19"/>
    <mergeCell ref="B12:D12"/>
    <mergeCell ref="B13:D14"/>
    <mergeCell ref="F13:H13"/>
    <mergeCell ref="J13:L13"/>
  </mergeCells>
  <pageMargins left="0.7" right="0.7" top="0.75" bottom="0.75" header="0.3" footer="0.3"/>
  <pageSetup scale="34"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F8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5"/>
  <sheetViews>
    <sheetView showGridLines="0" zoomScaleNormal="100" workbookViewId="0"/>
  </sheetViews>
  <sheetFormatPr defaultColWidth="9.140625" defaultRowHeight="15" x14ac:dyDescent="0.25"/>
  <cols>
    <col min="1" max="1" width="9.5703125" style="113" customWidth="1"/>
    <col min="2" max="2" width="16" style="113" customWidth="1"/>
    <col min="3" max="3" width="19.42578125" style="113" customWidth="1"/>
    <col min="4" max="4" width="15.42578125" style="113" customWidth="1"/>
    <col min="5" max="5" width="2.28515625" style="113" customWidth="1"/>
    <col min="6" max="8" width="18.140625" style="113" customWidth="1"/>
    <col min="9" max="9" width="2.28515625" style="113" customWidth="1"/>
    <col min="10" max="12" width="18.140625" style="113" customWidth="1"/>
    <col min="13" max="13" width="2.28515625" style="113" customWidth="1"/>
    <col min="14" max="14" width="11" style="113" customWidth="1"/>
    <col min="15" max="15" width="12" style="113" customWidth="1"/>
    <col min="16" max="16384" width="9.140625" style="113"/>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621</v>
      </c>
      <c r="B3" s="19"/>
      <c r="C3" s="19"/>
      <c r="D3" s="19"/>
      <c r="E3" s="19"/>
      <c r="F3" s="19"/>
      <c r="G3" s="19"/>
      <c r="H3" s="19"/>
    </row>
    <row r="5" spans="1:15" x14ac:dyDescent="0.25">
      <c r="A5" s="110" t="s">
        <v>575</v>
      </c>
      <c r="C5" s="325">
        <f>Certification!C5</f>
        <v>0</v>
      </c>
    </row>
    <row r="6" spans="1:15" x14ac:dyDescent="0.25">
      <c r="A6" s="110" t="s">
        <v>0</v>
      </c>
      <c r="C6" s="326">
        <f>Certification!C6</f>
        <v>45473</v>
      </c>
      <c r="F6" s="326"/>
    </row>
    <row r="8" spans="1:15" x14ac:dyDescent="0.25">
      <c r="A8" s="110" t="s">
        <v>280</v>
      </c>
      <c r="B8" s="110" t="s">
        <v>600</v>
      </c>
      <c r="C8" s="110"/>
      <c r="F8" s="165"/>
      <c r="G8" s="56" t="s">
        <v>286</v>
      </c>
    </row>
    <row r="10" spans="1:15" x14ac:dyDescent="0.25">
      <c r="A10" s="110" t="s">
        <v>281</v>
      </c>
      <c r="B10" s="110" t="s">
        <v>283</v>
      </c>
      <c r="C10" s="110"/>
    </row>
    <row r="12" spans="1:15" x14ac:dyDescent="0.25">
      <c r="B12" s="412">
        <v>1</v>
      </c>
      <c r="C12" s="412"/>
      <c r="D12" s="412"/>
      <c r="F12" s="327">
        <v>2</v>
      </c>
      <c r="G12" s="327">
        <v>3</v>
      </c>
      <c r="H12" s="327">
        <v>4</v>
      </c>
      <c r="J12" s="327">
        <v>5</v>
      </c>
      <c r="K12" s="327">
        <v>6</v>
      </c>
      <c r="L12" s="327">
        <v>7</v>
      </c>
      <c r="N12" s="327">
        <v>8</v>
      </c>
      <c r="O12" s="327">
        <v>9</v>
      </c>
    </row>
    <row r="13" spans="1:15" x14ac:dyDescent="0.25">
      <c r="B13" s="429" t="s">
        <v>282</v>
      </c>
      <c r="C13" s="429"/>
      <c r="D13" s="429"/>
      <c r="F13" s="419" t="s">
        <v>289</v>
      </c>
      <c r="G13" s="420"/>
      <c r="H13" s="421"/>
      <c r="J13" s="419" t="s">
        <v>290</v>
      </c>
      <c r="K13" s="420"/>
      <c r="L13" s="421"/>
      <c r="N13" s="428" t="s">
        <v>278</v>
      </c>
      <c r="O13" s="428" t="s">
        <v>356</v>
      </c>
    </row>
    <row r="14" spans="1:15" ht="55.5" customHeight="1" x14ac:dyDescent="0.25">
      <c r="B14" s="429"/>
      <c r="C14" s="429"/>
      <c r="D14" s="429"/>
      <c r="E14" s="112"/>
      <c r="F14" s="328" t="s">
        <v>243</v>
      </c>
      <c r="G14" s="324" t="s">
        <v>540</v>
      </c>
      <c r="H14" s="324" t="s">
        <v>244</v>
      </c>
      <c r="I14" s="143"/>
      <c r="J14" s="324" t="s">
        <v>243</v>
      </c>
      <c r="K14" s="324" t="s">
        <v>540</v>
      </c>
      <c r="L14" s="328" t="s">
        <v>244</v>
      </c>
      <c r="M14" s="112"/>
      <c r="N14" s="428"/>
      <c r="O14" s="428"/>
    </row>
    <row r="15" spans="1:15"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H74" s="52" t="s">
        <v>284</v>
      </c>
      <c r="L74" s="52" t="s">
        <v>285</v>
      </c>
    </row>
    <row r="75" spans="1:15" s="98" customFormat="1" ht="16.5" thickBot="1" x14ac:dyDescent="0.3">
      <c r="A75" s="121">
        <v>60</v>
      </c>
      <c r="B75" s="99" t="s">
        <v>607</v>
      </c>
      <c r="F75" s="101">
        <f>H73+L73</f>
        <v>0</v>
      </c>
      <c r="G75" s="100"/>
      <c r="H75" s="100"/>
      <c r="I75" s="100"/>
      <c r="J75" s="100"/>
      <c r="K75" s="100"/>
    </row>
  </sheetData>
  <mergeCells count="64">
    <mergeCell ref="B68:D68"/>
    <mergeCell ref="B69:D69"/>
    <mergeCell ref="B70:D70"/>
    <mergeCell ref="B71:D71"/>
    <mergeCell ref="B72:D72"/>
    <mergeCell ref="B67:D67"/>
    <mergeCell ref="B56:D56"/>
    <mergeCell ref="B57:D57"/>
    <mergeCell ref="B58:D58"/>
    <mergeCell ref="B59:D59"/>
    <mergeCell ref="B60:D60"/>
    <mergeCell ref="B61:D61"/>
    <mergeCell ref="B62:D62"/>
    <mergeCell ref="B63:D63"/>
    <mergeCell ref="B64:D64"/>
    <mergeCell ref="B65:D65"/>
    <mergeCell ref="B66:D66"/>
    <mergeCell ref="B55:D55"/>
    <mergeCell ref="B44:D44"/>
    <mergeCell ref="B45:D45"/>
    <mergeCell ref="B46:D46"/>
    <mergeCell ref="B47:D47"/>
    <mergeCell ref="B48:D48"/>
    <mergeCell ref="B49:D49"/>
    <mergeCell ref="B50:D50"/>
    <mergeCell ref="B51:D51"/>
    <mergeCell ref="B52:D52"/>
    <mergeCell ref="B53:D53"/>
    <mergeCell ref="B54:D54"/>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O13:O14"/>
    <mergeCell ref="B15:D15"/>
    <mergeCell ref="B16:D16"/>
    <mergeCell ref="B17:D17"/>
    <mergeCell ref="B18:D18"/>
    <mergeCell ref="N13:N14"/>
    <mergeCell ref="B19:D19"/>
    <mergeCell ref="B12:D12"/>
    <mergeCell ref="B13:D14"/>
    <mergeCell ref="F13:H13"/>
    <mergeCell ref="J13:L13"/>
  </mergeCells>
  <pageMargins left="0.7" right="0.7" top="0.75" bottom="0.75" header="0.3" footer="0.3"/>
  <pageSetup scale="36"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F8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5"/>
  <sheetViews>
    <sheetView showGridLines="0" zoomScaleNormal="100" workbookViewId="0"/>
  </sheetViews>
  <sheetFormatPr defaultColWidth="9.140625" defaultRowHeight="15" x14ac:dyDescent="0.25"/>
  <cols>
    <col min="1" max="1" width="9.5703125" style="113" customWidth="1"/>
    <col min="2" max="2" width="16" style="113" customWidth="1"/>
    <col min="3" max="3" width="26.7109375" style="113" customWidth="1"/>
    <col min="4" max="4" width="24.42578125" style="113" customWidth="1"/>
    <col min="5" max="5" width="2.28515625" style="113" customWidth="1"/>
    <col min="6" max="8" width="18.140625" style="113" customWidth="1"/>
    <col min="9" max="9" width="2.28515625" style="113" customWidth="1"/>
    <col min="10" max="12" width="18.140625" style="113" customWidth="1"/>
    <col min="13" max="13" width="2.28515625" style="113" customWidth="1"/>
    <col min="14" max="14" width="11" style="113" customWidth="1"/>
    <col min="15" max="15" width="12" style="113" customWidth="1"/>
    <col min="16" max="16384" width="9.140625" style="113"/>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622</v>
      </c>
      <c r="B3" s="19"/>
      <c r="C3" s="19"/>
      <c r="D3" s="19"/>
      <c r="E3" s="19"/>
      <c r="F3" s="19"/>
      <c r="G3" s="19"/>
      <c r="H3" s="19"/>
    </row>
    <row r="5" spans="1:15" x14ac:dyDescent="0.25">
      <c r="A5" s="110" t="s">
        <v>575</v>
      </c>
      <c r="C5" s="325">
        <f>Certification!C5</f>
        <v>0</v>
      </c>
    </row>
    <row r="6" spans="1:15" x14ac:dyDescent="0.25">
      <c r="A6" s="110" t="s">
        <v>0</v>
      </c>
      <c r="C6" s="326">
        <f>Certification!C6</f>
        <v>45473</v>
      </c>
      <c r="F6" s="326"/>
    </row>
    <row r="8" spans="1:15" x14ac:dyDescent="0.25">
      <c r="A8" s="110" t="s">
        <v>280</v>
      </c>
      <c r="B8" s="110" t="s">
        <v>601</v>
      </c>
      <c r="C8" s="110"/>
      <c r="F8" s="165"/>
      <c r="G8" s="56" t="s">
        <v>286</v>
      </c>
    </row>
    <row r="10" spans="1:15" x14ac:dyDescent="0.25">
      <c r="A10" s="110" t="s">
        <v>281</v>
      </c>
      <c r="B10" s="110" t="s">
        <v>283</v>
      </c>
      <c r="C10" s="110"/>
    </row>
    <row r="12" spans="1:15" x14ac:dyDescent="0.25">
      <c r="B12" s="412">
        <v>1</v>
      </c>
      <c r="C12" s="412"/>
      <c r="D12" s="412"/>
      <c r="F12" s="327">
        <v>2</v>
      </c>
      <c r="G12" s="327">
        <v>3</v>
      </c>
      <c r="H12" s="327">
        <v>4</v>
      </c>
      <c r="J12" s="327">
        <v>5</v>
      </c>
      <c r="K12" s="327">
        <v>6</v>
      </c>
      <c r="L12" s="327">
        <v>7</v>
      </c>
      <c r="N12" s="327">
        <v>8</v>
      </c>
      <c r="O12" s="327">
        <v>9</v>
      </c>
    </row>
    <row r="13" spans="1:15" x14ac:dyDescent="0.25">
      <c r="B13" s="429" t="s">
        <v>282</v>
      </c>
      <c r="C13" s="429"/>
      <c r="D13" s="429"/>
      <c r="F13" s="419" t="s">
        <v>289</v>
      </c>
      <c r="G13" s="420"/>
      <c r="H13" s="421"/>
      <c r="J13" s="419" t="s">
        <v>290</v>
      </c>
      <c r="K13" s="420"/>
      <c r="L13" s="421"/>
      <c r="N13" s="428" t="s">
        <v>278</v>
      </c>
      <c r="O13" s="428" t="s">
        <v>356</v>
      </c>
    </row>
    <row r="14" spans="1:15" ht="55.5" customHeight="1" x14ac:dyDescent="0.25">
      <c r="B14" s="429"/>
      <c r="C14" s="429"/>
      <c r="D14" s="429"/>
      <c r="E14" s="112"/>
      <c r="F14" s="328" t="s">
        <v>243</v>
      </c>
      <c r="G14" s="324" t="s">
        <v>540</v>
      </c>
      <c r="H14" s="324" t="s">
        <v>244</v>
      </c>
      <c r="I14" s="143"/>
      <c r="J14" s="324" t="s">
        <v>243</v>
      </c>
      <c r="K14" s="324" t="s">
        <v>540</v>
      </c>
      <c r="L14" s="328" t="s">
        <v>244</v>
      </c>
      <c r="M14" s="112"/>
      <c r="N14" s="428"/>
      <c r="O14" s="428"/>
    </row>
    <row r="15" spans="1:15"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H74" s="52" t="s">
        <v>284</v>
      </c>
      <c r="L74" s="52" t="s">
        <v>285</v>
      </c>
    </row>
    <row r="75" spans="1:15" s="98" customFormat="1" ht="16.5" thickBot="1" x14ac:dyDescent="0.3">
      <c r="A75" s="121">
        <v>60</v>
      </c>
      <c r="B75" s="99" t="s">
        <v>602</v>
      </c>
      <c r="F75" s="101">
        <f>H73+L73</f>
        <v>0</v>
      </c>
      <c r="G75" s="100"/>
      <c r="H75" s="100"/>
      <c r="I75" s="100"/>
      <c r="J75" s="100"/>
      <c r="K75" s="100"/>
    </row>
  </sheetData>
  <mergeCells count="64">
    <mergeCell ref="B68:D68"/>
    <mergeCell ref="B69:D69"/>
    <mergeCell ref="B70:D70"/>
    <mergeCell ref="B71:D71"/>
    <mergeCell ref="B72:D72"/>
    <mergeCell ref="B67:D67"/>
    <mergeCell ref="B56:D56"/>
    <mergeCell ref="B57:D57"/>
    <mergeCell ref="B58:D58"/>
    <mergeCell ref="B59:D59"/>
    <mergeCell ref="B60:D60"/>
    <mergeCell ref="B61:D61"/>
    <mergeCell ref="B62:D62"/>
    <mergeCell ref="B63:D63"/>
    <mergeCell ref="B64:D64"/>
    <mergeCell ref="B65:D65"/>
    <mergeCell ref="B66:D66"/>
    <mergeCell ref="B55:D55"/>
    <mergeCell ref="B44:D44"/>
    <mergeCell ref="B45:D45"/>
    <mergeCell ref="B46:D46"/>
    <mergeCell ref="B47:D47"/>
    <mergeCell ref="B48:D48"/>
    <mergeCell ref="B49:D49"/>
    <mergeCell ref="B50:D50"/>
    <mergeCell ref="B51:D51"/>
    <mergeCell ref="B52:D52"/>
    <mergeCell ref="B53:D53"/>
    <mergeCell ref="B54:D54"/>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O13:O14"/>
    <mergeCell ref="B15:D15"/>
    <mergeCell ref="B16:D16"/>
    <mergeCell ref="B17:D17"/>
    <mergeCell ref="B18:D18"/>
    <mergeCell ref="N13:N14"/>
    <mergeCell ref="B19:D19"/>
    <mergeCell ref="B12:D12"/>
    <mergeCell ref="B13:D14"/>
    <mergeCell ref="F13:H13"/>
    <mergeCell ref="J13:L13"/>
  </mergeCells>
  <pageMargins left="0.7" right="0.7" top="0.75" bottom="0.75" header="0.3" footer="0.3"/>
  <pageSetup scale="34"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F8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5"/>
  <sheetViews>
    <sheetView showGridLines="0" zoomScaleNormal="100" workbookViewId="0"/>
  </sheetViews>
  <sheetFormatPr defaultColWidth="9.140625" defaultRowHeight="15" x14ac:dyDescent="0.25"/>
  <cols>
    <col min="1" max="1" width="9.5703125" style="113" customWidth="1"/>
    <col min="2" max="2" width="23.140625" style="113" customWidth="1"/>
    <col min="3" max="3" width="26.7109375" style="113" customWidth="1"/>
    <col min="4" max="4" width="21.85546875" style="113" customWidth="1"/>
    <col min="5" max="5" width="2.28515625" style="113" customWidth="1"/>
    <col min="6" max="8" width="18.140625" style="113" customWidth="1"/>
    <col min="9" max="9" width="2.28515625" style="113" customWidth="1"/>
    <col min="10" max="12" width="18.140625" style="113" customWidth="1"/>
    <col min="13" max="13" width="2.28515625" style="113" customWidth="1"/>
    <col min="14" max="14" width="11" style="113" customWidth="1"/>
    <col min="15" max="15" width="12" style="113" customWidth="1"/>
    <col min="16" max="16384" width="9.140625" style="113"/>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623</v>
      </c>
      <c r="B3" s="19"/>
      <c r="C3" s="19"/>
      <c r="D3" s="19"/>
      <c r="E3" s="19"/>
      <c r="F3" s="19"/>
      <c r="G3" s="19"/>
      <c r="H3" s="19"/>
    </row>
    <row r="5" spans="1:15" x14ac:dyDescent="0.25">
      <c r="A5" s="110" t="s">
        <v>575</v>
      </c>
      <c r="C5" s="325">
        <f>Certification!C5</f>
        <v>0</v>
      </c>
    </row>
    <row r="6" spans="1:15" x14ac:dyDescent="0.25">
      <c r="A6" s="110" t="s">
        <v>0</v>
      </c>
      <c r="C6" s="326">
        <f>Certification!C6</f>
        <v>45473</v>
      </c>
      <c r="F6" s="326"/>
    </row>
    <row r="8" spans="1:15" x14ac:dyDescent="0.25">
      <c r="A8" s="110" t="s">
        <v>280</v>
      </c>
      <c r="B8" s="110" t="s">
        <v>603</v>
      </c>
      <c r="C8" s="110"/>
      <c r="F8" s="165"/>
      <c r="G8" s="56" t="s">
        <v>286</v>
      </c>
    </row>
    <row r="10" spans="1:15" x14ac:dyDescent="0.25">
      <c r="A10" s="110" t="s">
        <v>281</v>
      </c>
      <c r="B10" s="110" t="s">
        <v>283</v>
      </c>
      <c r="C10" s="110"/>
    </row>
    <row r="12" spans="1:15" x14ac:dyDescent="0.25">
      <c r="B12" s="412">
        <v>1</v>
      </c>
      <c r="C12" s="412"/>
      <c r="D12" s="412"/>
      <c r="F12" s="327">
        <v>2</v>
      </c>
      <c r="G12" s="327">
        <v>3</v>
      </c>
      <c r="H12" s="327">
        <v>4</v>
      </c>
      <c r="J12" s="327">
        <v>5</v>
      </c>
      <c r="K12" s="327">
        <v>6</v>
      </c>
      <c r="L12" s="327">
        <v>7</v>
      </c>
      <c r="N12" s="327">
        <v>8</v>
      </c>
      <c r="O12" s="327">
        <v>9</v>
      </c>
    </row>
    <row r="13" spans="1:15" x14ac:dyDescent="0.25">
      <c r="B13" s="429" t="s">
        <v>282</v>
      </c>
      <c r="C13" s="429"/>
      <c r="D13" s="429"/>
      <c r="F13" s="419" t="s">
        <v>289</v>
      </c>
      <c r="G13" s="420"/>
      <c r="H13" s="421"/>
      <c r="J13" s="419" t="s">
        <v>290</v>
      </c>
      <c r="K13" s="420"/>
      <c r="L13" s="421"/>
      <c r="N13" s="428" t="s">
        <v>278</v>
      </c>
      <c r="O13" s="428" t="s">
        <v>356</v>
      </c>
    </row>
    <row r="14" spans="1:15" ht="55.5" customHeight="1" x14ac:dyDescent="0.25">
      <c r="B14" s="429"/>
      <c r="C14" s="429"/>
      <c r="D14" s="429"/>
      <c r="E14" s="112"/>
      <c r="F14" s="328" t="s">
        <v>243</v>
      </c>
      <c r="G14" s="324" t="s">
        <v>540</v>
      </c>
      <c r="H14" s="324" t="s">
        <v>244</v>
      </c>
      <c r="I14" s="143"/>
      <c r="J14" s="324" t="s">
        <v>243</v>
      </c>
      <c r="K14" s="324" t="s">
        <v>540</v>
      </c>
      <c r="L14" s="328" t="s">
        <v>244</v>
      </c>
      <c r="M14" s="112"/>
      <c r="N14" s="428"/>
      <c r="O14" s="428"/>
    </row>
    <row r="15" spans="1:15"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H74" s="52" t="s">
        <v>284</v>
      </c>
      <c r="L74" s="52" t="s">
        <v>285</v>
      </c>
    </row>
    <row r="75" spans="1:15" s="98" customFormat="1" ht="16.5" thickBot="1" x14ac:dyDescent="0.3">
      <c r="A75" s="121">
        <v>60</v>
      </c>
      <c r="B75" s="99" t="s">
        <v>606</v>
      </c>
      <c r="F75" s="101">
        <f>H73+L73</f>
        <v>0</v>
      </c>
      <c r="H75" s="100"/>
      <c r="I75" s="100"/>
      <c r="J75" s="100"/>
      <c r="K75" s="100"/>
    </row>
  </sheetData>
  <mergeCells count="64">
    <mergeCell ref="B68:D68"/>
    <mergeCell ref="B69:D69"/>
    <mergeCell ref="B70:D70"/>
    <mergeCell ref="B71:D71"/>
    <mergeCell ref="B72:D72"/>
    <mergeCell ref="B67:D67"/>
    <mergeCell ref="B56:D56"/>
    <mergeCell ref="B57:D57"/>
    <mergeCell ref="B58:D58"/>
    <mergeCell ref="B59:D59"/>
    <mergeCell ref="B60:D60"/>
    <mergeCell ref="B61:D61"/>
    <mergeCell ref="B62:D62"/>
    <mergeCell ref="B63:D63"/>
    <mergeCell ref="B64:D64"/>
    <mergeCell ref="B65:D65"/>
    <mergeCell ref="B66:D66"/>
    <mergeCell ref="B55:D55"/>
    <mergeCell ref="B44:D44"/>
    <mergeCell ref="B45:D45"/>
    <mergeCell ref="B46:D46"/>
    <mergeCell ref="B47:D47"/>
    <mergeCell ref="B48:D48"/>
    <mergeCell ref="B49:D49"/>
    <mergeCell ref="B50:D50"/>
    <mergeCell ref="B51:D51"/>
    <mergeCell ref="B52:D52"/>
    <mergeCell ref="B53:D53"/>
    <mergeCell ref="B54:D54"/>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O13:O14"/>
    <mergeCell ref="B15:D15"/>
    <mergeCell ref="B16:D16"/>
    <mergeCell ref="B17:D17"/>
    <mergeCell ref="B18:D18"/>
    <mergeCell ref="N13:N14"/>
    <mergeCell ref="B19:D19"/>
    <mergeCell ref="B12:D12"/>
    <mergeCell ref="B13:D14"/>
    <mergeCell ref="F13:H13"/>
    <mergeCell ref="J13:L13"/>
  </mergeCells>
  <pageMargins left="0.7" right="0.7" top="0.75" bottom="0.75" header="0.3" footer="0.3"/>
  <pageSetup scale="34"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F8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5"/>
  <sheetViews>
    <sheetView showGridLines="0" zoomScaleNormal="100" workbookViewId="0"/>
  </sheetViews>
  <sheetFormatPr defaultColWidth="9.140625" defaultRowHeight="15" x14ac:dyDescent="0.25"/>
  <cols>
    <col min="1" max="1" width="9.5703125" style="113" customWidth="1"/>
    <col min="2" max="2" width="16" style="113" customWidth="1"/>
    <col min="3" max="3" width="19.42578125" style="113" customWidth="1"/>
    <col min="4" max="4" width="15.42578125" style="113" customWidth="1"/>
    <col min="5" max="5" width="2.28515625" style="113" customWidth="1"/>
    <col min="6" max="8" width="18.140625" style="113" customWidth="1"/>
    <col min="9" max="9" width="2.28515625" style="113" customWidth="1"/>
    <col min="10" max="12" width="18.140625" style="113" customWidth="1"/>
    <col min="13" max="13" width="2.28515625" style="113" customWidth="1"/>
    <col min="14" max="14" width="11" style="113" customWidth="1"/>
    <col min="15" max="15" width="12" style="113" customWidth="1"/>
    <col min="16" max="16384" width="9.140625" style="113"/>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624</v>
      </c>
      <c r="B3" s="19"/>
      <c r="C3" s="19"/>
      <c r="D3" s="19"/>
      <c r="E3" s="19"/>
      <c r="F3" s="19"/>
      <c r="G3" s="19"/>
      <c r="H3" s="19"/>
    </row>
    <row r="5" spans="1:15" x14ac:dyDescent="0.25">
      <c r="A5" s="110" t="s">
        <v>575</v>
      </c>
      <c r="C5" s="325">
        <f>Certification!C5</f>
        <v>0</v>
      </c>
    </row>
    <row r="6" spans="1:15" x14ac:dyDescent="0.25">
      <c r="A6" s="110" t="s">
        <v>0</v>
      </c>
      <c r="C6" s="326">
        <f>Certification!C6</f>
        <v>45473</v>
      </c>
      <c r="F6" s="326"/>
    </row>
    <row r="8" spans="1:15" x14ac:dyDescent="0.25">
      <c r="A8" s="110" t="s">
        <v>280</v>
      </c>
      <c r="B8" s="110" t="s">
        <v>604</v>
      </c>
      <c r="C8" s="110"/>
      <c r="F8" s="165"/>
      <c r="G8" s="56" t="s">
        <v>286</v>
      </c>
    </row>
    <row r="10" spans="1:15" x14ac:dyDescent="0.25">
      <c r="A10" s="110" t="s">
        <v>281</v>
      </c>
      <c r="B10" s="110" t="s">
        <v>283</v>
      </c>
      <c r="C10" s="110"/>
    </row>
    <row r="12" spans="1:15" x14ac:dyDescent="0.25">
      <c r="B12" s="412">
        <v>1</v>
      </c>
      <c r="C12" s="412"/>
      <c r="D12" s="412"/>
      <c r="F12" s="327">
        <v>2</v>
      </c>
      <c r="G12" s="327">
        <v>3</v>
      </c>
      <c r="H12" s="327">
        <v>4</v>
      </c>
      <c r="J12" s="327">
        <v>5</v>
      </c>
      <c r="K12" s="327">
        <v>6</v>
      </c>
      <c r="L12" s="327">
        <v>7</v>
      </c>
      <c r="N12" s="327">
        <v>8</v>
      </c>
      <c r="O12" s="327">
        <v>9</v>
      </c>
    </row>
    <row r="13" spans="1:15" x14ac:dyDescent="0.25">
      <c r="B13" s="429" t="s">
        <v>282</v>
      </c>
      <c r="C13" s="429"/>
      <c r="D13" s="429"/>
      <c r="F13" s="419" t="s">
        <v>289</v>
      </c>
      <c r="G13" s="420"/>
      <c r="H13" s="421"/>
      <c r="J13" s="419" t="s">
        <v>290</v>
      </c>
      <c r="K13" s="420"/>
      <c r="L13" s="421"/>
      <c r="N13" s="428" t="s">
        <v>278</v>
      </c>
      <c r="O13" s="428" t="s">
        <v>356</v>
      </c>
    </row>
    <row r="14" spans="1:15" ht="55.5" customHeight="1" x14ac:dyDescent="0.25">
      <c r="B14" s="429"/>
      <c r="C14" s="429"/>
      <c r="D14" s="429"/>
      <c r="E14" s="112"/>
      <c r="F14" s="328" t="s">
        <v>243</v>
      </c>
      <c r="G14" s="324" t="s">
        <v>540</v>
      </c>
      <c r="H14" s="324" t="s">
        <v>244</v>
      </c>
      <c r="I14" s="143"/>
      <c r="J14" s="324" t="s">
        <v>243</v>
      </c>
      <c r="K14" s="324" t="s">
        <v>540</v>
      </c>
      <c r="L14" s="328" t="s">
        <v>244</v>
      </c>
      <c r="M14" s="112"/>
      <c r="N14" s="428"/>
      <c r="O14" s="428"/>
    </row>
    <row r="15" spans="1:15"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H74" s="52" t="s">
        <v>284</v>
      </c>
      <c r="L74" s="52" t="s">
        <v>285</v>
      </c>
    </row>
    <row r="75" spans="1:15" s="98" customFormat="1" ht="16.5" thickBot="1" x14ac:dyDescent="0.3">
      <c r="A75" s="121">
        <v>60</v>
      </c>
      <c r="B75" s="99" t="s">
        <v>605</v>
      </c>
      <c r="F75" s="101">
        <f>H73+L73</f>
        <v>0</v>
      </c>
      <c r="G75" s="100"/>
      <c r="H75" s="100"/>
      <c r="I75" s="100"/>
      <c r="J75" s="100"/>
      <c r="K75" s="100"/>
    </row>
  </sheetData>
  <mergeCells count="64">
    <mergeCell ref="B68:D68"/>
    <mergeCell ref="B69:D69"/>
    <mergeCell ref="B70:D70"/>
    <mergeCell ref="B71:D71"/>
    <mergeCell ref="B72:D72"/>
    <mergeCell ref="B67:D67"/>
    <mergeCell ref="B56:D56"/>
    <mergeCell ref="B57:D57"/>
    <mergeCell ref="B58:D58"/>
    <mergeCell ref="B59:D59"/>
    <mergeCell ref="B60:D60"/>
    <mergeCell ref="B61:D61"/>
    <mergeCell ref="B62:D62"/>
    <mergeCell ref="B63:D63"/>
    <mergeCell ref="B64:D64"/>
    <mergeCell ref="B65:D65"/>
    <mergeCell ref="B66:D66"/>
    <mergeCell ref="B55:D55"/>
    <mergeCell ref="B44:D44"/>
    <mergeCell ref="B45:D45"/>
    <mergeCell ref="B46:D46"/>
    <mergeCell ref="B47:D47"/>
    <mergeCell ref="B48:D48"/>
    <mergeCell ref="B49:D49"/>
    <mergeCell ref="B50:D50"/>
    <mergeCell ref="B51:D51"/>
    <mergeCell ref="B52:D52"/>
    <mergeCell ref="B53:D53"/>
    <mergeCell ref="B54:D54"/>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O13:O14"/>
    <mergeCell ref="B15:D15"/>
    <mergeCell ref="B16:D16"/>
    <mergeCell ref="B17:D17"/>
    <mergeCell ref="B18:D18"/>
    <mergeCell ref="N13:N14"/>
    <mergeCell ref="B19:D19"/>
    <mergeCell ref="B12:D12"/>
    <mergeCell ref="B13:D14"/>
    <mergeCell ref="F13:H13"/>
    <mergeCell ref="J13:L13"/>
  </mergeCells>
  <pageMargins left="0.7" right="0.7" top="0.75" bottom="0.75" header="0.3" footer="0.3"/>
  <pageSetup scale="36"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F8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5"/>
  <sheetViews>
    <sheetView showGridLines="0" zoomScaleNormal="100" workbookViewId="0"/>
  </sheetViews>
  <sheetFormatPr defaultColWidth="9.140625" defaultRowHeight="15" x14ac:dyDescent="0.25"/>
  <cols>
    <col min="1" max="1" width="9.5703125" style="113" customWidth="1"/>
    <col min="2" max="2" width="16" style="113" customWidth="1"/>
    <col min="3" max="3" width="21.28515625" style="113" customWidth="1"/>
    <col min="4" max="4" width="20.28515625" style="113" customWidth="1"/>
    <col min="5" max="5" width="2.28515625" style="113" customWidth="1"/>
    <col min="6" max="8" width="18.140625" style="113" customWidth="1"/>
    <col min="9" max="9" width="2.28515625" style="113" customWidth="1"/>
    <col min="10" max="12" width="18.140625" style="113" customWidth="1"/>
    <col min="13" max="13" width="2.28515625" style="113" customWidth="1"/>
    <col min="14" max="14" width="11" style="113" customWidth="1"/>
    <col min="15" max="15" width="12" style="113" customWidth="1"/>
    <col min="16" max="16384" width="9.140625" style="113"/>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625</v>
      </c>
      <c r="B3" s="19"/>
      <c r="C3" s="19"/>
      <c r="D3" s="19"/>
      <c r="E3" s="19"/>
      <c r="F3" s="19"/>
      <c r="G3" s="19"/>
      <c r="H3" s="19"/>
    </row>
    <row r="5" spans="1:15" x14ac:dyDescent="0.25">
      <c r="A5" s="110" t="s">
        <v>575</v>
      </c>
      <c r="C5" s="325">
        <f>Certification!C5</f>
        <v>0</v>
      </c>
    </row>
    <row r="6" spans="1:15" x14ac:dyDescent="0.25">
      <c r="A6" s="110" t="s">
        <v>0</v>
      </c>
      <c r="C6" s="326">
        <f>Certification!C6</f>
        <v>45473</v>
      </c>
      <c r="F6" s="326"/>
    </row>
    <row r="8" spans="1:15" x14ac:dyDescent="0.25">
      <c r="A8" s="110" t="s">
        <v>280</v>
      </c>
      <c r="B8" s="110" t="s">
        <v>609</v>
      </c>
      <c r="C8" s="110"/>
      <c r="F8" s="165"/>
      <c r="G8" s="56" t="s">
        <v>286</v>
      </c>
    </row>
    <row r="10" spans="1:15" x14ac:dyDescent="0.25">
      <c r="A10" s="110" t="s">
        <v>281</v>
      </c>
      <c r="B10" s="110" t="s">
        <v>283</v>
      </c>
      <c r="C10" s="110"/>
    </row>
    <row r="12" spans="1:15" x14ac:dyDescent="0.25">
      <c r="B12" s="412">
        <v>1</v>
      </c>
      <c r="C12" s="412"/>
      <c r="D12" s="412"/>
      <c r="F12" s="327">
        <v>2</v>
      </c>
      <c r="G12" s="327">
        <v>3</v>
      </c>
      <c r="H12" s="327">
        <v>4</v>
      </c>
      <c r="J12" s="327">
        <v>5</v>
      </c>
      <c r="K12" s="327">
        <v>6</v>
      </c>
      <c r="L12" s="327">
        <v>7</v>
      </c>
      <c r="N12" s="327">
        <v>8</v>
      </c>
      <c r="O12" s="327">
        <v>9</v>
      </c>
    </row>
    <row r="13" spans="1:15" x14ac:dyDescent="0.25">
      <c r="B13" s="429" t="s">
        <v>282</v>
      </c>
      <c r="C13" s="429"/>
      <c r="D13" s="429"/>
      <c r="F13" s="419" t="s">
        <v>289</v>
      </c>
      <c r="G13" s="420"/>
      <c r="H13" s="421"/>
      <c r="J13" s="419" t="s">
        <v>290</v>
      </c>
      <c r="K13" s="420"/>
      <c r="L13" s="421"/>
      <c r="N13" s="428" t="s">
        <v>278</v>
      </c>
      <c r="O13" s="428" t="s">
        <v>356</v>
      </c>
    </row>
    <row r="14" spans="1:15" ht="55.5" customHeight="1" x14ac:dyDescent="0.25">
      <c r="B14" s="429"/>
      <c r="C14" s="429"/>
      <c r="D14" s="429"/>
      <c r="E14" s="112"/>
      <c r="F14" s="328" t="s">
        <v>243</v>
      </c>
      <c r="G14" s="324" t="s">
        <v>540</v>
      </c>
      <c r="H14" s="324" t="s">
        <v>244</v>
      </c>
      <c r="I14" s="143"/>
      <c r="J14" s="324" t="s">
        <v>243</v>
      </c>
      <c r="K14" s="324" t="s">
        <v>540</v>
      </c>
      <c r="L14" s="328" t="s">
        <v>244</v>
      </c>
      <c r="M14" s="112"/>
      <c r="N14" s="428"/>
      <c r="O14" s="428"/>
    </row>
    <row r="15" spans="1:15"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H74" s="52" t="s">
        <v>284</v>
      </c>
      <c r="L74" s="52" t="s">
        <v>285</v>
      </c>
    </row>
    <row r="75" spans="1:15" s="98" customFormat="1" ht="16.5" thickBot="1" x14ac:dyDescent="0.3">
      <c r="A75" s="121">
        <v>60</v>
      </c>
      <c r="B75" s="99" t="s">
        <v>610</v>
      </c>
      <c r="F75" s="101">
        <f>H73+L73</f>
        <v>0</v>
      </c>
      <c r="G75" s="100"/>
      <c r="H75" s="100"/>
      <c r="I75" s="100"/>
      <c r="J75" s="100"/>
      <c r="K75" s="100"/>
    </row>
  </sheetData>
  <mergeCells count="64">
    <mergeCell ref="B68:D68"/>
    <mergeCell ref="B69:D69"/>
    <mergeCell ref="B70:D70"/>
    <mergeCell ref="B71:D71"/>
    <mergeCell ref="B72:D72"/>
    <mergeCell ref="B67:D67"/>
    <mergeCell ref="B56:D56"/>
    <mergeCell ref="B57:D57"/>
    <mergeCell ref="B58:D58"/>
    <mergeCell ref="B59:D59"/>
    <mergeCell ref="B60:D60"/>
    <mergeCell ref="B61:D61"/>
    <mergeCell ref="B62:D62"/>
    <mergeCell ref="B63:D63"/>
    <mergeCell ref="B64:D64"/>
    <mergeCell ref="B65:D65"/>
    <mergeCell ref="B66:D66"/>
    <mergeCell ref="B55:D55"/>
    <mergeCell ref="B44:D44"/>
    <mergeCell ref="B45:D45"/>
    <mergeCell ref="B46:D46"/>
    <mergeCell ref="B47:D47"/>
    <mergeCell ref="B48:D48"/>
    <mergeCell ref="B49:D49"/>
    <mergeCell ref="B50:D50"/>
    <mergeCell ref="B51:D51"/>
    <mergeCell ref="B52:D52"/>
    <mergeCell ref="B53:D53"/>
    <mergeCell ref="B54:D54"/>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O13:O14"/>
    <mergeCell ref="B15:D15"/>
    <mergeCell ref="B16:D16"/>
    <mergeCell ref="B17:D17"/>
    <mergeCell ref="B18:D18"/>
    <mergeCell ref="N13:N14"/>
    <mergeCell ref="B19:D19"/>
    <mergeCell ref="B12:D12"/>
    <mergeCell ref="B13:D14"/>
    <mergeCell ref="F13:H13"/>
    <mergeCell ref="J13:L13"/>
  </mergeCells>
  <pageMargins left="0.7" right="0.7" top="0.75" bottom="0.75" header="0.3" footer="0.3"/>
  <pageSetup scale="35"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zoomScaleNormal="100" workbookViewId="0"/>
  </sheetViews>
  <sheetFormatPr defaultRowHeight="15" x14ac:dyDescent="0.25"/>
  <cols>
    <col min="1" max="1" width="16.140625" customWidth="1"/>
    <col min="2" max="2" width="9.85546875" customWidth="1"/>
    <col min="3" max="3" width="20.7109375" customWidth="1"/>
    <col min="4" max="4" width="2.7109375" customWidth="1"/>
    <col min="5" max="5" width="16.28515625" customWidth="1"/>
    <col min="6" max="6" width="30.140625" customWidth="1"/>
  </cols>
  <sheetData>
    <row r="1" spans="1:6" ht="26.25" x14ac:dyDescent="0.4">
      <c r="A1" s="4" t="str">
        <f>Instructions!A1</f>
        <v>Colorado Comprehensive Provider Cost Report</v>
      </c>
      <c r="B1" s="4"/>
    </row>
    <row r="2" spans="1:6" ht="21" x14ac:dyDescent="0.35">
      <c r="A2" s="3" t="str">
        <f>Instructions!A2</f>
        <v>Comprehensive Safety Net Providers</v>
      </c>
      <c r="B2" s="3"/>
    </row>
    <row r="3" spans="1:6" ht="24.95" customHeight="1" x14ac:dyDescent="0.35">
      <c r="A3" s="9" t="s">
        <v>20</v>
      </c>
    </row>
    <row r="5" spans="1:6" x14ac:dyDescent="0.25">
      <c r="A5" s="361" t="s">
        <v>575</v>
      </c>
      <c r="B5" s="274"/>
      <c r="C5" s="376"/>
      <c r="D5" s="376"/>
      <c r="E5" s="376"/>
    </row>
    <row r="6" spans="1:6" x14ac:dyDescent="0.25">
      <c r="A6" s="274" t="s">
        <v>0</v>
      </c>
      <c r="B6" s="274"/>
      <c r="C6" s="377">
        <v>45473</v>
      </c>
      <c r="D6" s="377"/>
      <c r="E6" s="377"/>
    </row>
    <row r="7" spans="1:6" x14ac:dyDescent="0.25">
      <c r="A7" s="143"/>
      <c r="B7" s="143"/>
      <c r="C7" s="143"/>
      <c r="D7" s="143"/>
      <c r="E7" s="143"/>
    </row>
    <row r="8" spans="1:6" ht="18.75" x14ac:dyDescent="0.3">
      <c r="A8" s="6" t="s">
        <v>1</v>
      </c>
      <c r="B8" s="2"/>
    </row>
    <row r="9" spans="1:6" ht="15" customHeight="1" x14ac:dyDescent="0.25">
      <c r="A9" s="378" t="s">
        <v>649</v>
      </c>
      <c r="B9" s="378"/>
      <c r="C9" s="378"/>
      <c r="D9" s="378"/>
      <c r="E9" s="378"/>
      <c r="F9" s="378"/>
    </row>
    <row r="10" spans="1:6" x14ac:dyDescent="0.25">
      <c r="A10" s="378"/>
      <c r="B10" s="378"/>
      <c r="C10" s="378"/>
      <c r="D10" s="378"/>
      <c r="E10" s="378"/>
      <c r="F10" s="378"/>
    </row>
    <row r="11" spans="1:6" x14ac:dyDescent="0.25">
      <c r="A11" s="378"/>
      <c r="B11" s="378"/>
      <c r="C11" s="378"/>
      <c r="D11" s="378"/>
      <c r="E11" s="378"/>
      <c r="F11" s="378"/>
    </row>
    <row r="12" spans="1:6" x14ac:dyDescent="0.25">
      <c r="A12" s="378"/>
      <c r="B12" s="378"/>
      <c r="C12" s="378"/>
      <c r="D12" s="378"/>
      <c r="E12" s="378"/>
      <c r="F12" s="378"/>
    </row>
    <row r="13" spans="1:6" ht="15" customHeight="1" x14ac:dyDescent="0.25">
      <c r="A13" s="379"/>
      <c r="B13" s="379"/>
      <c r="C13" s="379"/>
      <c r="D13" s="379"/>
      <c r="E13" s="379"/>
      <c r="F13" s="379"/>
    </row>
    <row r="14" spans="1:6" x14ac:dyDescent="0.25">
      <c r="A14" s="379"/>
      <c r="B14" s="379"/>
      <c r="C14" s="379"/>
      <c r="D14" s="379"/>
      <c r="E14" s="379"/>
      <c r="F14" s="379"/>
    </row>
    <row r="15" spans="1:6" x14ac:dyDescent="0.25">
      <c r="A15" s="379"/>
      <c r="B15" s="379"/>
      <c r="C15" s="379"/>
      <c r="D15" s="379"/>
      <c r="E15" s="379"/>
      <c r="F15" s="379"/>
    </row>
    <row r="17" spans="1:6" x14ac:dyDescent="0.25">
      <c r="A17" s="7" t="s">
        <v>16</v>
      </c>
      <c r="B17" s="373"/>
      <c r="C17" s="373"/>
      <c r="E17" s="7" t="s">
        <v>16</v>
      </c>
      <c r="F17" s="159"/>
    </row>
    <row r="18" spans="1:6" x14ac:dyDescent="0.25">
      <c r="A18" s="7" t="s">
        <v>17</v>
      </c>
      <c r="B18" s="373"/>
      <c r="C18" s="373"/>
      <c r="E18" s="7" t="s">
        <v>17</v>
      </c>
      <c r="F18" s="159"/>
    </row>
    <row r="19" spans="1:6" x14ac:dyDescent="0.25">
      <c r="A19" s="7" t="s">
        <v>18</v>
      </c>
      <c r="B19" s="374" t="s">
        <v>2</v>
      </c>
      <c r="C19" s="374"/>
      <c r="E19" s="7" t="s">
        <v>18</v>
      </c>
      <c r="F19" s="161" t="s">
        <v>3</v>
      </c>
    </row>
    <row r="20" spans="1:6" x14ac:dyDescent="0.25">
      <c r="A20" s="7" t="s">
        <v>19</v>
      </c>
      <c r="B20" s="375"/>
      <c r="C20" s="375"/>
      <c r="E20" s="7" t="s">
        <v>19</v>
      </c>
      <c r="F20" s="160"/>
    </row>
  </sheetData>
  <mergeCells count="8">
    <mergeCell ref="B18:C18"/>
    <mergeCell ref="B19:C19"/>
    <mergeCell ref="B20:C20"/>
    <mergeCell ref="C5:E5"/>
    <mergeCell ref="C6:E6"/>
    <mergeCell ref="A9:F12"/>
    <mergeCell ref="A13:F15"/>
    <mergeCell ref="B17:C17"/>
  </mergeCells>
  <pageMargins left="0.7" right="0.7" top="0.75" bottom="0.75" header="0.3" footer="0.3"/>
  <pageSetup scale="94" fitToHeight="0"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5"/>
  <sheetViews>
    <sheetView showGridLines="0" zoomScaleNormal="100" workbookViewId="0"/>
  </sheetViews>
  <sheetFormatPr defaultColWidth="9.140625" defaultRowHeight="15" x14ac:dyDescent="0.25"/>
  <cols>
    <col min="1" max="1" width="9.5703125" style="113" customWidth="1"/>
    <col min="2" max="2" width="16" style="113" customWidth="1"/>
    <col min="3" max="3" width="19.42578125" style="113" customWidth="1"/>
    <col min="4" max="4" width="15.42578125" style="113" customWidth="1"/>
    <col min="5" max="5" width="2.28515625" style="113" customWidth="1"/>
    <col min="6" max="8" width="18.140625" style="113" customWidth="1"/>
    <col min="9" max="9" width="2.28515625" style="113" customWidth="1"/>
    <col min="10" max="12" width="18.140625" style="113" customWidth="1"/>
    <col min="13" max="13" width="2.28515625" style="113" customWidth="1"/>
    <col min="14" max="14" width="11" style="113" customWidth="1"/>
    <col min="15" max="15" width="12" style="113" customWidth="1"/>
    <col min="16" max="16384" width="9.140625" style="113"/>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627</v>
      </c>
      <c r="B3" s="19"/>
      <c r="C3" s="19"/>
      <c r="D3" s="19"/>
      <c r="E3" s="19"/>
      <c r="F3" s="19"/>
      <c r="G3" s="19"/>
      <c r="H3" s="19"/>
      <c r="I3" s="19"/>
      <c r="J3" s="19"/>
      <c r="K3" s="19"/>
      <c r="L3" s="19"/>
      <c r="M3" s="19"/>
      <c r="N3" s="19"/>
      <c r="O3" s="19"/>
    </row>
    <row r="4" spans="1:15" ht="21" x14ac:dyDescent="0.35">
      <c r="A4" s="19" t="s">
        <v>626</v>
      </c>
    </row>
    <row r="5" spans="1:15" x14ac:dyDescent="0.25">
      <c r="A5" s="110" t="s">
        <v>575</v>
      </c>
      <c r="C5" s="325">
        <f>Certification!C5</f>
        <v>0</v>
      </c>
    </row>
    <row r="6" spans="1:15" x14ac:dyDescent="0.25">
      <c r="A6" s="110" t="s">
        <v>0</v>
      </c>
      <c r="C6" s="326">
        <f>Certification!C6</f>
        <v>45473</v>
      </c>
      <c r="F6" s="326"/>
    </row>
    <row r="8" spans="1:15" x14ac:dyDescent="0.25">
      <c r="A8" s="110" t="s">
        <v>280</v>
      </c>
      <c r="B8" s="110" t="s">
        <v>611</v>
      </c>
      <c r="C8" s="110"/>
      <c r="K8" s="165"/>
      <c r="L8" s="56" t="s">
        <v>286</v>
      </c>
    </row>
    <row r="10" spans="1:15" x14ac:dyDescent="0.25">
      <c r="A10" s="110" t="s">
        <v>281</v>
      </c>
      <c r="B10" s="110" t="s">
        <v>283</v>
      </c>
      <c r="C10" s="110"/>
    </row>
    <row r="12" spans="1:15" x14ac:dyDescent="0.25">
      <c r="B12" s="412">
        <v>1</v>
      </c>
      <c r="C12" s="412"/>
      <c r="D12" s="412"/>
      <c r="F12" s="327">
        <v>2</v>
      </c>
      <c r="G12" s="327">
        <v>3</v>
      </c>
      <c r="H12" s="327">
        <v>4</v>
      </c>
      <c r="J12" s="327">
        <v>5</v>
      </c>
      <c r="K12" s="327">
        <v>6</v>
      </c>
      <c r="L12" s="327">
        <v>7</v>
      </c>
      <c r="N12" s="327">
        <v>8</v>
      </c>
      <c r="O12" s="327">
        <v>9</v>
      </c>
    </row>
    <row r="13" spans="1:15" x14ac:dyDescent="0.25">
      <c r="B13" s="429" t="s">
        <v>282</v>
      </c>
      <c r="C13" s="429"/>
      <c r="D13" s="429"/>
      <c r="F13" s="419" t="s">
        <v>289</v>
      </c>
      <c r="G13" s="420"/>
      <c r="H13" s="421"/>
      <c r="J13" s="419" t="s">
        <v>290</v>
      </c>
      <c r="K13" s="420"/>
      <c r="L13" s="421"/>
      <c r="N13" s="428" t="s">
        <v>278</v>
      </c>
      <c r="O13" s="428" t="s">
        <v>356</v>
      </c>
    </row>
    <row r="14" spans="1:15" ht="55.5" customHeight="1" x14ac:dyDescent="0.25">
      <c r="B14" s="429"/>
      <c r="C14" s="429"/>
      <c r="D14" s="429"/>
      <c r="E14" s="112"/>
      <c r="F14" s="328" t="s">
        <v>243</v>
      </c>
      <c r="G14" s="324" t="s">
        <v>540</v>
      </c>
      <c r="H14" s="324" t="s">
        <v>244</v>
      </c>
      <c r="I14" s="143"/>
      <c r="J14" s="324" t="s">
        <v>243</v>
      </c>
      <c r="K14" s="324" t="s">
        <v>540</v>
      </c>
      <c r="L14" s="328" t="s">
        <v>244</v>
      </c>
      <c r="M14" s="112"/>
      <c r="N14" s="428"/>
      <c r="O14" s="428"/>
    </row>
    <row r="15" spans="1:15"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H74" s="52" t="s">
        <v>284</v>
      </c>
      <c r="L74" s="52" t="s">
        <v>285</v>
      </c>
    </row>
    <row r="75" spans="1:15" s="98" customFormat="1" ht="16.5" thickBot="1" x14ac:dyDescent="0.3">
      <c r="A75" s="121">
        <v>60</v>
      </c>
      <c r="B75" s="99" t="s">
        <v>612</v>
      </c>
      <c r="G75" s="100"/>
      <c r="H75" s="100"/>
      <c r="I75" s="100"/>
      <c r="J75" s="100"/>
      <c r="K75" s="100"/>
      <c r="L75" s="101">
        <f>H73+L73</f>
        <v>0</v>
      </c>
    </row>
  </sheetData>
  <mergeCells count="64">
    <mergeCell ref="B68:D68"/>
    <mergeCell ref="B69:D69"/>
    <mergeCell ref="B70:D70"/>
    <mergeCell ref="B71:D71"/>
    <mergeCell ref="B72:D72"/>
    <mergeCell ref="B67:D67"/>
    <mergeCell ref="B56:D56"/>
    <mergeCell ref="B57:D57"/>
    <mergeCell ref="B58:D58"/>
    <mergeCell ref="B59:D59"/>
    <mergeCell ref="B60:D60"/>
    <mergeCell ref="B61:D61"/>
    <mergeCell ref="B62:D62"/>
    <mergeCell ref="B63:D63"/>
    <mergeCell ref="B64:D64"/>
    <mergeCell ref="B65:D65"/>
    <mergeCell ref="B66:D66"/>
    <mergeCell ref="B55:D55"/>
    <mergeCell ref="B44:D44"/>
    <mergeCell ref="B45:D45"/>
    <mergeCell ref="B46:D46"/>
    <mergeCell ref="B47:D47"/>
    <mergeCell ref="B48:D48"/>
    <mergeCell ref="B49:D49"/>
    <mergeCell ref="B50:D50"/>
    <mergeCell ref="B51:D51"/>
    <mergeCell ref="B52:D52"/>
    <mergeCell ref="B53:D53"/>
    <mergeCell ref="B54:D54"/>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O13:O14"/>
    <mergeCell ref="B15:D15"/>
    <mergeCell ref="B16:D16"/>
    <mergeCell ref="B17:D17"/>
    <mergeCell ref="B18:D18"/>
    <mergeCell ref="N13:N14"/>
    <mergeCell ref="B19:D19"/>
    <mergeCell ref="B12:D12"/>
    <mergeCell ref="B13:D14"/>
    <mergeCell ref="F13:H13"/>
    <mergeCell ref="J13:L13"/>
  </mergeCells>
  <pageMargins left="0.7" right="0.7" top="0.75" bottom="0.75" header="0.3" footer="0.3"/>
  <pageSetup scale="36"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K8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971D"/>
    <pageSetUpPr fitToPage="1"/>
  </sheetPr>
  <dimension ref="A1:V275"/>
  <sheetViews>
    <sheetView showGridLines="0" zoomScaleNormal="100" workbookViewId="0"/>
  </sheetViews>
  <sheetFormatPr defaultRowHeight="15" x14ac:dyDescent="0.25"/>
  <cols>
    <col min="2" max="2" width="15.7109375" customWidth="1"/>
    <col min="3" max="3" width="20.7109375" customWidth="1"/>
    <col min="4" max="5" width="17.42578125" customWidth="1"/>
    <col min="6" max="6" width="10.85546875" customWidth="1"/>
    <col min="7" max="7" width="16.7109375" style="188" customWidth="1"/>
    <col min="8" max="8" width="14.85546875" style="188" customWidth="1"/>
    <col min="9" max="9" width="9" style="113" customWidth="1"/>
    <col min="10" max="10" width="17.42578125" style="113" customWidth="1"/>
    <col min="11" max="11" width="18.42578125" customWidth="1"/>
    <col min="12" max="12" width="12.42578125" customWidth="1"/>
    <col min="13" max="17" width="18.42578125" customWidth="1"/>
    <col min="18" max="18" width="14.42578125" customWidth="1"/>
    <col min="20" max="22" width="25.85546875" customWidth="1"/>
  </cols>
  <sheetData>
    <row r="1" spans="1:22" ht="26.25" x14ac:dyDescent="0.4">
      <c r="A1" s="4" t="str">
        <f>Instructions!A1</f>
        <v>Colorado Comprehensive Provider Cost Report</v>
      </c>
      <c r="C1" s="20"/>
      <c r="D1" s="5"/>
      <c r="E1" s="22"/>
      <c r="F1" s="22"/>
      <c r="G1" s="187"/>
      <c r="H1" s="113"/>
      <c r="K1" s="113"/>
      <c r="L1" s="113"/>
      <c r="M1" s="113"/>
      <c r="N1" s="113"/>
    </row>
    <row r="2" spans="1:22" ht="21" x14ac:dyDescent="0.35">
      <c r="A2" s="3" t="str">
        <f>Instructions!A2</f>
        <v>Comprehensive Safety Net Providers</v>
      </c>
      <c r="C2" s="20"/>
      <c r="D2" s="5"/>
      <c r="E2" s="22"/>
      <c r="F2" s="22"/>
      <c r="G2" s="187"/>
      <c r="H2" s="113"/>
      <c r="K2" s="113"/>
      <c r="L2" s="113"/>
      <c r="M2" s="113"/>
      <c r="N2" s="113"/>
    </row>
    <row r="3" spans="1:22" ht="24.95" customHeight="1" x14ac:dyDescent="0.35">
      <c r="A3" s="19" t="s">
        <v>643</v>
      </c>
      <c r="B3" s="19"/>
      <c r="C3" s="21"/>
      <c r="D3" s="13"/>
      <c r="E3" s="23"/>
      <c r="F3" s="22"/>
      <c r="G3" s="323"/>
      <c r="H3" s="113"/>
      <c r="K3" s="113"/>
      <c r="L3" s="113"/>
      <c r="M3" s="113"/>
      <c r="N3" s="113"/>
    </row>
    <row r="4" spans="1:22" x14ac:dyDescent="0.25">
      <c r="C4" s="20"/>
      <c r="D4" s="5"/>
      <c r="E4" s="22"/>
      <c r="F4" s="22"/>
      <c r="G4" s="187"/>
      <c r="H4" s="113"/>
      <c r="K4" s="113"/>
      <c r="M4" s="113"/>
      <c r="N4" s="113"/>
      <c r="T4" s="180"/>
      <c r="U4" s="180"/>
      <c r="V4" s="180"/>
    </row>
    <row r="5" spans="1:22" x14ac:dyDescent="0.25">
      <c r="A5" s="1" t="s">
        <v>575</v>
      </c>
      <c r="C5" s="407">
        <f>Certification!C5</f>
        <v>0</v>
      </c>
      <c r="D5" s="407"/>
      <c r="E5" s="22"/>
      <c r="F5" s="22"/>
      <c r="G5" s="187"/>
      <c r="H5" s="187"/>
      <c r="I5" s="22"/>
      <c r="J5" s="68"/>
      <c r="T5" s="55"/>
      <c r="U5" s="55"/>
      <c r="V5" s="55"/>
    </row>
    <row r="6" spans="1:22" x14ac:dyDescent="0.25">
      <c r="A6" s="1" t="s">
        <v>0</v>
      </c>
      <c r="C6" s="430">
        <f>Certification!C6</f>
        <v>45473</v>
      </c>
      <c r="D6" s="430"/>
      <c r="E6" s="68"/>
      <c r="F6" s="22"/>
      <c r="G6" s="187"/>
      <c r="H6" s="187"/>
      <c r="I6" s="22"/>
      <c r="J6" s="68"/>
      <c r="T6" s="55"/>
      <c r="U6" s="55"/>
      <c r="V6" s="113"/>
    </row>
    <row r="7" spans="1:22" s="113" customFormat="1" x14ac:dyDescent="0.25">
      <c r="A7" s="274"/>
      <c r="B7" s="143"/>
      <c r="C7" s="275"/>
      <c r="D7" s="275"/>
      <c r="E7" s="276"/>
      <c r="F7" s="276"/>
      <c r="G7" s="277"/>
      <c r="H7" s="277"/>
      <c r="I7" s="276"/>
      <c r="J7" s="276"/>
      <c r="K7" s="143"/>
      <c r="L7" s="143"/>
      <c r="T7" s="55"/>
      <c r="U7" s="55"/>
      <c r="V7" s="55"/>
    </row>
    <row r="8" spans="1:22" s="113" customFormat="1" x14ac:dyDescent="0.25">
      <c r="A8" s="274" t="s">
        <v>525</v>
      </c>
      <c r="B8" s="143"/>
      <c r="C8" s="143"/>
      <c r="D8" s="143"/>
      <c r="E8" s="143"/>
      <c r="F8" s="143"/>
      <c r="G8" s="274"/>
      <c r="H8" s="273"/>
      <c r="I8" s="143"/>
      <c r="J8" s="276"/>
      <c r="K8" s="143"/>
      <c r="L8" s="143"/>
      <c r="T8" s="55"/>
      <c r="U8" s="55"/>
      <c r="V8" s="55"/>
    </row>
    <row r="9" spans="1:22" s="113" customFormat="1" ht="15" customHeight="1" x14ac:dyDescent="0.25">
      <c r="A9" s="406" t="s">
        <v>526</v>
      </c>
      <c r="B9" s="406"/>
      <c r="C9" s="406"/>
      <c r="D9" s="406"/>
      <c r="E9" s="406"/>
      <c r="F9" s="406"/>
      <c r="G9" s="406"/>
      <c r="H9" s="406"/>
      <c r="I9" s="406"/>
      <c r="J9" s="406"/>
      <c r="K9" s="406"/>
      <c r="L9" s="143"/>
      <c r="T9" s="55"/>
      <c r="U9" s="55"/>
      <c r="V9" s="55"/>
    </row>
    <row r="10" spans="1:22" s="113" customFormat="1" x14ac:dyDescent="0.25">
      <c r="A10" s="406"/>
      <c r="B10" s="406"/>
      <c r="C10" s="406"/>
      <c r="D10" s="406"/>
      <c r="E10" s="406"/>
      <c r="F10" s="406"/>
      <c r="G10" s="406"/>
      <c r="H10" s="406"/>
      <c r="I10" s="406"/>
      <c r="J10" s="406"/>
      <c r="K10" s="406"/>
      <c r="L10" s="143"/>
      <c r="T10" s="55"/>
      <c r="U10" s="55"/>
      <c r="V10" s="55"/>
    </row>
    <row r="11" spans="1:22" s="113" customFormat="1" x14ac:dyDescent="0.25">
      <c r="A11" s="406"/>
      <c r="B11" s="406"/>
      <c r="C11" s="406"/>
      <c r="D11" s="406"/>
      <c r="E11" s="406"/>
      <c r="F11" s="406"/>
      <c r="G11" s="406"/>
      <c r="H11" s="406"/>
      <c r="I11" s="406"/>
      <c r="J11" s="406"/>
      <c r="K11" s="406"/>
      <c r="L11" s="143"/>
      <c r="T11" s="55"/>
      <c r="U11" s="55"/>
      <c r="V11" s="55"/>
    </row>
    <row r="12" spans="1:22" s="113" customFormat="1" x14ac:dyDescent="0.25">
      <c r="A12" s="274"/>
      <c r="B12" s="143"/>
      <c r="C12" s="275"/>
      <c r="D12" s="275"/>
      <c r="E12" s="276"/>
      <c r="F12" s="276"/>
      <c r="G12" s="277"/>
      <c r="H12" s="277"/>
      <c r="I12" s="276"/>
      <c r="J12" s="276"/>
      <c r="K12" s="143"/>
      <c r="L12" s="143"/>
      <c r="T12" s="55"/>
      <c r="U12" s="55"/>
      <c r="V12" s="55"/>
    </row>
    <row r="13" spans="1:22" s="12" customFormat="1" x14ac:dyDescent="0.25">
      <c r="A13" s="143"/>
      <c r="B13" s="402">
        <v>1</v>
      </c>
      <c r="C13" s="403"/>
      <c r="D13" s="244">
        <v>2</v>
      </c>
      <c r="E13" s="244">
        <v>3</v>
      </c>
      <c r="F13" s="244">
        <v>4</v>
      </c>
      <c r="G13" s="244">
        <v>5</v>
      </c>
      <c r="H13" s="244">
        <v>6</v>
      </c>
      <c r="I13" s="244">
        <v>7</v>
      </c>
      <c r="J13" s="244">
        <v>8</v>
      </c>
      <c r="K13" s="244">
        <v>9</v>
      </c>
      <c r="L13" s="244">
        <v>10</v>
      </c>
      <c r="M13" s="203">
        <v>11</v>
      </c>
      <c r="N13" s="203">
        <v>12</v>
      </c>
      <c r="O13" s="203">
        <v>13</v>
      </c>
      <c r="P13" s="125">
        <v>14</v>
      </c>
      <c r="Q13" s="125">
        <v>15</v>
      </c>
      <c r="R13" s="32">
        <v>16</v>
      </c>
    </row>
    <row r="14" spans="1:22" x14ac:dyDescent="0.25">
      <c r="A14" s="143"/>
      <c r="B14" s="431" t="s">
        <v>168</v>
      </c>
      <c r="C14" s="432"/>
      <c r="D14" s="436" t="s">
        <v>507</v>
      </c>
      <c r="E14" s="436" t="s">
        <v>481</v>
      </c>
      <c r="F14" s="436" t="s">
        <v>485</v>
      </c>
      <c r="G14" s="438" t="s">
        <v>541</v>
      </c>
      <c r="H14" s="438" t="s">
        <v>542</v>
      </c>
      <c r="I14" s="278"/>
      <c r="J14" s="278"/>
      <c r="K14" s="436" t="s">
        <v>170</v>
      </c>
      <c r="L14" s="436" t="s">
        <v>171</v>
      </c>
      <c r="M14" s="435" t="s">
        <v>178</v>
      </c>
      <c r="N14" s="435"/>
      <c r="O14" s="435" t="s">
        <v>44</v>
      </c>
      <c r="P14" s="435"/>
      <c r="Q14" s="435" t="s">
        <v>179</v>
      </c>
      <c r="R14" s="435"/>
    </row>
    <row r="15" spans="1:22" ht="60" customHeight="1" x14ac:dyDescent="0.25">
      <c r="A15" s="143"/>
      <c r="B15" s="433"/>
      <c r="C15" s="434"/>
      <c r="D15" s="437"/>
      <c r="E15" s="437"/>
      <c r="F15" s="437"/>
      <c r="G15" s="439"/>
      <c r="H15" s="439"/>
      <c r="I15" s="279" t="s">
        <v>498</v>
      </c>
      <c r="J15" s="279" t="s">
        <v>543</v>
      </c>
      <c r="K15" s="437"/>
      <c r="L15" s="437"/>
      <c r="M15" s="18" t="s">
        <v>172</v>
      </c>
      <c r="N15" s="18" t="s">
        <v>173</v>
      </c>
      <c r="O15" s="18" t="s">
        <v>174</v>
      </c>
      <c r="P15" s="18" t="s">
        <v>175</v>
      </c>
      <c r="Q15" s="18" t="s">
        <v>176</v>
      </c>
      <c r="R15" s="18" t="s">
        <v>177</v>
      </c>
    </row>
    <row r="16" spans="1:22" s="17" customFormat="1" ht="9.9499999999999993" customHeight="1" x14ac:dyDescent="0.25">
      <c r="A16" s="213"/>
      <c r="B16" s="280"/>
      <c r="C16" s="280"/>
      <c r="D16" s="140"/>
      <c r="E16" s="140"/>
      <c r="F16" s="140"/>
      <c r="G16" s="281"/>
      <c r="H16" s="281"/>
      <c r="I16" s="140"/>
      <c r="J16" s="140"/>
      <c r="K16" s="140"/>
      <c r="L16" s="140"/>
      <c r="M16" s="33"/>
      <c r="N16" s="33"/>
      <c r="O16" s="33"/>
      <c r="P16" s="33"/>
      <c r="Q16" s="33"/>
      <c r="R16" s="33"/>
    </row>
    <row r="17" spans="1:18" s="46" customFormat="1" x14ac:dyDescent="0.25">
      <c r="A17" s="282">
        <v>1</v>
      </c>
      <c r="B17" s="440"/>
      <c r="C17" s="441"/>
      <c r="D17" s="283"/>
      <c r="E17" s="283"/>
      <c r="F17" s="284"/>
      <c r="G17" s="285"/>
      <c r="H17" s="285"/>
      <c r="I17" s="286" t="str">
        <f>IF(B17=0,"",IF(AND(G17=0,H17=0),365,IF(AND(G17&gt;0,H17=0),$C$6-G17+1,IF(AND(G17=0,H17&gt;0),H17-($C$6-365),H17-G17+1))))</f>
        <v/>
      </c>
      <c r="J17" s="141"/>
      <c r="K17" s="287">
        <f>SUM(K18:K20)</f>
        <v>0</v>
      </c>
      <c r="L17" s="288" t="str">
        <f>IF(K17&gt;0,K17/(F17*I17),"")</f>
        <v/>
      </c>
      <c r="M17" s="172"/>
      <c r="N17" s="127" t="str">
        <f>IFERROR(M17/K17,"")</f>
        <v/>
      </c>
      <c r="O17" s="172"/>
      <c r="P17" s="127" t="str">
        <f>IFERROR(O17/K17,"")</f>
        <v/>
      </c>
      <c r="Q17" s="128" t="str">
        <f>IF(M17=0,"",M17-O17)</f>
        <v/>
      </c>
      <c r="R17" s="127" t="str">
        <f>IFERROR(Q17/K17,"")</f>
        <v/>
      </c>
    </row>
    <row r="18" spans="1:18" x14ac:dyDescent="0.25">
      <c r="A18" s="289" t="s">
        <v>491</v>
      </c>
      <c r="B18" s="290"/>
      <c r="C18" s="290"/>
      <c r="D18" s="290"/>
      <c r="E18" s="290"/>
      <c r="F18" s="291"/>
      <c r="G18" s="292"/>
      <c r="H18" s="292"/>
      <c r="I18" s="293"/>
      <c r="J18" s="142"/>
      <c r="K18" s="294"/>
      <c r="L18" s="295"/>
      <c r="M18" s="129"/>
      <c r="N18" s="129"/>
      <c r="O18" s="129"/>
      <c r="P18" s="129"/>
      <c r="Q18" s="129"/>
      <c r="R18" s="129"/>
    </row>
    <row r="19" spans="1:18" x14ac:dyDescent="0.25">
      <c r="A19" s="296" t="s">
        <v>492</v>
      </c>
      <c r="B19" s="297"/>
      <c r="C19" s="297"/>
      <c r="D19" s="297"/>
      <c r="E19" s="297"/>
      <c r="F19" s="298"/>
      <c r="G19" s="299"/>
      <c r="H19" s="299"/>
      <c r="I19" s="300"/>
      <c r="J19" s="157"/>
      <c r="K19" s="301"/>
      <c r="L19" s="302"/>
      <c r="M19" s="130"/>
      <c r="N19" s="130"/>
      <c r="O19" s="130"/>
      <c r="P19" s="130"/>
      <c r="Q19" s="130"/>
      <c r="R19" s="130"/>
    </row>
    <row r="20" spans="1:18" s="113" customFormat="1" x14ac:dyDescent="0.25">
      <c r="A20" s="303" t="s">
        <v>493</v>
      </c>
      <c r="B20" s="297"/>
      <c r="C20" s="297"/>
      <c r="D20" s="297"/>
      <c r="E20" s="297"/>
      <c r="F20" s="298"/>
      <c r="G20" s="299"/>
      <c r="H20" s="299"/>
      <c r="I20" s="300"/>
      <c r="J20" s="158"/>
      <c r="K20" s="304"/>
      <c r="L20" s="302"/>
      <c r="M20" s="130"/>
      <c r="N20" s="130"/>
      <c r="O20" s="130"/>
      <c r="P20" s="130"/>
      <c r="Q20" s="130"/>
      <c r="R20" s="130"/>
    </row>
    <row r="21" spans="1:18" x14ac:dyDescent="0.25">
      <c r="J21" s="143"/>
      <c r="L21" s="39"/>
    </row>
    <row r="22" spans="1:18" s="46" customFormat="1" x14ac:dyDescent="0.25">
      <c r="A22" s="126">
        <v>2</v>
      </c>
      <c r="B22" s="442"/>
      <c r="C22" s="443"/>
      <c r="D22" s="167"/>
      <c r="E22" s="167"/>
      <c r="F22" s="168"/>
      <c r="G22" s="184"/>
      <c r="H22" s="184"/>
      <c r="I22" s="189" t="str">
        <f>IF(B22=0,"",IF(AND(G22=0,H22=0),365,IF(AND(G22&gt;0,H22=0),$C$6-G22+1,IF(AND(G22=0,H22&gt;0),H22-($C$6-365),H22-G22+1))))</f>
        <v/>
      </c>
      <c r="J22" s="141"/>
      <c r="K22" s="14">
        <f>SUM(K23:K25)</f>
        <v>0</v>
      </c>
      <c r="L22" s="133" t="str">
        <f>IF(K22&gt;0,K22/(F22*I22),"")</f>
        <v/>
      </c>
      <c r="M22" s="172"/>
      <c r="N22" s="127" t="str">
        <f>IFERROR(M22/K22,"")</f>
        <v/>
      </c>
      <c r="O22" s="172"/>
      <c r="P22" s="127" t="str">
        <f>IFERROR(O22/K22,"")</f>
        <v/>
      </c>
      <c r="Q22" s="128" t="str">
        <f>IF(M22=0,"",M22-O22)</f>
        <v/>
      </c>
      <c r="R22" s="127" t="str">
        <f>IFERROR(Q22/K22,"")</f>
        <v/>
      </c>
    </row>
    <row r="23" spans="1:18" s="113" customFormat="1" x14ac:dyDescent="0.25">
      <c r="A23" s="144" t="s">
        <v>491</v>
      </c>
      <c r="B23" s="129"/>
      <c r="C23" s="129"/>
      <c r="D23" s="129"/>
      <c r="E23" s="129"/>
      <c r="F23" s="182"/>
      <c r="G23" s="185"/>
      <c r="H23" s="185"/>
      <c r="I23" s="147"/>
      <c r="J23" s="142"/>
      <c r="K23" s="169"/>
      <c r="L23" s="131"/>
      <c r="M23" s="129"/>
      <c r="N23" s="129"/>
      <c r="O23" s="129"/>
      <c r="P23" s="129"/>
      <c r="Q23" s="129"/>
      <c r="R23" s="129"/>
    </row>
    <row r="24" spans="1:18" s="113" customFormat="1" x14ac:dyDescent="0.25">
      <c r="A24" s="145" t="s">
        <v>492</v>
      </c>
      <c r="B24" s="130"/>
      <c r="C24" s="130"/>
      <c r="D24" s="130"/>
      <c r="E24" s="130"/>
      <c r="F24" s="183"/>
      <c r="G24" s="186"/>
      <c r="H24" s="186"/>
      <c r="I24" s="148"/>
      <c r="J24" s="157"/>
      <c r="K24" s="170"/>
      <c r="L24" s="132"/>
      <c r="M24" s="130"/>
      <c r="N24" s="130"/>
      <c r="O24" s="130"/>
      <c r="P24" s="130"/>
      <c r="Q24" s="130"/>
      <c r="R24" s="130"/>
    </row>
    <row r="25" spans="1:18" s="113" customFormat="1" x14ac:dyDescent="0.25">
      <c r="A25" s="146" t="s">
        <v>493</v>
      </c>
      <c r="B25" s="130"/>
      <c r="C25" s="130"/>
      <c r="D25" s="130"/>
      <c r="E25" s="130"/>
      <c r="F25" s="183"/>
      <c r="G25" s="186"/>
      <c r="H25" s="186"/>
      <c r="I25" s="148"/>
      <c r="J25" s="158"/>
      <c r="K25" s="171"/>
      <c r="L25" s="132"/>
      <c r="M25" s="130"/>
      <c r="N25" s="130"/>
      <c r="O25" s="130"/>
      <c r="P25" s="130"/>
      <c r="Q25" s="130"/>
      <c r="R25" s="130"/>
    </row>
    <row r="26" spans="1:18" s="113" customFormat="1" x14ac:dyDescent="0.25">
      <c r="G26" s="188"/>
      <c r="H26" s="188"/>
      <c r="J26" s="143"/>
      <c r="L26" s="39"/>
    </row>
    <row r="27" spans="1:18" s="46" customFormat="1" x14ac:dyDescent="0.25">
      <c r="A27" s="126">
        <v>3</v>
      </c>
      <c r="B27" s="442"/>
      <c r="C27" s="443"/>
      <c r="D27" s="167"/>
      <c r="E27" s="167"/>
      <c r="F27" s="168"/>
      <c r="G27" s="184"/>
      <c r="H27" s="184"/>
      <c r="I27" s="189" t="str">
        <f>IF(B27=0,"",IF(AND(G27=0,H27=0),365,IF(AND(G27&gt;0,H27=0),$C$6-G27+1,IF(AND(G27=0,H27&gt;0),H27-($C$6-365),H27-G27+1))))</f>
        <v/>
      </c>
      <c r="J27" s="141"/>
      <c r="K27" s="14">
        <f>SUM(K28:K30)</f>
        <v>0</v>
      </c>
      <c r="L27" s="133" t="str">
        <f>IF(K27&gt;0,K27/(F27*I27),"")</f>
        <v/>
      </c>
      <c r="M27" s="172"/>
      <c r="N27" s="127" t="str">
        <f>IFERROR(M27/K27,"")</f>
        <v/>
      </c>
      <c r="O27" s="172"/>
      <c r="P27" s="127" t="str">
        <f>IFERROR(O27/K27,"")</f>
        <v/>
      </c>
      <c r="Q27" s="128" t="str">
        <f>IF(M27=0,"",M27-O27)</f>
        <v/>
      </c>
      <c r="R27" s="127" t="str">
        <f>IFERROR(Q27/K27,"")</f>
        <v/>
      </c>
    </row>
    <row r="28" spans="1:18" s="113" customFormat="1" x14ac:dyDescent="0.25">
      <c r="A28" s="144" t="s">
        <v>491</v>
      </c>
      <c r="B28" s="129"/>
      <c r="C28" s="129"/>
      <c r="D28" s="129"/>
      <c r="E28" s="129"/>
      <c r="F28" s="182"/>
      <c r="G28" s="185"/>
      <c r="H28" s="185"/>
      <c r="I28" s="147"/>
      <c r="J28" s="142"/>
      <c r="K28" s="169"/>
      <c r="L28" s="131"/>
      <c r="M28" s="129"/>
      <c r="N28" s="129"/>
      <c r="O28" s="129"/>
      <c r="P28" s="129"/>
      <c r="Q28" s="129"/>
      <c r="R28" s="129"/>
    </row>
    <row r="29" spans="1:18" s="113" customFormat="1" x14ac:dyDescent="0.25">
      <c r="A29" s="145" t="s">
        <v>492</v>
      </c>
      <c r="B29" s="130"/>
      <c r="C29" s="130"/>
      <c r="D29" s="130"/>
      <c r="E29" s="130"/>
      <c r="F29" s="183"/>
      <c r="G29" s="186"/>
      <c r="H29" s="186"/>
      <c r="I29" s="148"/>
      <c r="J29" s="157"/>
      <c r="K29" s="170"/>
      <c r="L29" s="132"/>
      <c r="M29" s="130"/>
      <c r="N29" s="130"/>
      <c r="O29" s="130"/>
      <c r="P29" s="130"/>
      <c r="Q29" s="130"/>
      <c r="R29" s="130"/>
    </row>
    <row r="30" spans="1:18" s="113" customFormat="1" x14ac:dyDescent="0.25">
      <c r="A30" s="146" t="s">
        <v>493</v>
      </c>
      <c r="B30" s="130"/>
      <c r="C30" s="130"/>
      <c r="D30" s="130"/>
      <c r="E30" s="130"/>
      <c r="F30" s="183"/>
      <c r="G30" s="186"/>
      <c r="H30" s="186"/>
      <c r="I30" s="148"/>
      <c r="J30" s="158"/>
      <c r="K30" s="171"/>
      <c r="L30" s="132"/>
      <c r="M30" s="130"/>
      <c r="N30" s="130"/>
      <c r="O30" s="130"/>
      <c r="P30" s="130"/>
      <c r="Q30" s="130"/>
      <c r="R30" s="130"/>
    </row>
    <row r="31" spans="1:18" s="113" customFormat="1" x14ac:dyDescent="0.25">
      <c r="G31" s="188"/>
      <c r="H31" s="188"/>
      <c r="J31" s="143"/>
      <c r="L31" s="39"/>
    </row>
    <row r="32" spans="1:18" s="46" customFormat="1" x14ac:dyDescent="0.25">
      <c r="A32" s="126">
        <v>4</v>
      </c>
      <c r="B32" s="442"/>
      <c r="C32" s="443"/>
      <c r="D32" s="167"/>
      <c r="E32" s="167"/>
      <c r="F32" s="168"/>
      <c r="G32" s="184"/>
      <c r="H32" s="184"/>
      <c r="I32" s="189" t="str">
        <f>IF(B32=0,"",IF(AND(G32=0,H32=0),365,IF(AND(G32&gt;0,H32=0),$C$6-G32+1,IF(AND(G32=0,H32&gt;0),H32-($C$6-365),H32-G32+1))))</f>
        <v/>
      </c>
      <c r="J32" s="141"/>
      <c r="K32" s="14">
        <f>SUM(K33:K35)</f>
        <v>0</v>
      </c>
      <c r="L32" s="133" t="str">
        <f>IF(K32&gt;0,K32/(F32*I32),"")</f>
        <v/>
      </c>
      <c r="M32" s="172"/>
      <c r="N32" s="127" t="str">
        <f>IFERROR(M32/K32,"")</f>
        <v/>
      </c>
      <c r="O32" s="172"/>
      <c r="P32" s="127" t="str">
        <f>IFERROR(O32/K32,"")</f>
        <v/>
      </c>
      <c r="Q32" s="128" t="str">
        <f>IF(M32=0,"",M32-O32)</f>
        <v/>
      </c>
      <c r="R32" s="127" t="str">
        <f>IFERROR(Q32/K32,"")</f>
        <v/>
      </c>
    </row>
    <row r="33" spans="1:18" s="113" customFormat="1" x14ac:dyDescent="0.25">
      <c r="A33" s="144" t="s">
        <v>491</v>
      </c>
      <c r="B33" s="129"/>
      <c r="C33" s="129"/>
      <c r="D33" s="129"/>
      <c r="E33" s="129"/>
      <c r="F33" s="182"/>
      <c r="G33" s="185"/>
      <c r="H33" s="185"/>
      <c r="I33" s="147"/>
      <c r="J33" s="142"/>
      <c r="K33" s="169"/>
      <c r="L33" s="131"/>
      <c r="M33" s="129"/>
      <c r="N33" s="129"/>
      <c r="O33" s="129"/>
      <c r="P33" s="129"/>
      <c r="Q33" s="129"/>
      <c r="R33" s="129"/>
    </row>
    <row r="34" spans="1:18" s="113" customFormat="1" x14ac:dyDescent="0.25">
      <c r="A34" s="145" t="s">
        <v>492</v>
      </c>
      <c r="B34" s="130"/>
      <c r="C34" s="130"/>
      <c r="D34" s="130"/>
      <c r="E34" s="130"/>
      <c r="F34" s="183"/>
      <c r="G34" s="186"/>
      <c r="H34" s="186"/>
      <c r="I34" s="148"/>
      <c r="J34" s="157"/>
      <c r="K34" s="170"/>
      <c r="L34" s="132"/>
      <c r="M34" s="130"/>
      <c r="N34" s="130"/>
      <c r="O34" s="130"/>
      <c r="P34" s="130"/>
      <c r="Q34" s="130"/>
      <c r="R34" s="130"/>
    </row>
    <row r="35" spans="1:18" s="113" customFormat="1" x14ac:dyDescent="0.25">
      <c r="A35" s="146" t="s">
        <v>493</v>
      </c>
      <c r="B35" s="130"/>
      <c r="C35" s="130"/>
      <c r="D35" s="130"/>
      <c r="E35" s="130"/>
      <c r="F35" s="183"/>
      <c r="G35" s="186"/>
      <c r="H35" s="186"/>
      <c r="I35" s="148"/>
      <c r="J35" s="158"/>
      <c r="K35" s="171"/>
      <c r="L35" s="132"/>
      <c r="M35" s="130"/>
      <c r="N35" s="130"/>
      <c r="O35" s="130"/>
      <c r="P35" s="130"/>
      <c r="Q35" s="130"/>
      <c r="R35" s="130"/>
    </row>
    <row r="36" spans="1:18" s="113" customFormat="1" x14ac:dyDescent="0.25">
      <c r="G36" s="188"/>
      <c r="H36" s="188"/>
      <c r="J36" s="143"/>
      <c r="L36" s="39"/>
    </row>
    <row r="37" spans="1:18" s="46" customFormat="1" x14ac:dyDescent="0.25">
      <c r="A37" s="126">
        <v>5</v>
      </c>
      <c r="B37" s="442"/>
      <c r="C37" s="443"/>
      <c r="D37" s="167"/>
      <c r="E37" s="167"/>
      <c r="F37" s="168"/>
      <c r="G37" s="184"/>
      <c r="H37" s="184"/>
      <c r="I37" s="189" t="str">
        <f>IF(B37=0,"",IF(AND(G37=0,H37=0),365,IF(AND(G37&gt;0,H37=0),$C$6-G37+1,IF(AND(G37=0,H37&gt;0),H37-($C$6-365),H37-G37+1))))</f>
        <v/>
      </c>
      <c r="J37" s="141"/>
      <c r="K37" s="14">
        <f>SUM(K38:K40)</f>
        <v>0</v>
      </c>
      <c r="L37" s="133" t="str">
        <f>IF(K37&gt;0,K37/(F37*I37),"")</f>
        <v/>
      </c>
      <c r="M37" s="172"/>
      <c r="N37" s="127" t="str">
        <f>IFERROR(M37/K37,"")</f>
        <v/>
      </c>
      <c r="O37" s="172"/>
      <c r="P37" s="127" t="str">
        <f>IFERROR(O37/K37,"")</f>
        <v/>
      </c>
      <c r="Q37" s="128" t="str">
        <f>IF(M37=0,"",M37-O37)</f>
        <v/>
      </c>
      <c r="R37" s="127" t="str">
        <f>IFERROR(Q37/K37,"")</f>
        <v/>
      </c>
    </row>
    <row r="38" spans="1:18" s="113" customFormat="1" x14ac:dyDescent="0.25">
      <c r="A38" s="144" t="s">
        <v>491</v>
      </c>
      <c r="B38" s="129"/>
      <c r="C38" s="129"/>
      <c r="D38" s="129"/>
      <c r="E38" s="129"/>
      <c r="F38" s="182"/>
      <c r="G38" s="185"/>
      <c r="H38" s="185"/>
      <c r="I38" s="147"/>
      <c r="J38" s="142"/>
      <c r="K38" s="169"/>
      <c r="L38" s="131"/>
      <c r="M38" s="129"/>
      <c r="N38" s="129"/>
      <c r="O38" s="129"/>
      <c r="P38" s="129"/>
      <c r="Q38" s="129"/>
      <c r="R38" s="129"/>
    </row>
    <row r="39" spans="1:18" s="113" customFormat="1" x14ac:dyDescent="0.25">
      <c r="A39" s="145" t="s">
        <v>492</v>
      </c>
      <c r="B39" s="130"/>
      <c r="C39" s="130"/>
      <c r="D39" s="130"/>
      <c r="E39" s="130"/>
      <c r="F39" s="183"/>
      <c r="G39" s="186"/>
      <c r="H39" s="186"/>
      <c r="I39" s="148"/>
      <c r="J39" s="157"/>
      <c r="K39" s="170"/>
      <c r="L39" s="132"/>
      <c r="M39" s="130"/>
      <c r="N39" s="130"/>
      <c r="O39" s="130"/>
      <c r="P39" s="130"/>
      <c r="Q39" s="130"/>
      <c r="R39" s="130"/>
    </row>
    <row r="40" spans="1:18" s="113" customFormat="1" x14ac:dyDescent="0.25">
      <c r="A40" s="146" t="s">
        <v>493</v>
      </c>
      <c r="B40" s="130"/>
      <c r="C40" s="130"/>
      <c r="D40" s="130"/>
      <c r="E40" s="130"/>
      <c r="F40" s="183"/>
      <c r="G40" s="186"/>
      <c r="H40" s="186"/>
      <c r="I40" s="148"/>
      <c r="J40" s="158"/>
      <c r="K40" s="171"/>
      <c r="L40" s="132"/>
      <c r="M40" s="130"/>
      <c r="N40" s="130"/>
      <c r="O40" s="130"/>
      <c r="P40" s="130"/>
      <c r="Q40" s="130"/>
      <c r="R40" s="130"/>
    </row>
    <row r="41" spans="1:18" s="113" customFormat="1" x14ac:dyDescent="0.25">
      <c r="G41" s="188"/>
      <c r="H41" s="188"/>
      <c r="J41" s="143"/>
      <c r="L41" s="39"/>
    </row>
    <row r="42" spans="1:18" s="46" customFormat="1" x14ac:dyDescent="0.25">
      <c r="A42" s="126">
        <v>6</v>
      </c>
      <c r="B42" s="442"/>
      <c r="C42" s="443"/>
      <c r="D42" s="167"/>
      <c r="E42" s="167"/>
      <c r="F42" s="168"/>
      <c r="G42" s="184"/>
      <c r="H42" s="184"/>
      <c r="I42" s="189" t="str">
        <f>IF(B42=0,"",IF(AND(G42=0,H42=0),365,IF(AND(G42&gt;0,H42=0),$C$6-G42+1,IF(AND(G42=0,H42&gt;0),H42-($C$6-365),H42-G42+1))))</f>
        <v/>
      </c>
      <c r="J42" s="141"/>
      <c r="K42" s="14">
        <f>SUM(K43:K45)</f>
        <v>0</v>
      </c>
      <c r="L42" s="133" t="str">
        <f>IF(K42&gt;0,K42/(F42*I42),"")</f>
        <v/>
      </c>
      <c r="M42" s="172"/>
      <c r="N42" s="127" t="str">
        <f>IFERROR(M42/K42,"")</f>
        <v/>
      </c>
      <c r="O42" s="172"/>
      <c r="P42" s="127" t="str">
        <f>IFERROR(O42/K42,"")</f>
        <v/>
      </c>
      <c r="Q42" s="128" t="str">
        <f>IF(M42=0,"",M42-O42)</f>
        <v/>
      </c>
      <c r="R42" s="127" t="str">
        <f>IFERROR(Q42/K42,"")</f>
        <v/>
      </c>
    </row>
    <row r="43" spans="1:18" s="113" customFormat="1" x14ac:dyDescent="0.25">
      <c r="A43" s="144" t="s">
        <v>491</v>
      </c>
      <c r="B43" s="129"/>
      <c r="C43" s="129"/>
      <c r="D43" s="129"/>
      <c r="E43" s="129"/>
      <c r="F43" s="182"/>
      <c r="G43" s="185"/>
      <c r="H43" s="185"/>
      <c r="I43" s="147"/>
      <c r="J43" s="142"/>
      <c r="K43" s="169"/>
      <c r="L43" s="131"/>
      <c r="M43" s="129"/>
      <c r="N43" s="129"/>
      <c r="O43" s="129"/>
      <c r="P43" s="129"/>
      <c r="Q43" s="129"/>
      <c r="R43" s="129"/>
    </row>
    <row r="44" spans="1:18" s="113" customFormat="1" x14ac:dyDescent="0.25">
      <c r="A44" s="145" t="s">
        <v>492</v>
      </c>
      <c r="B44" s="130"/>
      <c r="C44" s="130"/>
      <c r="D44" s="130"/>
      <c r="E44" s="130"/>
      <c r="F44" s="183"/>
      <c r="G44" s="186"/>
      <c r="H44" s="186"/>
      <c r="I44" s="148"/>
      <c r="J44" s="157"/>
      <c r="K44" s="170"/>
      <c r="L44" s="132"/>
      <c r="M44" s="130"/>
      <c r="N44" s="130"/>
      <c r="O44" s="130"/>
      <c r="P44" s="130"/>
      <c r="Q44" s="130"/>
      <c r="R44" s="130"/>
    </row>
    <row r="45" spans="1:18" s="113" customFormat="1" x14ac:dyDescent="0.25">
      <c r="A45" s="146" t="s">
        <v>493</v>
      </c>
      <c r="B45" s="130"/>
      <c r="C45" s="130"/>
      <c r="D45" s="130"/>
      <c r="E45" s="130"/>
      <c r="F45" s="183"/>
      <c r="G45" s="186"/>
      <c r="H45" s="186"/>
      <c r="I45" s="148"/>
      <c r="J45" s="158"/>
      <c r="K45" s="171"/>
      <c r="L45" s="132"/>
      <c r="M45" s="130"/>
      <c r="N45" s="130"/>
      <c r="O45" s="130"/>
      <c r="P45" s="130"/>
      <c r="Q45" s="130"/>
      <c r="R45" s="130"/>
    </row>
    <row r="46" spans="1:18" s="113" customFormat="1" x14ac:dyDescent="0.25">
      <c r="G46" s="188"/>
      <c r="H46" s="188"/>
      <c r="J46" s="143"/>
      <c r="L46" s="39"/>
    </row>
    <row r="47" spans="1:18" s="46" customFormat="1" x14ac:dyDescent="0.25">
      <c r="A47" s="126">
        <v>7</v>
      </c>
      <c r="B47" s="442"/>
      <c r="C47" s="443"/>
      <c r="D47" s="167"/>
      <c r="E47" s="167"/>
      <c r="F47" s="168"/>
      <c r="G47" s="184"/>
      <c r="H47" s="184"/>
      <c r="I47" s="189" t="str">
        <f>IF(B47=0,"",IF(AND(G47=0,H47=0),365,IF(AND(G47&gt;0,H47=0),$C$6-G47+1,IF(AND(G47=0,H47&gt;0),H47-($C$6-365),H47-G47+1))))</f>
        <v/>
      </c>
      <c r="J47" s="141"/>
      <c r="K47" s="14">
        <f>SUM(K48:K50)</f>
        <v>0</v>
      </c>
      <c r="L47" s="133" t="str">
        <f>IF(K47&gt;0,K47/(F47*I47),"")</f>
        <v/>
      </c>
      <c r="M47" s="172"/>
      <c r="N47" s="127" t="str">
        <f>IFERROR(M47/K47,"")</f>
        <v/>
      </c>
      <c r="O47" s="172"/>
      <c r="P47" s="127" t="str">
        <f>IFERROR(O47/K47,"")</f>
        <v/>
      </c>
      <c r="Q47" s="128" t="str">
        <f>IF(M47=0,"",M47-O47)</f>
        <v/>
      </c>
      <c r="R47" s="127" t="str">
        <f>IFERROR(Q47/K47,"")</f>
        <v/>
      </c>
    </row>
    <row r="48" spans="1:18" s="113" customFormat="1" x14ac:dyDescent="0.25">
      <c r="A48" s="144" t="s">
        <v>491</v>
      </c>
      <c r="B48" s="129"/>
      <c r="C48" s="129"/>
      <c r="D48" s="129"/>
      <c r="E48" s="129"/>
      <c r="F48" s="182"/>
      <c r="G48" s="185"/>
      <c r="H48" s="185"/>
      <c r="I48" s="147"/>
      <c r="J48" s="142"/>
      <c r="K48" s="169"/>
      <c r="L48" s="131"/>
      <c r="M48" s="129"/>
      <c r="N48" s="129"/>
      <c r="O48" s="129"/>
      <c r="P48" s="129"/>
      <c r="Q48" s="129"/>
      <c r="R48" s="129"/>
    </row>
    <row r="49" spans="1:18" s="113" customFormat="1" x14ac:dyDescent="0.25">
      <c r="A49" s="145" t="s">
        <v>492</v>
      </c>
      <c r="B49" s="130"/>
      <c r="C49" s="130"/>
      <c r="D49" s="130"/>
      <c r="E49" s="130"/>
      <c r="F49" s="183"/>
      <c r="G49" s="186"/>
      <c r="H49" s="186"/>
      <c r="I49" s="148"/>
      <c r="J49" s="157"/>
      <c r="K49" s="170"/>
      <c r="L49" s="132"/>
      <c r="M49" s="130"/>
      <c r="N49" s="130"/>
      <c r="O49" s="130"/>
      <c r="P49" s="130"/>
      <c r="Q49" s="130"/>
      <c r="R49" s="130"/>
    </row>
    <row r="50" spans="1:18" s="113" customFormat="1" x14ac:dyDescent="0.25">
      <c r="A50" s="146" t="s">
        <v>493</v>
      </c>
      <c r="B50" s="130"/>
      <c r="C50" s="130"/>
      <c r="D50" s="130"/>
      <c r="E50" s="130"/>
      <c r="F50" s="183"/>
      <c r="G50" s="186"/>
      <c r="H50" s="186"/>
      <c r="I50" s="148"/>
      <c r="J50" s="158"/>
      <c r="K50" s="171"/>
      <c r="L50" s="132"/>
      <c r="M50" s="130"/>
      <c r="N50" s="130"/>
      <c r="O50" s="130"/>
      <c r="P50" s="130"/>
      <c r="Q50" s="130"/>
      <c r="R50" s="130"/>
    </row>
    <row r="51" spans="1:18" s="113" customFormat="1" x14ac:dyDescent="0.25">
      <c r="G51" s="188"/>
      <c r="H51" s="188"/>
      <c r="J51" s="143"/>
      <c r="L51" s="39"/>
    </row>
    <row r="52" spans="1:18" s="46" customFormat="1" x14ac:dyDescent="0.25">
      <c r="A52" s="126">
        <v>8</v>
      </c>
      <c r="B52" s="442"/>
      <c r="C52" s="443"/>
      <c r="D52" s="167"/>
      <c r="E52" s="167"/>
      <c r="F52" s="168"/>
      <c r="G52" s="184"/>
      <c r="H52" s="184"/>
      <c r="I52" s="189" t="str">
        <f>IF(B52=0,"",IF(AND(G52=0,H52=0),365,IF(AND(G52&gt;0,H52=0),$C$6-G52+1,IF(AND(G52=0,H52&gt;0),H52-($C$6-365),H52-G52+1))))</f>
        <v/>
      </c>
      <c r="J52" s="141"/>
      <c r="K52" s="14">
        <f>SUM(K53:K55)</f>
        <v>0</v>
      </c>
      <c r="L52" s="133" t="str">
        <f>IF(K52&gt;0,K52/(F52*I52),"")</f>
        <v/>
      </c>
      <c r="M52" s="172"/>
      <c r="N52" s="127" t="str">
        <f>IFERROR(M52/K52,"")</f>
        <v/>
      </c>
      <c r="O52" s="172"/>
      <c r="P52" s="127" t="str">
        <f>IFERROR(O52/K52,"")</f>
        <v/>
      </c>
      <c r="Q52" s="128" t="str">
        <f>IF(M52=0,"",M52-O52)</f>
        <v/>
      </c>
      <c r="R52" s="127" t="str">
        <f>IFERROR(Q52/K52,"")</f>
        <v/>
      </c>
    </row>
    <row r="53" spans="1:18" s="113" customFormat="1" x14ac:dyDescent="0.25">
      <c r="A53" s="144" t="s">
        <v>491</v>
      </c>
      <c r="B53" s="129"/>
      <c r="C53" s="129"/>
      <c r="D53" s="129"/>
      <c r="E53" s="129"/>
      <c r="F53" s="182"/>
      <c r="G53" s="185"/>
      <c r="H53" s="185"/>
      <c r="I53" s="147"/>
      <c r="J53" s="142"/>
      <c r="K53" s="169"/>
      <c r="L53" s="131"/>
      <c r="M53" s="129"/>
      <c r="N53" s="129"/>
      <c r="O53" s="129"/>
      <c r="P53" s="129"/>
      <c r="Q53" s="129"/>
      <c r="R53" s="129"/>
    </row>
    <row r="54" spans="1:18" s="113" customFormat="1" x14ac:dyDescent="0.25">
      <c r="A54" s="145" t="s">
        <v>492</v>
      </c>
      <c r="B54" s="130"/>
      <c r="C54" s="130"/>
      <c r="D54" s="130"/>
      <c r="E54" s="130"/>
      <c r="F54" s="183"/>
      <c r="G54" s="186"/>
      <c r="H54" s="186"/>
      <c r="I54" s="148"/>
      <c r="J54" s="157"/>
      <c r="K54" s="170"/>
      <c r="L54" s="132"/>
      <c r="M54" s="130"/>
      <c r="N54" s="130"/>
      <c r="O54" s="130"/>
      <c r="P54" s="130"/>
      <c r="Q54" s="130"/>
      <c r="R54" s="130"/>
    </row>
    <row r="55" spans="1:18" s="113" customFormat="1" x14ac:dyDescent="0.25">
      <c r="A55" s="146" t="s">
        <v>493</v>
      </c>
      <c r="B55" s="130"/>
      <c r="C55" s="130"/>
      <c r="D55" s="130"/>
      <c r="E55" s="130"/>
      <c r="F55" s="183"/>
      <c r="G55" s="186"/>
      <c r="H55" s="186"/>
      <c r="I55" s="148"/>
      <c r="J55" s="158"/>
      <c r="K55" s="171"/>
      <c r="L55" s="132"/>
      <c r="M55" s="130"/>
      <c r="N55" s="130"/>
      <c r="O55" s="130"/>
      <c r="P55" s="130"/>
      <c r="Q55" s="130"/>
      <c r="R55" s="130"/>
    </row>
    <row r="56" spans="1:18" s="113" customFormat="1" x14ac:dyDescent="0.25">
      <c r="G56" s="188"/>
      <c r="H56" s="188"/>
      <c r="J56" s="143"/>
      <c r="L56" s="39"/>
    </row>
    <row r="57" spans="1:18" s="46" customFormat="1" x14ac:dyDescent="0.25">
      <c r="A57" s="126">
        <v>9</v>
      </c>
      <c r="B57" s="442"/>
      <c r="C57" s="443"/>
      <c r="D57" s="167"/>
      <c r="E57" s="167"/>
      <c r="F57" s="168"/>
      <c r="G57" s="184"/>
      <c r="H57" s="184"/>
      <c r="I57" s="189" t="str">
        <f>IF(B57=0,"",IF(AND(G57=0,H57=0),365,IF(AND(G57&gt;0,H57=0),$C$6-G57+1,IF(AND(G57=0,H57&gt;0),H57-($C$6-365),H57-G57+1))))</f>
        <v/>
      </c>
      <c r="J57" s="141"/>
      <c r="K57" s="14">
        <f>SUM(K58:K60)</f>
        <v>0</v>
      </c>
      <c r="L57" s="133" t="str">
        <f>IF(K57&gt;0,K57/(F57*I57),"")</f>
        <v/>
      </c>
      <c r="M57" s="172"/>
      <c r="N57" s="127" t="str">
        <f>IFERROR(M57/K57,"")</f>
        <v/>
      </c>
      <c r="O57" s="172"/>
      <c r="P57" s="127" t="str">
        <f>IFERROR(O57/K57,"")</f>
        <v/>
      </c>
      <c r="Q57" s="128" t="str">
        <f>IF(M57=0,"",M57-O57)</f>
        <v/>
      </c>
      <c r="R57" s="127" t="str">
        <f>IFERROR(Q57/K57,"")</f>
        <v/>
      </c>
    </row>
    <row r="58" spans="1:18" s="113" customFormat="1" x14ac:dyDescent="0.25">
      <c r="A58" s="144" t="s">
        <v>491</v>
      </c>
      <c r="B58" s="129"/>
      <c r="C58" s="129"/>
      <c r="D58" s="129"/>
      <c r="E58" s="129"/>
      <c r="F58" s="182"/>
      <c r="G58" s="185"/>
      <c r="H58" s="185"/>
      <c r="I58" s="147"/>
      <c r="J58" s="142"/>
      <c r="K58" s="169"/>
      <c r="L58" s="131"/>
      <c r="M58" s="129"/>
      <c r="N58" s="129"/>
      <c r="O58" s="129"/>
      <c r="P58" s="129"/>
      <c r="Q58" s="129"/>
      <c r="R58" s="129"/>
    </row>
    <row r="59" spans="1:18" s="113" customFormat="1" x14ac:dyDescent="0.25">
      <c r="A59" s="145" t="s">
        <v>492</v>
      </c>
      <c r="B59" s="130"/>
      <c r="C59" s="130"/>
      <c r="D59" s="130"/>
      <c r="E59" s="130"/>
      <c r="F59" s="183"/>
      <c r="G59" s="186"/>
      <c r="H59" s="186"/>
      <c r="I59" s="148"/>
      <c r="J59" s="157"/>
      <c r="K59" s="170"/>
      <c r="L59" s="132"/>
      <c r="M59" s="130"/>
      <c r="N59" s="130"/>
      <c r="O59" s="130"/>
      <c r="P59" s="130"/>
      <c r="Q59" s="130"/>
      <c r="R59" s="130"/>
    </row>
    <row r="60" spans="1:18" s="113" customFormat="1" x14ac:dyDescent="0.25">
      <c r="A60" s="146" t="s">
        <v>493</v>
      </c>
      <c r="B60" s="130"/>
      <c r="C60" s="130"/>
      <c r="D60" s="130"/>
      <c r="E60" s="130"/>
      <c r="F60" s="183"/>
      <c r="G60" s="186"/>
      <c r="H60" s="186"/>
      <c r="I60" s="148"/>
      <c r="J60" s="158"/>
      <c r="K60" s="171"/>
      <c r="L60" s="132"/>
      <c r="M60" s="130"/>
      <c r="N60" s="130"/>
      <c r="O60" s="130"/>
      <c r="P60" s="130"/>
      <c r="Q60" s="130"/>
      <c r="R60" s="130"/>
    </row>
    <row r="61" spans="1:18" s="113" customFormat="1" x14ac:dyDescent="0.25">
      <c r="G61" s="188"/>
      <c r="H61" s="188"/>
      <c r="J61" s="143"/>
      <c r="L61" s="39"/>
    </row>
    <row r="62" spans="1:18" s="46" customFormat="1" x14ac:dyDescent="0.25">
      <c r="A62" s="126">
        <v>10</v>
      </c>
      <c r="B62" s="442"/>
      <c r="C62" s="443"/>
      <c r="D62" s="167"/>
      <c r="E62" s="167"/>
      <c r="F62" s="168"/>
      <c r="G62" s="184"/>
      <c r="H62" s="184"/>
      <c r="I62" s="189" t="str">
        <f>IF(B62=0,"",IF(AND(G62=0,H62=0),365,IF(AND(G62&gt;0,H62=0),$C$6-G62+1,IF(AND(G62=0,H62&gt;0),H62-($C$6-365),H62-G62+1))))</f>
        <v/>
      </c>
      <c r="J62" s="141"/>
      <c r="K62" s="14">
        <f>SUM(K63:K65)</f>
        <v>0</v>
      </c>
      <c r="L62" s="133" t="str">
        <f>IF(K62&gt;0,K62/(F62*I62),"")</f>
        <v/>
      </c>
      <c r="M62" s="172"/>
      <c r="N62" s="127" t="str">
        <f>IFERROR(M62/K62,"")</f>
        <v/>
      </c>
      <c r="O62" s="172"/>
      <c r="P62" s="127" t="str">
        <f>IFERROR(O62/K62,"")</f>
        <v/>
      </c>
      <c r="Q62" s="128" t="str">
        <f>IF(M62=0,"",M62-O62)</f>
        <v/>
      </c>
      <c r="R62" s="127" t="str">
        <f>IFERROR(Q62/K62,"")</f>
        <v/>
      </c>
    </row>
    <row r="63" spans="1:18" s="113" customFormat="1" x14ac:dyDescent="0.25">
      <c r="A63" s="144" t="s">
        <v>491</v>
      </c>
      <c r="B63" s="129"/>
      <c r="C63" s="129"/>
      <c r="D63" s="129"/>
      <c r="E63" s="129"/>
      <c r="F63" s="182"/>
      <c r="G63" s="185"/>
      <c r="H63" s="185"/>
      <c r="I63" s="147"/>
      <c r="J63" s="142"/>
      <c r="K63" s="169"/>
      <c r="L63" s="131"/>
      <c r="M63" s="129"/>
      <c r="N63" s="129"/>
      <c r="O63" s="129"/>
      <c r="P63" s="129"/>
      <c r="Q63" s="129"/>
      <c r="R63" s="129"/>
    </row>
    <row r="64" spans="1:18" s="113" customFormat="1" x14ac:dyDescent="0.25">
      <c r="A64" s="145" t="s">
        <v>492</v>
      </c>
      <c r="B64" s="130"/>
      <c r="C64" s="130"/>
      <c r="D64" s="130"/>
      <c r="E64" s="130"/>
      <c r="F64" s="183"/>
      <c r="G64" s="186"/>
      <c r="H64" s="186"/>
      <c r="I64" s="148"/>
      <c r="J64" s="157"/>
      <c r="K64" s="170"/>
      <c r="L64" s="132"/>
      <c r="M64" s="130"/>
      <c r="N64" s="130"/>
      <c r="O64" s="130"/>
      <c r="P64" s="130"/>
      <c r="Q64" s="130"/>
      <c r="R64" s="130"/>
    </row>
    <row r="65" spans="1:18" s="113" customFormat="1" x14ac:dyDescent="0.25">
      <c r="A65" s="146" t="s">
        <v>493</v>
      </c>
      <c r="B65" s="130"/>
      <c r="C65" s="130"/>
      <c r="D65" s="130"/>
      <c r="E65" s="130"/>
      <c r="F65" s="183"/>
      <c r="G65" s="186"/>
      <c r="H65" s="186"/>
      <c r="I65" s="148"/>
      <c r="J65" s="158"/>
      <c r="K65" s="171"/>
      <c r="L65" s="132"/>
      <c r="M65" s="130"/>
      <c r="N65" s="130"/>
      <c r="O65" s="130"/>
      <c r="P65" s="130"/>
      <c r="Q65" s="130"/>
      <c r="R65" s="130"/>
    </row>
    <row r="66" spans="1:18" s="113" customFormat="1" x14ac:dyDescent="0.25">
      <c r="G66" s="188"/>
      <c r="H66" s="188"/>
      <c r="J66" s="143"/>
      <c r="L66" s="39"/>
    </row>
    <row r="67" spans="1:18" s="46" customFormat="1" x14ac:dyDescent="0.25">
      <c r="A67" s="126">
        <v>11</v>
      </c>
      <c r="B67" s="442"/>
      <c r="C67" s="443"/>
      <c r="D67" s="167"/>
      <c r="E67" s="167"/>
      <c r="F67" s="168"/>
      <c r="G67" s="184"/>
      <c r="H67" s="184"/>
      <c r="I67" s="189" t="str">
        <f>IF(B67=0,"",IF(AND(G67=0,H67=0),365,IF(AND(G67&gt;0,H67=0),$C$6-G67+1,IF(AND(G67=0,H67&gt;0),H67-($C$6-365),H67-G67+1))))</f>
        <v/>
      </c>
      <c r="J67" s="141"/>
      <c r="K67" s="14">
        <f>SUM(K68:K70)</f>
        <v>0</v>
      </c>
      <c r="L67" s="133" t="str">
        <f>IF(K67&gt;0,K67/(F67*I67),"")</f>
        <v/>
      </c>
      <c r="M67" s="172"/>
      <c r="N67" s="127" t="str">
        <f>IFERROR(M67/K67,"")</f>
        <v/>
      </c>
      <c r="O67" s="172"/>
      <c r="P67" s="127" t="str">
        <f>IFERROR(O67/K67,"")</f>
        <v/>
      </c>
      <c r="Q67" s="128" t="str">
        <f>IF(M67=0,"",M67-O67)</f>
        <v/>
      </c>
      <c r="R67" s="127" t="str">
        <f>IFERROR(Q67/K67,"")</f>
        <v/>
      </c>
    </row>
    <row r="68" spans="1:18" s="113" customFormat="1" x14ac:dyDescent="0.25">
      <c r="A68" s="144" t="s">
        <v>491</v>
      </c>
      <c r="B68" s="129"/>
      <c r="C68" s="129"/>
      <c r="D68" s="129"/>
      <c r="E68" s="129"/>
      <c r="F68" s="182"/>
      <c r="G68" s="185"/>
      <c r="H68" s="185"/>
      <c r="I68" s="147"/>
      <c r="J68" s="142"/>
      <c r="K68" s="169"/>
      <c r="L68" s="131"/>
      <c r="M68" s="129"/>
      <c r="N68" s="129"/>
      <c r="O68" s="129"/>
      <c r="P68" s="129"/>
      <c r="Q68" s="129"/>
      <c r="R68" s="129"/>
    </row>
    <row r="69" spans="1:18" s="113" customFormat="1" x14ac:dyDescent="0.25">
      <c r="A69" s="145" t="s">
        <v>492</v>
      </c>
      <c r="B69" s="130"/>
      <c r="C69" s="130"/>
      <c r="D69" s="130"/>
      <c r="E69" s="130"/>
      <c r="F69" s="183"/>
      <c r="G69" s="186"/>
      <c r="H69" s="186"/>
      <c r="I69" s="148"/>
      <c r="J69" s="157"/>
      <c r="K69" s="170"/>
      <c r="L69" s="132"/>
      <c r="M69" s="130"/>
      <c r="N69" s="130"/>
      <c r="O69" s="130"/>
      <c r="P69" s="130"/>
      <c r="Q69" s="130"/>
      <c r="R69" s="130"/>
    </row>
    <row r="70" spans="1:18" s="113" customFormat="1" x14ac:dyDescent="0.25">
      <c r="A70" s="146" t="s">
        <v>493</v>
      </c>
      <c r="B70" s="130"/>
      <c r="C70" s="130"/>
      <c r="D70" s="130"/>
      <c r="E70" s="130"/>
      <c r="F70" s="183"/>
      <c r="G70" s="186"/>
      <c r="H70" s="186"/>
      <c r="I70" s="148"/>
      <c r="J70" s="158"/>
      <c r="K70" s="171"/>
      <c r="L70" s="132"/>
      <c r="M70" s="130"/>
      <c r="N70" s="130"/>
      <c r="O70" s="130"/>
      <c r="P70" s="130"/>
      <c r="Q70" s="130"/>
      <c r="R70" s="130"/>
    </row>
    <row r="71" spans="1:18" s="113" customFormat="1" x14ac:dyDescent="0.25">
      <c r="G71" s="188"/>
      <c r="H71" s="188"/>
      <c r="J71" s="143"/>
      <c r="L71" s="39"/>
    </row>
    <row r="72" spans="1:18" s="46" customFormat="1" x14ac:dyDescent="0.25">
      <c r="A72" s="126">
        <v>12</v>
      </c>
      <c r="B72" s="442"/>
      <c r="C72" s="443"/>
      <c r="D72" s="167"/>
      <c r="E72" s="167"/>
      <c r="F72" s="168"/>
      <c r="G72" s="184"/>
      <c r="H72" s="184"/>
      <c r="I72" s="189" t="str">
        <f>IF(B72=0,"",IF(AND(G72=0,H72=0),365,IF(AND(G72&gt;0,H72=0),$C$6-G72+1,IF(AND(G72=0,H72&gt;0),H72-($C$6-365),H72-G72+1))))</f>
        <v/>
      </c>
      <c r="J72" s="141"/>
      <c r="K72" s="14">
        <f>SUM(K73:K75)</f>
        <v>0</v>
      </c>
      <c r="L72" s="133" t="str">
        <f>IF(K72&gt;0,K72/(F72*I72),"")</f>
        <v/>
      </c>
      <c r="M72" s="172"/>
      <c r="N72" s="127" t="str">
        <f>IFERROR(M72/K72,"")</f>
        <v/>
      </c>
      <c r="O72" s="172"/>
      <c r="P72" s="127" t="str">
        <f>IFERROR(O72/K72,"")</f>
        <v/>
      </c>
      <c r="Q72" s="128" t="str">
        <f>IF(M72=0,"",M72-O72)</f>
        <v/>
      </c>
      <c r="R72" s="127" t="str">
        <f>IFERROR(Q72/K72,"")</f>
        <v/>
      </c>
    </row>
    <row r="73" spans="1:18" s="113" customFormat="1" x14ac:dyDescent="0.25">
      <c r="A73" s="144" t="s">
        <v>491</v>
      </c>
      <c r="B73" s="129"/>
      <c r="C73" s="129"/>
      <c r="D73" s="129"/>
      <c r="E73" s="129"/>
      <c r="F73" s="182"/>
      <c r="G73" s="185"/>
      <c r="H73" s="185"/>
      <c r="I73" s="147"/>
      <c r="J73" s="142"/>
      <c r="K73" s="169"/>
      <c r="L73" s="131"/>
      <c r="M73" s="129"/>
      <c r="N73" s="129"/>
      <c r="O73" s="129"/>
      <c r="P73" s="129"/>
      <c r="Q73" s="129"/>
      <c r="R73" s="129"/>
    </row>
    <row r="74" spans="1:18" s="113" customFormat="1" x14ac:dyDescent="0.25">
      <c r="A74" s="145" t="s">
        <v>492</v>
      </c>
      <c r="B74" s="130"/>
      <c r="C74" s="130"/>
      <c r="D74" s="130"/>
      <c r="E74" s="130"/>
      <c r="F74" s="183"/>
      <c r="G74" s="186"/>
      <c r="H74" s="186"/>
      <c r="I74" s="148"/>
      <c r="J74" s="157"/>
      <c r="K74" s="170"/>
      <c r="L74" s="132"/>
      <c r="M74" s="130"/>
      <c r="N74" s="130"/>
      <c r="O74" s="130"/>
      <c r="P74" s="130"/>
      <c r="Q74" s="130"/>
      <c r="R74" s="130"/>
    </row>
    <row r="75" spans="1:18" s="113" customFormat="1" x14ac:dyDescent="0.25">
      <c r="A75" s="146" t="s">
        <v>493</v>
      </c>
      <c r="B75" s="130"/>
      <c r="C75" s="130"/>
      <c r="D75" s="130"/>
      <c r="E75" s="130"/>
      <c r="F75" s="183"/>
      <c r="G75" s="186"/>
      <c r="H75" s="186"/>
      <c r="I75" s="148"/>
      <c r="J75" s="158"/>
      <c r="K75" s="171"/>
      <c r="L75" s="132"/>
      <c r="M75" s="130"/>
      <c r="N75" s="130"/>
      <c r="O75" s="130"/>
      <c r="P75" s="130"/>
      <c r="Q75" s="130"/>
      <c r="R75" s="130"/>
    </row>
    <row r="76" spans="1:18" s="113" customFormat="1" x14ac:dyDescent="0.25">
      <c r="G76" s="188"/>
      <c r="H76" s="188"/>
      <c r="J76" s="143"/>
      <c r="L76" s="39"/>
    </row>
    <row r="77" spans="1:18" s="46" customFormat="1" x14ac:dyDescent="0.25">
      <c r="A77" s="126">
        <v>13</v>
      </c>
      <c r="B77" s="442"/>
      <c r="C77" s="443"/>
      <c r="D77" s="167"/>
      <c r="E77" s="167"/>
      <c r="F77" s="168"/>
      <c r="G77" s="184"/>
      <c r="H77" s="184"/>
      <c r="I77" s="189" t="str">
        <f>IF(B77=0,"",IF(AND(G77=0,H77=0),365,IF(AND(G77&gt;0,H77=0),$C$6-G77+1,IF(AND(G77=0,H77&gt;0),H77-($C$6-365),H77-G77+1))))</f>
        <v/>
      </c>
      <c r="J77" s="141"/>
      <c r="K77" s="14">
        <f>SUM(K78:K80)</f>
        <v>0</v>
      </c>
      <c r="L77" s="133" t="str">
        <f>IF(K77&gt;0,K77/(F77*I77),"")</f>
        <v/>
      </c>
      <c r="M77" s="172"/>
      <c r="N77" s="127" t="str">
        <f>IFERROR(M77/K77,"")</f>
        <v/>
      </c>
      <c r="O77" s="172"/>
      <c r="P77" s="127" t="str">
        <f>IFERROR(O77/K77,"")</f>
        <v/>
      </c>
      <c r="Q77" s="128" t="str">
        <f>IF(M77=0,"",M77-O77)</f>
        <v/>
      </c>
      <c r="R77" s="127" t="str">
        <f>IFERROR(Q77/K77,"")</f>
        <v/>
      </c>
    </row>
    <row r="78" spans="1:18" s="113" customFormat="1" x14ac:dyDescent="0.25">
      <c r="A78" s="144" t="s">
        <v>491</v>
      </c>
      <c r="B78" s="129"/>
      <c r="C78" s="129"/>
      <c r="D78" s="129"/>
      <c r="E78" s="129"/>
      <c r="F78" s="182"/>
      <c r="G78" s="185"/>
      <c r="H78" s="185"/>
      <c r="I78" s="147"/>
      <c r="J78" s="142"/>
      <c r="K78" s="169"/>
      <c r="L78" s="131"/>
      <c r="M78" s="129"/>
      <c r="N78" s="129"/>
      <c r="O78" s="129"/>
      <c r="P78" s="129"/>
      <c r="Q78" s="129"/>
      <c r="R78" s="129"/>
    </row>
    <row r="79" spans="1:18" s="113" customFormat="1" x14ac:dyDescent="0.25">
      <c r="A79" s="145" t="s">
        <v>492</v>
      </c>
      <c r="B79" s="130"/>
      <c r="C79" s="130"/>
      <c r="D79" s="130"/>
      <c r="E79" s="130"/>
      <c r="F79" s="183"/>
      <c r="G79" s="186"/>
      <c r="H79" s="186"/>
      <c r="I79" s="148"/>
      <c r="J79" s="157"/>
      <c r="K79" s="170"/>
      <c r="L79" s="132"/>
      <c r="M79" s="130"/>
      <c r="N79" s="130"/>
      <c r="O79" s="130"/>
      <c r="P79" s="130"/>
      <c r="Q79" s="130"/>
      <c r="R79" s="130"/>
    </row>
    <row r="80" spans="1:18" s="113" customFormat="1" x14ac:dyDescent="0.25">
      <c r="A80" s="146" t="s">
        <v>493</v>
      </c>
      <c r="B80" s="130"/>
      <c r="C80" s="130"/>
      <c r="D80" s="130"/>
      <c r="E80" s="130"/>
      <c r="F80" s="183"/>
      <c r="G80" s="186"/>
      <c r="H80" s="186"/>
      <c r="I80" s="148"/>
      <c r="J80" s="158"/>
      <c r="K80" s="171"/>
      <c r="L80" s="132"/>
      <c r="M80" s="130"/>
      <c r="N80" s="130"/>
      <c r="O80" s="130"/>
      <c r="P80" s="130"/>
      <c r="Q80" s="130"/>
      <c r="R80" s="130"/>
    </row>
    <row r="81" spans="1:18" s="113" customFormat="1" x14ac:dyDescent="0.25">
      <c r="G81" s="188"/>
      <c r="H81" s="188"/>
      <c r="J81" s="143"/>
      <c r="L81" s="39"/>
    </row>
    <row r="82" spans="1:18" s="46" customFormat="1" x14ac:dyDescent="0.25">
      <c r="A82" s="126">
        <v>14</v>
      </c>
      <c r="B82" s="442"/>
      <c r="C82" s="443"/>
      <c r="D82" s="167"/>
      <c r="E82" s="167"/>
      <c r="F82" s="168"/>
      <c r="G82" s="184"/>
      <c r="H82" s="184"/>
      <c r="I82" s="189" t="str">
        <f>IF(B82=0,"",IF(AND(G82=0,H82=0),365,IF(AND(G82&gt;0,H82=0),$C$6-G82+1,IF(AND(G82=0,H82&gt;0),H82-($C$6-365),H82-G82+1))))</f>
        <v/>
      </c>
      <c r="J82" s="141"/>
      <c r="K82" s="14">
        <f>SUM(K83:K85)</f>
        <v>0</v>
      </c>
      <c r="L82" s="133" t="str">
        <f>IF(K82&gt;0,K82/(F82*I82),"")</f>
        <v/>
      </c>
      <c r="M82" s="172"/>
      <c r="N82" s="127" t="str">
        <f>IFERROR(M82/K82,"")</f>
        <v/>
      </c>
      <c r="O82" s="172"/>
      <c r="P82" s="127" t="str">
        <f>IFERROR(O82/K82,"")</f>
        <v/>
      </c>
      <c r="Q82" s="128" t="str">
        <f>IF(M82=0,"",M82-O82)</f>
        <v/>
      </c>
      <c r="R82" s="127" t="str">
        <f>IFERROR(Q82/K82,"")</f>
        <v/>
      </c>
    </row>
    <row r="83" spans="1:18" s="113" customFormat="1" x14ac:dyDescent="0.25">
      <c r="A83" s="144" t="s">
        <v>491</v>
      </c>
      <c r="B83" s="129"/>
      <c r="C83" s="129"/>
      <c r="D83" s="129"/>
      <c r="E83" s="129"/>
      <c r="F83" s="182"/>
      <c r="G83" s="185"/>
      <c r="H83" s="185"/>
      <c r="I83" s="147"/>
      <c r="J83" s="142"/>
      <c r="K83" s="169"/>
      <c r="L83" s="131"/>
      <c r="M83" s="129"/>
      <c r="N83" s="129"/>
      <c r="O83" s="129"/>
      <c r="P83" s="129"/>
      <c r="Q83" s="129"/>
      <c r="R83" s="129"/>
    </row>
    <row r="84" spans="1:18" s="113" customFormat="1" x14ac:dyDescent="0.25">
      <c r="A84" s="145" t="s">
        <v>492</v>
      </c>
      <c r="B84" s="130"/>
      <c r="C84" s="130"/>
      <c r="D84" s="130"/>
      <c r="E84" s="130"/>
      <c r="F84" s="183"/>
      <c r="G84" s="186"/>
      <c r="H84" s="186"/>
      <c r="I84" s="148"/>
      <c r="J84" s="157"/>
      <c r="K84" s="170"/>
      <c r="L84" s="132"/>
      <c r="M84" s="130"/>
      <c r="N84" s="130"/>
      <c r="O84" s="130"/>
      <c r="P84" s="130"/>
      <c r="Q84" s="130"/>
      <c r="R84" s="130"/>
    </row>
    <row r="85" spans="1:18" s="113" customFormat="1" x14ac:dyDescent="0.25">
      <c r="A85" s="146" t="s">
        <v>493</v>
      </c>
      <c r="B85" s="130"/>
      <c r="C85" s="130"/>
      <c r="D85" s="130"/>
      <c r="E85" s="130"/>
      <c r="F85" s="183"/>
      <c r="G85" s="186"/>
      <c r="H85" s="186"/>
      <c r="I85" s="148"/>
      <c r="J85" s="158"/>
      <c r="K85" s="171"/>
      <c r="L85" s="132"/>
      <c r="M85" s="130"/>
      <c r="N85" s="130"/>
      <c r="O85" s="130"/>
      <c r="P85" s="130"/>
      <c r="Q85" s="130"/>
      <c r="R85" s="130"/>
    </row>
    <row r="86" spans="1:18" s="113" customFormat="1" x14ac:dyDescent="0.25">
      <c r="G86" s="188"/>
      <c r="H86" s="188"/>
      <c r="J86" s="143"/>
      <c r="L86" s="39"/>
    </row>
    <row r="87" spans="1:18" s="46" customFormat="1" x14ac:dyDescent="0.25">
      <c r="A87" s="126">
        <v>15</v>
      </c>
      <c r="B87" s="442"/>
      <c r="C87" s="443"/>
      <c r="D87" s="167"/>
      <c r="E87" s="167"/>
      <c r="F87" s="168"/>
      <c r="G87" s="184"/>
      <c r="H87" s="184"/>
      <c r="I87" s="189" t="str">
        <f>IF(B87=0,"",IF(AND(G87=0,H87=0),365,IF(AND(G87&gt;0,H87=0),$C$6-G87+1,IF(AND(G87=0,H87&gt;0),H87-($C$6-365),H87-G87+1))))</f>
        <v/>
      </c>
      <c r="J87" s="141"/>
      <c r="K87" s="14">
        <f>SUM(K88:K90)</f>
        <v>0</v>
      </c>
      <c r="L87" s="133" t="str">
        <f>IF(K87&gt;0,K87/(F87*I87),"")</f>
        <v/>
      </c>
      <c r="M87" s="172"/>
      <c r="N87" s="127" t="str">
        <f>IFERROR(M87/K87,"")</f>
        <v/>
      </c>
      <c r="O87" s="172"/>
      <c r="P87" s="127" t="str">
        <f>IFERROR(O87/K87,"")</f>
        <v/>
      </c>
      <c r="Q87" s="128" t="str">
        <f>IF(M87=0,"",M87-O87)</f>
        <v/>
      </c>
      <c r="R87" s="127" t="str">
        <f>IFERROR(Q87/K87,"")</f>
        <v/>
      </c>
    </row>
    <row r="88" spans="1:18" s="113" customFormat="1" x14ac:dyDescent="0.25">
      <c r="A88" s="144" t="s">
        <v>491</v>
      </c>
      <c r="B88" s="129"/>
      <c r="C88" s="129"/>
      <c r="D88" s="129"/>
      <c r="E88" s="129"/>
      <c r="F88" s="182"/>
      <c r="G88" s="185"/>
      <c r="H88" s="185"/>
      <c r="I88" s="147"/>
      <c r="J88" s="142"/>
      <c r="K88" s="169"/>
      <c r="L88" s="131"/>
      <c r="M88" s="129"/>
      <c r="N88" s="129"/>
      <c r="O88" s="129"/>
      <c r="P88" s="129"/>
      <c r="Q88" s="129"/>
      <c r="R88" s="129"/>
    </row>
    <row r="89" spans="1:18" s="113" customFormat="1" x14ac:dyDescent="0.25">
      <c r="A89" s="145" t="s">
        <v>492</v>
      </c>
      <c r="B89" s="130"/>
      <c r="C89" s="130"/>
      <c r="D89" s="130"/>
      <c r="E89" s="130"/>
      <c r="F89" s="183"/>
      <c r="G89" s="186"/>
      <c r="H89" s="186"/>
      <c r="I89" s="148"/>
      <c r="J89" s="157"/>
      <c r="K89" s="170"/>
      <c r="L89" s="132"/>
      <c r="M89" s="130"/>
      <c r="N89" s="130"/>
      <c r="O89" s="130"/>
      <c r="P89" s="130"/>
      <c r="Q89" s="130"/>
      <c r="R89" s="130"/>
    </row>
    <row r="90" spans="1:18" s="113" customFormat="1" x14ac:dyDescent="0.25">
      <c r="A90" s="146" t="s">
        <v>493</v>
      </c>
      <c r="B90" s="130"/>
      <c r="C90" s="130"/>
      <c r="D90" s="130"/>
      <c r="E90" s="130"/>
      <c r="F90" s="183"/>
      <c r="G90" s="186"/>
      <c r="H90" s="186"/>
      <c r="I90" s="148"/>
      <c r="J90" s="158"/>
      <c r="K90" s="171"/>
      <c r="L90" s="132"/>
      <c r="M90" s="130"/>
      <c r="N90" s="130"/>
      <c r="O90" s="130"/>
      <c r="P90" s="130"/>
      <c r="Q90" s="130"/>
      <c r="R90" s="130"/>
    </row>
    <row r="91" spans="1:18" s="113" customFormat="1" x14ac:dyDescent="0.25">
      <c r="G91" s="188"/>
      <c r="H91" s="188"/>
      <c r="J91" s="143"/>
      <c r="L91" s="39"/>
    </row>
    <row r="92" spans="1:18" s="46" customFormat="1" x14ac:dyDescent="0.25">
      <c r="A92" s="126">
        <v>16</v>
      </c>
      <c r="B92" s="442"/>
      <c r="C92" s="443"/>
      <c r="D92" s="167"/>
      <c r="E92" s="167"/>
      <c r="F92" s="168"/>
      <c r="G92" s="184"/>
      <c r="H92" s="184"/>
      <c r="I92" s="189" t="str">
        <f>IF(B92=0,"",IF(AND(G92=0,H92=0),365,IF(AND(G92&gt;0,H92=0),$C$6-G92+1,IF(AND(G92=0,H92&gt;0),H92-($C$6-365),H92-G92+1))))</f>
        <v/>
      </c>
      <c r="J92" s="141"/>
      <c r="K92" s="14">
        <f>SUM(K93:K95)</f>
        <v>0</v>
      </c>
      <c r="L92" s="133" t="str">
        <f>IF(K92&gt;0,K92/(F92*I92),"")</f>
        <v/>
      </c>
      <c r="M92" s="172"/>
      <c r="N92" s="127" t="str">
        <f>IFERROR(M92/K92,"")</f>
        <v/>
      </c>
      <c r="O92" s="172"/>
      <c r="P92" s="127" t="str">
        <f>IFERROR(O92/K92,"")</f>
        <v/>
      </c>
      <c r="Q92" s="128" t="str">
        <f>IF(M92=0,"",M92-O92)</f>
        <v/>
      </c>
      <c r="R92" s="127" t="str">
        <f>IFERROR(Q92/K92,"")</f>
        <v/>
      </c>
    </row>
    <row r="93" spans="1:18" s="113" customFormat="1" x14ac:dyDescent="0.25">
      <c r="A93" s="144" t="s">
        <v>491</v>
      </c>
      <c r="B93" s="129"/>
      <c r="C93" s="129"/>
      <c r="D93" s="129"/>
      <c r="E93" s="129"/>
      <c r="F93" s="182"/>
      <c r="G93" s="185"/>
      <c r="H93" s="185"/>
      <c r="I93" s="147"/>
      <c r="J93" s="142"/>
      <c r="K93" s="169"/>
      <c r="L93" s="131"/>
      <c r="M93" s="129"/>
      <c r="N93" s="129"/>
      <c r="O93" s="129"/>
      <c r="P93" s="129"/>
      <c r="Q93" s="129"/>
      <c r="R93" s="129"/>
    </row>
    <row r="94" spans="1:18" s="113" customFormat="1" x14ac:dyDescent="0.25">
      <c r="A94" s="145" t="s">
        <v>492</v>
      </c>
      <c r="B94" s="130"/>
      <c r="C94" s="130"/>
      <c r="D94" s="130"/>
      <c r="E94" s="130"/>
      <c r="F94" s="183"/>
      <c r="G94" s="186"/>
      <c r="H94" s="186"/>
      <c r="I94" s="148"/>
      <c r="J94" s="157"/>
      <c r="K94" s="170"/>
      <c r="L94" s="132"/>
      <c r="M94" s="130"/>
      <c r="N94" s="130"/>
      <c r="O94" s="130"/>
      <c r="P94" s="130"/>
      <c r="Q94" s="130"/>
      <c r="R94" s="130"/>
    </row>
    <row r="95" spans="1:18" s="113" customFormat="1" x14ac:dyDescent="0.25">
      <c r="A95" s="146" t="s">
        <v>493</v>
      </c>
      <c r="B95" s="130"/>
      <c r="C95" s="130"/>
      <c r="D95" s="130"/>
      <c r="E95" s="130"/>
      <c r="F95" s="183"/>
      <c r="G95" s="186"/>
      <c r="H95" s="186"/>
      <c r="I95" s="148"/>
      <c r="J95" s="158"/>
      <c r="K95" s="171"/>
      <c r="L95" s="132"/>
      <c r="M95" s="130"/>
      <c r="N95" s="130"/>
      <c r="O95" s="130"/>
      <c r="P95" s="130"/>
      <c r="Q95" s="130"/>
      <c r="R95" s="130"/>
    </row>
    <row r="96" spans="1:18" s="113" customFormat="1" x14ac:dyDescent="0.25">
      <c r="G96" s="188"/>
      <c r="H96" s="188"/>
      <c r="J96" s="143"/>
      <c r="L96" s="39"/>
    </row>
    <row r="97" spans="1:18" s="46" customFormat="1" x14ac:dyDescent="0.25">
      <c r="A97" s="126">
        <v>17</v>
      </c>
      <c r="B97" s="442"/>
      <c r="C97" s="443"/>
      <c r="D97" s="167"/>
      <c r="E97" s="167"/>
      <c r="F97" s="168"/>
      <c r="G97" s="184"/>
      <c r="H97" s="184"/>
      <c r="I97" s="189" t="str">
        <f>IF(B97=0,"",IF(AND(G97=0,H97=0),365,IF(AND(G97&gt;0,H97=0),$C$6-G97+1,IF(AND(G97=0,H97&gt;0),H97-($C$6-365),H97-G97+1))))</f>
        <v/>
      </c>
      <c r="J97" s="141"/>
      <c r="K97" s="14">
        <f>SUM(K98:K100)</f>
        <v>0</v>
      </c>
      <c r="L97" s="133" t="str">
        <f>IF(K97&gt;0,K97/(F97*I97),"")</f>
        <v/>
      </c>
      <c r="M97" s="172"/>
      <c r="N97" s="127" t="str">
        <f>IFERROR(M97/K97,"")</f>
        <v/>
      </c>
      <c r="O97" s="172"/>
      <c r="P97" s="127" t="str">
        <f>IFERROR(O97/K97,"")</f>
        <v/>
      </c>
      <c r="Q97" s="128" t="str">
        <f>IF(M97=0,"",M97-O97)</f>
        <v/>
      </c>
      <c r="R97" s="127" t="str">
        <f>IFERROR(Q97/K97,"")</f>
        <v/>
      </c>
    </row>
    <row r="98" spans="1:18" s="113" customFormat="1" x14ac:dyDescent="0.25">
      <c r="A98" s="144" t="s">
        <v>491</v>
      </c>
      <c r="B98" s="129"/>
      <c r="C98" s="129"/>
      <c r="D98" s="129"/>
      <c r="E98" s="129"/>
      <c r="F98" s="182"/>
      <c r="G98" s="185"/>
      <c r="H98" s="185"/>
      <c r="I98" s="147"/>
      <c r="J98" s="142"/>
      <c r="K98" s="169"/>
      <c r="L98" s="131"/>
      <c r="M98" s="129"/>
      <c r="N98" s="129"/>
      <c r="O98" s="129"/>
      <c r="P98" s="129"/>
      <c r="Q98" s="129"/>
      <c r="R98" s="129"/>
    </row>
    <row r="99" spans="1:18" s="113" customFormat="1" x14ac:dyDescent="0.25">
      <c r="A99" s="145" t="s">
        <v>492</v>
      </c>
      <c r="B99" s="130"/>
      <c r="C99" s="130"/>
      <c r="D99" s="130"/>
      <c r="E99" s="130"/>
      <c r="F99" s="183"/>
      <c r="G99" s="186"/>
      <c r="H99" s="186"/>
      <c r="I99" s="148"/>
      <c r="J99" s="157"/>
      <c r="K99" s="170"/>
      <c r="L99" s="132"/>
      <c r="M99" s="130"/>
      <c r="N99" s="130"/>
      <c r="O99" s="130"/>
      <c r="P99" s="130"/>
      <c r="Q99" s="130"/>
      <c r="R99" s="130"/>
    </row>
    <row r="100" spans="1:18" s="113" customFormat="1" x14ac:dyDescent="0.25">
      <c r="A100" s="146" t="s">
        <v>493</v>
      </c>
      <c r="B100" s="130"/>
      <c r="C100" s="130"/>
      <c r="D100" s="130"/>
      <c r="E100" s="130"/>
      <c r="F100" s="183"/>
      <c r="G100" s="186"/>
      <c r="H100" s="186"/>
      <c r="I100" s="148"/>
      <c r="J100" s="158"/>
      <c r="K100" s="171"/>
      <c r="L100" s="132"/>
      <c r="M100" s="130"/>
      <c r="N100" s="130"/>
      <c r="O100" s="130"/>
      <c r="P100" s="130"/>
      <c r="Q100" s="130"/>
      <c r="R100" s="130"/>
    </row>
    <row r="101" spans="1:18" s="113" customFormat="1" x14ac:dyDescent="0.25">
      <c r="G101" s="188"/>
      <c r="H101" s="188"/>
      <c r="J101" s="143"/>
      <c r="L101" s="39"/>
    </row>
    <row r="102" spans="1:18" s="46" customFormat="1" x14ac:dyDescent="0.25">
      <c r="A102" s="126">
        <v>18</v>
      </c>
      <c r="B102" s="442"/>
      <c r="C102" s="443"/>
      <c r="D102" s="167"/>
      <c r="E102" s="167"/>
      <c r="F102" s="168"/>
      <c r="G102" s="184"/>
      <c r="H102" s="184"/>
      <c r="I102" s="189" t="str">
        <f>IF(B102=0,"",IF(AND(G102=0,H102=0),365,IF(AND(G102&gt;0,H102=0),$C$6-G102+1,IF(AND(G102=0,H102&gt;0),H102-($C$6-365),H102-G102+1))))</f>
        <v/>
      </c>
      <c r="J102" s="141"/>
      <c r="K102" s="14">
        <f>SUM(K103:K105)</f>
        <v>0</v>
      </c>
      <c r="L102" s="133" t="str">
        <f>IF(K102&gt;0,K102/(F102*I102),"")</f>
        <v/>
      </c>
      <c r="M102" s="172"/>
      <c r="N102" s="127" t="str">
        <f>IFERROR(M102/K102,"")</f>
        <v/>
      </c>
      <c r="O102" s="172"/>
      <c r="P102" s="127" t="str">
        <f>IFERROR(O102/K102,"")</f>
        <v/>
      </c>
      <c r="Q102" s="128" t="str">
        <f>IF(M102=0,"",M102-O102)</f>
        <v/>
      </c>
      <c r="R102" s="127" t="str">
        <f>IFERROR(Q102/K102,"")</f>
        <v/>
      </c>
    </row>
    <row r="103" spans="1:18" s="113" customFormat="1" x14ac:dyDescent="0.25">
      <c r="A103" s="144" t="s">
        <v>491</v>
      </c>
      <c r="B103" s="129"/>
      <c r="C103" s="129"/>
      <c r="D103" s="129"/>
      <c r="E103" s="129"/>
      <c r="F103" s="182"/>
      <c r="G103" s="185"/>
      <c r="H103" s="185"/>
      <c r="I103" s="147"/>
      <c r="J103" s="142"/>
      <c r="K103" s="169"/>
      <c r="L103" s="131"/>
      <c r="M103" s="129"/>
      <c r="N103" s="129"/>
      <c r="O103" s="129"/>
      <c r="P103" s="129"/>
      <c r="Q103" s="129"/>
      <c r="R103" s="129"/>
    </row>
    <row r="104" spans="1:18" s="113" customFormat="1" x14ac:dyDescent="0.25">
      <c r="A104" s="145" t="s">
        <v>492</v>
      </c>
      <c r="B104" s="130"/>
      <c r="C104" s="130"/>
      <c r="D104" s="130"/>
      <c r="E104" s="130"/>
      <c r="F104" s="183"/>
      <c r="G104" s="186"/>
      <c r="H104" s="186"/>
      <c r="I104" s="148"/>
      <c r="J104" s="157"/>
      <c r="K104" s="170"/>
      <c r="L104" s="132"/>
      <c r="M104" s="130"/>
      <c r="N104" s="130"/>
      <c r="O104" s="130"/>
      <c r="P104" s="130"/>
      <c r="Q104" s="130"/>
      <c r="R104" s="130"/>
    </row>
    <row r="105" spans="1:18" s="113" customFormat="1" x14ac:dyDescent="0.25">
      <c r="A105" s="146" t="s">
        <v>493</v>
      </c>
      <c r="B105" s="130"/>
      <c r="C105" s="130"/>
      <c r="D105" s="130"/>
      <c r="E105" s="130"/>
      <c r="F105" s="183"/>
      <c r="G105" s="186"/>
      <c r="H105" s="186"/>
      <c r="I105" s="148"/>
      <c r="J105" s="158"/>
      <c r="K105" s="171"/>
      <c r="L105" s="132"/>
      <c r="M105" s="130"/>
      <c r="N105" s="130"/>
      <c r="O105" s="130"/>
      <c r="P105" s="130"/>
      <c r="Q105" s="130"/>
      <c r="R105" s="130"/>
    </row>
    <row r="106" spans="1:18" s="113" customFormat="1" x14ac:dyDescent="0.25">
      <c r="G106" s="188"/>
      <c r="H106" s="188"/>
      <c r="J106" s="143"/>
      <c r="L106" s="39"/>
    </row>
    <row r="107" spans="1:18" s="46" customFormat="1" x14ac:dyDescent="0.25">
      <c r="A107" s="126">
        <v>19</v>
      </c>
      <c r="B107" s="442"/>
      <c r="C107" s="443"/>
      <c r="D107" s="167"/>
      <c r="E107" s="167"/>
      <c r="F107" s="168"/>
      <c r="G107" s="184"/>
      <c r="H107" s="184"/>
      <c r="I107" s="189" t="str">
        <f>IF(B107=0,"",IF(AND(G107=0,H107=0),365,IF(AND(G107&gt;0,H107=0),$C$6-G107+1,IF(AND(G107=0,H107&gt;0),H107-($C$6-365),H107-G107+1))))</f>
        <v/>
      </c>
      <c r="J107" s="141"/>
      <c r="K107" s="14">
        <f>SUM(K108:K110)</f>
        <v>0</v>
      </c>
      <c r="L107" s="133" t="str">
        <f>IF(K107&gt;0,K107/(F107*I107),"")</f>
        <v/>
      </c>
      <c r="M107" s="172"/>
      <c r="N107" s="127" t="str">
        <f>IFERROR(M107/K107,"")</f>
        <v/>
      </c>
      <c r="O107" s="172"/>
      <c r="P107" s="127" t="str">
        <f>IFERROR(O107/K107,"")</f>
        <v/>
      </c>
      <c r="Q107" s="128" t="str">
        <f>IF(M107=0,"",M107-O107)</f>
        <v/>
      </c>
      <c r="R107" s="127" t="str">
        <f>IFERROR(Q107/K107,"")</f>
        <v/>
      </c>
    </row>
    <row r="108" spans="1:18" s="113" customFormat="1" x14ac:dyDescent="0.25">
      <c r="A108" s="144" t="s">
        <v>491</v>
      </c>
      <c r="B108" s="129"/>
      <c r="C108" s="129"/>
      <c r="D108" s="129"/>
      <c r="E108" s="129"/>
      <c r="F108" s="182"/>
      <c r="G108" s="185"/>
      <c r="H108" s="185"/>
      <c r="I108" s="147"/>
      <c r="J108" s="142"/>
      <c r="K108" s="169"/>
      <c r="L108" s="131"/>
      <c r="M108" s="129"/>
      <c r="N108" s="129"/>
      <c r="O108" s="129"/>
      <c r="P108" s="129"/>
      <c r="Q108" s="129"/>
      <c r="R108" s="129"/>
    </row>
    <row r="109" spans="1:18" s="113" customFormat="1" x14ac:dyDescent="0.25">
      <c r="A109" s="145" t="s">
        <v>492</v>
      </c>
      <c r="B109" s="130"/>
      <c r="C109" s="130"/>
      <c r="D109" s="130"/>
      <c r="E109" s="130"/>
      <c r="F109" s="183"/>
      <c r="G109" s="186"/>
      <c r="H109" s="186"/>
      <c r="I109" s="148"/>
      <c r="J109" s="157"/>
      <c r="K109" s="170"/>
      <c r="L109" s="132"/>
      <c r="M109" s="130"/>
      <c r="N109" s="130"/>
      <c r="O109" s="130"/>
      <c r="P109" s="130"/>
      <c r="Q109" s="130"/>
      <c r="R109" s="130"/>
    </row>
    <row r="110" spans="1:18" s="113" customFormat="1" x14ac:dyDescent="0.25">
      <c r="A110" s="146" t="s">
        <v>493</v>
      </c>
      <c r="B110" s="130"/>
      <c r="C110" s="130"/>
      <c r="D110" s="130"/>
      <c r="E110" s="130"/>
      <c r="F110" s="183"/>
      <c r="G110" s="186"/>
      <c r="H110" s="186"/>
      <c r="I110" s="148"/>
      <c r="J110" s="158"/>
      <c r="K110" s="171"/>
      <c r="L110" s="132"/>
      <c r="M110" s="130"/>
      <c r="N110" s="130"/>
      <c r="O110" s="130"/>
      <c r="P110" s="130"/>
      <c r="Q110" s="130"/>
      <c r="R110" s="130"/>
    </row>
    <row r="111" spans="1:18" s="113" customFormat="1" x14ac:dyDescent="0.25">
      <c r="G111" s="188"/>
      <c r="H111" s="188"/>
      <c r="J111" s="143"/>
      <c r="L111" s="39"/>
    </row>
    <row r="112" spans="1:18" s="46" customFormat="1" x14ac:dyDescent="0.25">
      <c r="A112" s="126">
        <v>20</v>
      </c>
      <c r="B112" s="442"/>
      <c r="C112" s="443"/>
      <c r="D112" s="167"/>
      <c r="E112" s="167"/>
      <c r="F112" s="168"/>
      <c r="G112" s="184"/>
      <c r="H112" s="184"/>
      <c r="I112" s="189" t="str">
        <f>IF(B112=0,"",IF(AND(G112=0,H112=0),365,IF(AND(G112&gt;0,H112=0),$C$6-G112+1,IF(AND(G112=0,H112&gt;0),H112-($C$6-365),H112-G112+1))))</f>
        <v/>
      </c>
      <c r="J112" s="141"/>
      <c r="K112" s="14">
        <f>SUM(K113:K115)</f>
        <v>0</v>
      </c>
      <c r="L112" s="133" t="str">
        <f>IF(K112&gt;0,K112/(F112*I112),"")</f>
        <v/>
      </c>
      <c r="M112" s="172"/>
      <c r="N112" s="127" t="str">
        <f>IFERROR(M112/K112,"")</f>
        <v/>
      </c>
      <c r="O112" s="172"/>
      <c r="P112" s="127" t="str">
        <f>IFERROR(O112/K112,"")</f>
        <v/>
      </c>
      <c r="Q112" s="128" t="str">
        <f>IF(M112=0,"",M112-O112)</f>
        <v/>
      </c>
      <c r="R112" s="127" t="str">
        <f>IFERROR(Q112/K112,"")</f>
        <v/>
      </c>
    </row>
    <row r="113" spans="1:18" s="113" customFormat="1" x14ac:dyDescent="0.25">
      <c r="A113" s="144" t="s">
        <v>491</v>
      </c>
      <c r="B113" s="129"/>
      <c r="C113" s="129"/>
      <c r="D113" s="129"/>
      <c r="E113" s="129"/>
      <c r="F113" s="182"/>
      <c r="G113" s="185"/>
      <c r="H113" s="185"/>
      <c r="I113" s="147"/>
      <c r="J113" s="142"/>
      <c r="K113" s="169"/>
      <c r="L113" s="131"/>
      <c r="M113" s="129"/>
      <c r="N113" s="129"/>
      <c r="O113" s="129"/>
      <c r="P113" s="129"/>
      <c r="Q113" s="129"/>
      <c r="R113" s="129"/>
    </row>
    <row r="114" spans="1:18" s="113" customFormat="1" x14ac:dyDescent="0.25">
      <c r="A114" s="145" t="s">
        <v>492</v>
      </c>
      <c r="B114" s="130"/>
      <c r="C114" s="130"/>
      <c r="D114" s="130"/>
      <c r="E114" s="130"/>
      <c r="F114" s="183"/>
      <c r="G114" s="186"/>
      <c r="H114" s="186"/>
      <c r="I114" s="148"/>
      <c r="J114" s="157"/>
      <c r="K114" s="170"/>
      <c r="L114" s="132"/>
      <c r="M114" s="130"/>
      <c r="N114" s="130"/>
      <c r="O114" s="130"/>
      <c r="P114" s="130"/>
      <c r="Q114" s="130"/>
      <c r="R114" s="130"/>
    </row>
    <row r="115" spans="1:18" s="113" customFormat="1" x14ac:dyDescent="0.25">
      <c r="A115" s="146" t="s">
        <v>493</v>
      </c>
      <c r="B115" s="130"/>
      <c r="C115" s="130"/>
      <c r="D115" s="130"/>
      <c r="E115" s="130"/>
      <c r="F115" s="183"/>
      <c r="G115" s="186"/>
      <c r="H115" s="186"/>
      <c r="I115" s="148"/>
      <c r="J115" s="158"/>
      <c r="K115" s="171"/>
      <c r="L115" s="132"/>
      <c r="M115" s="130"/>
      <c r="N115" s="130"/>
      <c r="O115" s="130"/>
      <c r="P115" s="130"/>
      <c r="Q115" s="130"/>
      <c r="R115" s="130"/>
    </row>
    <row r="116" spans="1:18" s="113" customFormat="1" x14ac:dyDescent="0.25">
      <c r="G116" s="188"/>
      <c r="H116" s="188"/>
      <c r="J116" s="143"/>
      <c r="L116" s="39"/>
    </row>
    <row r="117" spans="1:18" s="46" customFormat="1" x14ac:dyDescent="0.25">
      <c r="A117" s="126">
        <v>21</v>
      </c>
      <c r="B117" s="442"/>
      <c r="C117" s="443"/>
      <c r="D117" s="167"/>
      <c r="E117" s="167"/>
      <c r="F117" s="168"/>
      <c r="G117" s="184"/>
      <c r="H117" s="184"/>
      <c r="I117" s="189" t="str">
        <f>IF(B117=0,"",IF(AND(G117=0,H117=0),365,IF(AND(G117&gt;0,H117=0),$C$6-G117+1,IF(AND(G117=0,H117&gt;0),H117-($C$6-365),H117-G117+1))))</f>
        <v/>
      </c>
      <c r="J117" s="141"/>
      <c r="K117" s="14">
        <f>SUM(K118:K120)</f>
        <v>0</v>
      </c>
      <c r="L117" s="133" t="str">
        <f>IF(K117&gt;0,K117/(F117*I117),"")</f>
        <v/>
      </c>
      <c r="M117" s="172"/>
      <c r="N117" s="127" t="str">
        <f>IFERROR(M117/K117,"")</f>
        <v/>
      </c>
      <c r="O117" s="172"/>
      <c r="P117" s="127" t="str">
        <f>IFERROR(O117/K117,"")</f>
        <v/>
      </c>
      <c r="Q117" s="128" t="str">
        <f>IF(M117=0,"",M117-O117)</f>
        <v/>
      </c>
      <c r="R117" s="127" t="str">
        <f>IFERROR(Q117/K117,"")</f>
        <v/>
      </c>
    </row>
    <row r="118" spans="1:18" s="113" customFormat="1" x14ac:dyDescent="0.25">
      <c r="A118" s="144" t="s">
        <v>491</v>
      </c>
      <c r="B118" s="129"/>
      <c r="C118" s="129"/>
      <c r="D118" s="129"/>
      <c r="E118" s="129"/>
      <c r="F118" s="182"/>
      <c r="G118" s="185"/>
      <c r="H118" s="185"/>
      <c r="I118" s="147"/>
      <c r="J118" s="142"/>
      <c r="K118" s="169"/>
      <c r="L118" s="131"/>
      <c r="M118" s="129"/>
      <c r="N118" s="129"/>
      <c r="O118" s="129"/>
      <c r="P118" s="129"/>
      <c r="Q118" s="129"/>
      <c r="R118" s="129"/>
    </row>
    <row r="119" spans="1:18" s="113" customFormat="1" x14ac:dyDescent="0.25">
      <c r="A119" s="145" t="s">
        <v>492</v>
      </c>
      <c r="B119" s="130"/>
      <c r="C119" s="130"/>
      <c r="D119" s="130"/>
      <c r="E119" s="130"/>
      <c r="F119" s="183"/>
      <c r="G119" s="186"/>
      <c r="H119" s="186"/>
      <c r="I119" s="148"/>
      <c r="J119" s="157"/>
      <c r="K119" s="170"/>
      <c r="L119" s="132"/>
      <c r="M119" s="130"/>
      <c r="N119" s="130"/>
      <c r="O119" s="130"/>
      <c r="P119" s="130"/>
      <c r="Q119" s="130"/>
      <c r="R119" s="130"/>
    </row>
    <row r="120" spans="1:18" s="113" customFormat="1" x14ac:dyDescent="0.25">
      <c r="A120" s="146" t="s">
        <v>493</v>
      </c>
      <c r="B120" s="130"/>
      <c r="C120" s="130"/>
      <c r="D120" s="130"/>
      <c r="E120" s="130"/>
      <c r="F120" s="183"/>
      <c r="G120" s="186"/>
      <c r="H120" s="186"/>
      <c r="I120" s="148"/>
      <c r="J120" s="158"/>
      <c r="K120" s="171"/>
      <c r="L120" s="132"/>
      <c r="M120" s="130"/>
      <c r="N120" s="130"/>
      <c r="O120" s="130"/>
      <c r="P120" s="130"/>
      <c r="Q120" s="130"/>
      <c r="R120" s="130"/>
    </row>
    <row r="121" spans="1:18" s="113" customFormat="1" x14ac:dyDescent="0.25">
      <c r="G121" s="188"/>
      <c r="H121" s="188"/>
      <c r="J121" s="143"/>
      <c r="L121" s="39"/>
    </row>
    <row r="122" spans="1:18" s="46" customFormat="1" x14ac:dyDescent="0.25">
      <c r="A122" s="126">
        <v>22</v>
      </c>
      <c r="B122" s="442"/>
      <c r="C122" s="443"/>
      <c r="D122" s="167"/>
      <c r="E122" s="167"/>
      <c r="F122" s="168"/>
      <c r="G122" s="184"/>
      <c r="H122" s="184"/>
      <c r="I122" s="189" t="str">
        <f>IF(B122=0,"",IF(AND(G122=0,H122=0),365,IF(AND(G122&gt;0,H122=0),$C$6-G122+1,IF(AND(G122=0,H122&gt;0),H122-($C$6-365),H122-G122+1))))</f>
        <v/>
      </c>
      <c r="J122" s="141"/>
      <c r="K122" s="14">
        <f>SUM(K123:K125)</f>
        <v>0</v>
      </c>
      <c r="L122" s="133" t="str">
        <f>IF(K122&gt;0,K122/(F122*I122),"")</f>
        <v/>
      </c>
      <c r="M122" s="172"/>
      <c r="N122" s="127" t="str">
        <f>IFERROR(M122/K122,"")</f>
        <v/>
      </c>
      <c r="O122" s="172"/>
      <c r="P122" s="127" t="str">
        <f>IFERROR(O122/K122,"")</f>
        <v/>
      </c>
      <c r="Q122" s="128" t="str">
        <f>IF(M122=0,"",M122-O122)</f>
        <v/>
      </c>
      <c r="R122" s="127" t="str">
        <f>IFERROR(Q122/K122,"")</f>
        <v/>
      </c>
    </row>
    <row r="123" spans="1:18" s="113" customFormat="1" x14ac:dyDescent="0.25">
      <c r="A123" s="144" t="s">
        <v>491</v>
      </c>
      <c r="B123" s="129"/>
      <c r="C123" s="129"/>
      <c r="D123" s="129"/>
      <c r="E123" s="129"/>
      <c r="F123" s="182"/>
      <c r="G123" s="185"/>
      <c r="H123" s="185"/>
      <c r="I123" s="147"/>
      <c r="J123" s="142"/>
      <c r="K123" s="169"/>
      <c r="L123" s="131"/>
      <c r="M123" s="129"/>
      <c r="N123" s="129"/>
      <c r="O123" s="129"/>
      <c r="P123" s="129"/>
      <c r="Q123" s="129"/>
      <c r="R123" s="129"/>
    </row>
    <row r="124" spans="1:18" s="113" customFormat="1" x14ac:dyDescent="0.25">
      <c r="A124" s="145" t="s">
        <v>492</v>
      </c>
      <c r="B124" s="130"/>
      <c r="C124" s="130"/>
      <c r="D124" s="130"/>
      <c r="E124" s="130"/>
      <c r="F124" s="183"/>
      <c r="G124" s="186"/>
      <c r="H124" s="186"/>
      <c r="I124" s="148"/>
      <c r="J124" s="157"/>
      <c r="K124" s="170"/>
      <c r="L124" s="132"/>
      <c r="M124" s="130"/>
      <c r="N124" s="130"/>
      <c r="O124" s="130"/>
      <c r="P124" s="130"/>
      <c r="Q124" s="130"/>
      <c r="R124" s="130"/>
    </row>
    <row r="125" spans="1:18" s="113" customFormat="1" x14ac:dyDescent="0.25">
      <c r="A125" s="146" t="s">
        <v>493</v>
      </c>
      <c r="B125" s="130"/>
      <c r="C125" s="130"/>
      <c r="D125" s="130"/>
      <c r="E125" s="130"/>
      <c r="F125" s="183"/>
      <c r="G125" s="186"/>
      <c r="H125" s="186"/>
      <c r="I125" s="148"/>
      <c r="J125" s="158"/>
      <c r="K125" s="171"/>
      <c r="L125" s="132"/>
      <c r="M125" s="130"/>
      <c r="N125" s="130"/>
      <c r="O125" s="130"/>
      <c r="P125" s="130"/>
      <c r="Q125" s="130"/>
      <c r="R125" s="130"/>
    </row>
    <row r="126" spans="1:18" s="113" customFormat="1" x14ac:dyDescent="0.25">
      <c r="G126" s="188"/>
      <c r="H126" s="188"/>
      <c r="J126" s="143"/>
      <c r="L126" s="39"/>
    </row>
    <row r="127" spans="1:18" s="46" customFormat="1" x14ac:dyDescent="0.25">
      <c r="A127" s="126">
        <v>23</v>
      </c>
      <c r="B127" s="442"/>
      <c r="C127" s="443"/>
      <c r="D127" s="167"/>
      <c r="E127" s="167"/>
      <c r="F127" s="168"/>
      <c r="G127" s="184"/>
      <c r="H127" s="184"/>
      <c r="I127" s="189" t="str">
        <f>IF(B127=0,"",IF(AND(G127=0,H127=0),365,IF(AND(G127&gt;0,H127=0),$C$6-G127+1,IF(AND(G127=0,H127&gt;0),H127-($C$6-365),H127-G127+1))))</f>
        <v/>
      </c>
      <c r="J127" s="141"/>
      <c r="K127" s="14">
        <f>SUM(K128:K130)</f>
        <v>0</v>
      </c>
      <c r="L127" s="133" t="str">
        <f>IF(K127&gt;0,K127/(F127*I127),"")</f>
        <v/>
      </c>
      <c r="M127" s="172"/>
      <c r="N127" s="127" t="str">
        <f>IFERROR(M127/K127,"")</f>
        <v/>
      </c>
      <c r="O127" s="172"/>
      <c r="P127" s="127" t="str">
        <f>IFERROR(O127/K127,"")</f>
        <v/>
      </c>
      <c r="Q127" s="128" t="str">
        <f>IF(M127=0,"",M127-O127)</f>
        <v/>
      </c>
      <c r="R127" s="127" t="str">
        <f>IFERROR(Q127/K127,"")</f>
        <v/>
      </c>
    </row>
    <row r="128" spans="1:18" s="113" customFormat="1" x14ac:dyDescent="0.25">
      <c r="A128" s="144" t="s">
        <v>491</v>
      </c>
      <c r="B128" s="129"/>
      <c r="C128" s="129"/>
      <c r="D128" s="129"/>
      <c r="E128" s="129"/>
      <c r="F128" s="182"/>
      <c r="G128" s="185"/>
      <c r="H128" s="185"/>
      <c r="I128" s="147"/>
      <c r="J128" s="142"/>
      <c r="K128" s="169"/>
      <c r="L128" s="131"/>
      <c r="M128" s="129"/>
      <c r="N128" s="129"/>
      <c r="O128" s="129"/>
      <c r="P128" s="129"/>
      <c r="Q128" s="129"/>
      <c r="R128" s="129"/>
    </row>
    <row r="129" spans="1:18" s="113" customFormat="1" x14ac:dyDescent="0.25">
      <c r="A129" s="145" t="s">
        <v>492</v>
      </c>
      <c r="B129" s="130"/>
      <c r="C129" s="130"/>
      <c r="D129" s="130"/>
      <c r="E129" s="130"/>
      <c r="F129" s="183"/>
      <c r="G129" s="186"/>
      <c r="H129" s="186"/>
      <c r="I129" s="148"/>
      <c r="J129" s="157"/>
      <c r="K129" s="170"/>
      <c r="L129" s="132"/>
      <c r="M129" s="130"/>
      <c r="N129" s="130"/>
      <c r="O129" s="130"/>
      <c r="P129" s="130"/>
      <c r="Q129" s="130"/>
      <c r="R129" s="130"/>
    </row>
    <row r="130" spans="1:18" s="113" customFormat="1" x14ac:dyDescent="0.25">
      <c r="A130" s="146" t="s">
        <v>493</v>
      </c>
      <c r="B130" s="130"/>
      <c r="C130" s="130"/>
      <c r="D130" s="130"/>
      <c r="E130" s="130"/>
      <c r="F130" s="183"/>
      <c r="G130" s="186"/>
      <c r="H130" s="186"/>
      <c r="I130" s="148"/>
      <c r="J130" s="158"/>
      <c r="K130" s="171"/>
      <c r="L130" s="132"/>
      <c r="M130" s="130"/>
      <c r="N130" s="130"/>
      <c r="O130" s="130"/>
      <c r="P130" s="130"/>
      <c r="Q130" s="130"/>
      <c r="R130" s="130"/>
    </row>
    <row r="131" spans="1:18" s="113" customFormat="1" x14ac:dyDescent="0.25">
      <c r="G131" s="188"/>
      <c r="H131" s="188"/>
      <c r="J131" s="143"/>
      <c r="L131" s="39"/>
    </row>
    <row r="132" spans="1:18" s="46" customFormat="1" x14ac:dyDescent="0.25">
      <c r="A132" s="126">
        <v>24</v>
      </c>
      <c r="B132" s="442"/>
      <c r="C132" s="443"/>
      <c r="D132" s="167"/>
      <c r="E132" s="167"/>
      <c r="F132" s="168"/>
      <c r="G132" s="184"/>
      <c r="H132" s="184"/>
      <c r="I132" s="189" t="str">
        <f>IF(B132=0,"",IF(AND(G132=0,H132=0),365,IF(AND(G132&gt;0,H132=0),$C$6-G132+1,IF(AND(G132=0,H132&gt;0),H132-($C$6-365),H132-G132+1))))</f>
        <v/>
      </c>
      <c r="J132" s="141"/>
      <c r="K132" s="14">
        <f>SUM(K133:K135)</f>
        <v>0</v>
      </c>
      <c r="L132" s="133" t="str">
        <f>IF(K132&gt;0,K132/(F132*I132),"")</f>
        <v/>
      </c>
      <c r="M132" s="172"/>
      <c r="N132" s="127" t="str">
        <f>IFERROR(M132/K132,"")</f>
        <v/>
      </c>
      <c r="O132" s="172"/>
      <c r="P132" s="127" t="str">
        <f>IFERROR(O132/K132,"")</f>
        <v/>
      </c>
      <c r="Q132" s="128" t="str">
        <f>IF(M132=0,"",M132-O132)</f>
        <v/>
      </c>
      <c r="R132" s="127" t="str">
        <f>IFERROR(Q132/K132,"")</f>
        <v/>
      </c>
    </row>
    <row r="133" spans="1:18" s="113" customFormat="1" x14ac:dyDescent="0.25">
      <c r="A133" s="144" t="s">
        <v>491</v>
      </c>
      <c r="B133" s="129"/>
      <c r="C133" s="129"/>
      <c r="D133" s="129"/>
      <c r="E133" s="129"/>
      <c r="F133" s="182"/>
      <c r="G133" s="185"/>
      <c r="H133" s="185"/>
      <c r="I133" s="147"/>
      <c r="J133" s="142"/>
      <c r="K133" s="169"/>
      <c r="L133" s="131"/>
      <c r="M133" s="129"/>
      <c r="N133" s="129"/>
      <c r="O133" s="129"/>
      <c r="P133" s="129"/>
      <c r="Q133" s="129"/>
      <c r="R133" s="129"/>
    </row>
    <row r="134" spans="1:18" s="113" customFormat="1" x14ac:dyDescent="0.25">
      <c r="A134" s="145" t="s">
        <v>492</v>
      </c>
      <c r="B134" s="130"/>
      <c r="C134" s="130"/>
      <c r="D134" s="130"/>
      <c r="E134" s="130"/>
      <c r="F134" s="183"/>
      <c r="G134" s="186"/>
      <c r="H134" s="186"/>
      <c r="I134" s="148"/>
      <c r="J134" s="157"/>
      <c r="K134" s="170"/>
      <c r="L134" s="132"/>
      <c r="M134" s="130"/>
      <c r="N134" s="130"/>
      <c r="O134" s="130"/>
      <c r="P134" s="130"/>
      <c r="Q134" s="130"/>
      <c r="R134" s="130"/>
    </row>
    <row r="135" spans="1:18" s="113" customFormat="1" x14ac:dyDescent="0.25">
      <c r="A135" s="146" t="s">
        <v>493</v>
      </c>
      <c r="B135" s="130"/>
      <c r="C135" s="130"/>
      <c r="D135" s="130"/>
      <c r="E135" s="130"/>
      <c r="F135" s="183"/>
      <c r="G135" s="186"/>
      <c r="H135" s="186"/>
      <c r="I135" s="148"/>
      <c r="J135" s="158"/>
      <c r="K135" s="171"/>
      <c r="L135" s="132"/>
      <c r="M135" s="130"/>
      <c r="N135" s="130"/>
      <c r="O135" s="130"/>
      <c r="P135" s="130"/>
      <c r="Q135" s="130"/>
      <c r="R135" s="130"/>
    </row>
    <row r="136" spans="1:18" s="113" customFormat="1" x14ac:dyDescent="0.25">
      <c r="G136" s="188"/>
      <c r="H136" s="188"/>
      <c r="J136" s="143"/>
      <c r="L136" s="39"/>
    </row>
    <row r="137" spans="1:18" s="46" customFormat="1" x14ac:dyDescent="0.25">
      <c r="A137" s="126">
        <v>25</v>
      </c>
      <c r="B137" s="442"/>
      <c r="C137" s="443"/>
      <c r="D137" s="167"/>
      <c r="E137" s="167"/>
      <c r="F137" s="168"/>
      <c r="G137" s="184"/>
      <c r="H137" s="184"/>
      <c r="I137" s="189" t="str">
        <f>IF(B137=0,"",IF(AND(G137=0,H137=0),365,IF(AND(G137&gt;0,H137=0),$C$6-G137+1,IF(AND(G137=0,H137&gt;0),H137-($C$6-365),H137-G137+1))))</f>
        <v/>
      </c>
      <c r="J137" s="141"/>
      <c r="K137" s="14">
        <f>SUM(K138:K140)</f>
        <v>0</v>
      </c>
      <c r="L137" s="133" t="str">
        <f>IF(K137&gt;0,K137/(F137*I137),"")</f>
        <v/>
      </c>
      <c r="M137" s="172"/>
      <c r="N137" s="127" t="str">
        <f>IFERROR(M137/K137,"")</f>
        <v/>
      </c>
      <c r="O137" s="172"/>
      <c r="P137" s="127" t="str">
        <f>IFERROR(O137/K137,"")</f>
        <v/>
      </c>
      <c r="Q137" s="128" t="str">
        <f>IF(M137=0,"",M137-O137)</f>
        <v/>
      </c>
      <c r="R137" s="127" t="str">
        <f>IFERROR(Q137/K137,"")</f>
        <v/>
      </c>
    </row>
    <row r="138" spans="1:18" s="113" customFormat="1" x14ac:dyDescent="0.25">
      <c r="A138" s="144" t="s">
        <v>491</v>
      </c>
      <c r="B138" s="129"/>
      <c r="C138" s="129"/>
      <c r="D138" s="129"/>
      <c r="E138" s="129"/>
      <c r="F138" s="182"/>
      <c r="G138" s="185"/>
      <c r="H138" s="185"/>
      <c r="I138" s="147"/>
      <c r="J138" s="142"/>
      <c r="K138" s="169"/>
      <c r="L138" s="131"/>
      <c r="M138" s="129"/>
      <c r="N138" s="129"/>
      <c r="O138" s="129"/>
      <c r="P138" s="129"/>
      <c r="Q138" s="129"/>
      <c r="R138" s="129"/>
    </row>
    <row r="139" spans="1:18" s="113" customFormat="1" x14ac:dyDescent="0.25">
      <c r="A139" s="145" t="s">
        <v>492</v>
      </c>
      <c r="B139" s="130"/>
      <c r="C139" s="130"/>
      <c r="D139" s="130"/>
      <c r="E139" s="130"/>
      <c r="F139" s="183"/>
      <c r="G139" s="186"/>
      <c r="H139" s="186"/>
      <c r="I139" s="148"/>
      <c r="J139" s="157"/>
      <c r="K139" s="170"/>
      <c r="L139" s="132"/>
      <c r="M139" s="130"/>
      <c r="N139" s="130"/>
      <c r="O139" s="130"/>
      <c r="P139" s="130"/>
      <c r="Q139" s="130"/>
      <c r="R139" s="130"/>
    </row>
    <row r="140" spans="1:18" s="113" customFormat="1" x14ac:dyDescent="0.25">
      <c r="A140" s="146" t="s">
        <v>493</v>
      </c>
      <c r="B140" s="130"/>
      <c r="C140" s="130"/>
      <c r="D140" s="130"/>
      <c r="E140" s="130"/>
      <c r="F140" s="183"/>
      <c r="G140" s="186"/>
      <c r="H140" s="186"/>
      <c r="I140" s="148"/>
      <c r="J140" s="158"/>
      <c r="K140" s="171"/>
      <c r="L140" s="132"/>
      <c r="M140" s="130"/>
      <c r="N140" s="130"/>
      <c r="O140" s="130"/>
      <c r="P140" s="130"/>
      <c r="Q140" s="130"/>
      <c r="R140" s="130"/>
    </row>
    <row r="141" spans="1:18" s="113" customFormat="1" x14ac:dyDescent="0.25">
      <c r="G141" s="188"/>
      <c r="H141" s="188"/>
      <c r="J141" s="143"/>
      <c r="L141" s="39"/>
    </row>
    <row r="142" spans="1:18" s="46" customFormat="1" x14ac:dyDescent="0.25">
      <c r="A142" s="126">
        <v>26</v>
      </c>
      <c r="B142" s="442"/>
      <c r="C142" s="443"/>
      <c r="D142" s="167"/>
      <c r="E142" s="167"/>
      <c r="F142" s="168"/>
      <c r="G142" s="184"/>
      <c r="H142" s="184"/>
      <c r="I142" s="189" t="str">
        <f>IF(B142=0,"",IF(AND(G142=0,H142=0),365,IF(AND(G142&gt;0,H142=0),$C$6-G142+1,IF(AND(G142=0,H142&gt;0),H142-($C$6-365),H142-G142+1))))</f>
        <v/>
      </c>
      <c r="J142" s="141"/>
      <c r="K142" s="14">
        <f>SUM(K143:K145)</f>
        <v>0</v>
      </c>
      <c r="L142" s="133" t="str">
        <f>IF(K142&gt;0,K142/(F142*I142),"")</f>
        <v/>
      </c>
      <c r="M142" s="172"/>
      <c r="N142" s="127" t="str">
        <f>IFERROR(M142/K142,"")</f>
        <v/>
      </c>
      <c r="O142" s="172"/>
      <c r="P142" s="127" t="str">
        <f>IFERROR(O142/K142,"")</f>
        <v/>
      </c>
      <c r="Q142" s="128" t="str">
        <f>IF(M142=0,"",M142-O142)</f>
        <v/>
      </c>
      <c r="R142" s="127" t="str">
        <f>IFERROR(Q142/K142,"")</f>
        <v/>
      </c>
    </row>
    <row r="143" spans="1:18" s="113" customFormat="1" x14ac:dyDescent="0.25">
      <c r="A143" s="144" t="s">
        <v>491</v>
      </c>
      <c r="B143" s="129"/>
      <c r="C143" s="129"/>
      <c r="D143" s="129"/>
      <c r="E143" s="129"/>
      <c r="F143" s="182"/>
      <c r="G143" s="185"/>
      <c r="H143" s="185"/>
      <c r="I143" s="147"/>
      <c r="J143" s="142"/>
      <c r="K143" s="169"/>
      <c r="L143" s="131"/>
      <c r="M143" s="129"/>
      <c r="N143" s="129"/>
      <c r="O143" s="129"/>
      <c r="P143" s="129"/>
      <c r="Q143" s="129"/>
      <c r="R143" s="129"/>
    </row>
    <row r="144" spans="1:18" s="113" customFormat="1" x14ac:dyDescent="0.25">
      <c r="A144" s="145" t="s">
        <v>492</v>
      </c>
      <c r="B144" s="130"/>
      <c r="C144" s="130"/>
      <c r="D144" s="130"/>
      <c r="E144" s="130"/>
      <c r="F144" s="183"/>
      <c r="G144" s="186"/>
      <c r="H144" s="186"/>
      <c r="I144" s="148"/>
      <c r="J144" s="157"/>
      <c r="K144" s="170"/>
      <c r="L144" s="132"/>
      <c r="M144" s="130"/>
      <c r="N144" s="130"/>
      <c r="O144" s="130"/>
      <c r="P144" s="130"/>
      <c r="Q144" s="130"/>
      <c r="R144" s="130"/>
    </row>
    <row r="145" spans="1:18" s="113" customFormat="1" x14ac:dyDescent="0.25">
      <c r="A145" s="146" t="s">
        <v>493</v>
      </c>
      <c r="B145" s="130"/>
      <c r="C145" s="130"/>
      <c r="D145" s="130"/>
      <c r="E145" s="130"/>
      <c r="F145" s="183"/>
      <c r="G145" s="186"/>
      <c r="H145" s="186"/>
      <c r="I145" s="148"/>
      <c r="J145" s="158"/>
      <c r="K145" s="171"/>
      <c r="L145" s="132"/>
      <c r="M145" s="130"/>
      <c r="N145" s="130"/>
      <c r="O145" s="130"/>
      <c r="P145" s="130"/>
      <c r="Q145" s="130"/>
      <c r="R145" s="130"/>
    </row>
    <row r="146" spans="1:18" s="113" customFormat="1" x14ac:dyDescent="0.25">
      <c r="G146" s="188"/>
      <c r="H146" s="188"/>
      <c r="J146" s="143"/>
      <c r="L146" s="39"/>
    </row>
    <row r="147" spans="1:18" s="46" customFormat="1" x14ac:dyDescent="0.25">
      <c r="A147" s="126">
        <v>27</v>
      </c>
      <c r="B147" s="442"/>
      <c r="C147" s="443"/>
      <c r="D147" s="167"/>
      <c r="E147" s="167"/>
      <c r="F147" s="168"/>
      <c r="G147" s="184"/>
      <c r="H147" s="184"/>
      <c r="I147" s="189" t="str">
        <f>IF(B147=0,"",IF(AND(G147=0,H147=0),365,IF(AND(G147&gt;0,H147=0),$C$6-G147+1,IF(AND(G147=0,H147&gt;0),H147-($C$6-365),H147-G147+1))))</f>
        <v/>
      </c>
      <c r="J147" s="141"/>
      <c r="K147" s="14">
        <f>SUM(K148:K150)</f>
        <v>0</v>
      </c>
      <c r="L147" s="133" t="str">
        <f>IF(K147&gt;0,K147/(F147*I147),"")</f>
        <v/>
      </c>
      <c r="M147" s="172"/>
      <c r="N147" s="127" t="str">
        <f>IFERROR(M147/K147,"")</f>
        <v/>
      </c>
      <c r="O147" s="172"/>
      <c r="P147" s="127" t="str">
        <f>IFERROR(O147/K147,"")</f>
        <v/>
      </c>
      <c r="Q147" s="128" t="str">
        <f>IF(M147=0,"",M147-O147)</f>
        <v/>
      </c>
      <c r="R147" s="127" t="str">
        <f>IFERROR(Q147/K147,"")</f>
        <v/>
      </c>
    </row>
    <row r="148" spans="1:18" s="113" customFormat="1" x14ac:dyDescent="0.25">
      <c r="A148" s="144" t="s">
        <v>491</v>
      </c>
      <c r="B148" s="129"/>
      <c r="C148" s="129"/>
      <c r="D148" s="129"/>
      <c r="E148" s="129"/>
      <c r="F148" s="182"/>
      <c r="G148" s="185"/>
      <c r="H148" s="185"/>
      <c r="I148" s="147"/>
      <c r="J148" s="142"/>
      <c r="K148" s="169"/>
      <c r="L148" s="131"/>
      <c r="M148" s="129"/>
      <c r="N148" s="129"/>
      <c r="O148" s="129"/>
      <c r="P148" s="129"/>
      <c r="Q148" s="129"/>
      <c r="R148" s="129"/>
    </row>
    <row r="149" spans="1:18" s="113" customFormat="1" x14ac:dyDescent="0.25">
      <c r="A149" s="145" t="s">
        <v>492</v>
      </c>
      <c r="B149" s="130"/>
      <c r="C149" s="130"/>
      <c r="D149" s="130"/>
      <c r="E149" s="130"/>
      <c r="F149" s="183"/>
      <c r="G149" s="186"/>
      <c r="H149" s="186"/>
      <c r="I149" s="148"/>
      <c r="J149" s="157"/>
      <c r="K149" s="170"/>
      <c r="L149" s="132"/>
      <c r="M149" s="130"/>
      <c r="N149" s="130"/>
      <c r="O149" s="130"/>
      <c r="P149" s="130"/>
      <c r="Q149" s="130"/>
      <c r="R149" s="130"/>
    </row>
    <row r="150" spans="1:18" s="113" customFormat="1" x14ac:dyDescent="0.25">
      <c r="A150" s="146" t="s">
        <v>493</v>
      </c>
      <c r="B150" s="130"/>
      <c r="C150" s="130"/>
      <c r="D150" s="130"/>
      <c r="E150" s="130"/>
      <c r="F150" s="183"/>
      <c r="G150" s="186"/>
      <c r="H150" s="186"/>
      <c r="I150" s="148"/>
      <c r="J150" s="158"/>
      <c r="K150" s="171"/>
      <c r="L150" s="132"/>
      <c r="M150" s="130"/>
      <c r="N150" s="130"/>
      <c r="O150" s="130"/>
      <c r="P150" s="130"/>
      <c r="Q150" s="130"/>
      <c r="R150" s="130"/>
    </row>
    <row r="151" spans="1:18" s="113" customFormat="1" x14ac:dyDescent="0.25">
      <c r="G151" s="188"/>
      <c r="H151" s="188"/>
      <c r="J151" s="143"/>
      <c r="L151" s="39"/>
    </row>
    <row r="152" spans="1:18" s="46" customFormat="1" x14ac:dyDescent="0.25">
      <c r="A152" s="126">
        <v>28</v>
      </c>
      <c r="B152" s="442"/>
      <c r="C152" s="443"/>
      <c r="D152" s="167"/>
      <c r="E152" s="167"/>
      <c r="F152" s="168"/>
      <c r="G152" s="184"/>
      <c r="H152" s="184"/>
      <c r="I152" s="189" t="str">
        <f>IF(B152=0,"",IF(AND(G152=0,H152=0),365,IF(AND(G152&gt;0,H152=0),$C$6-G152+1,IF(AND(G152=0,H152&gt;0),H152-($C$6-365),H152-G152+1))))</f>
        <v/>
      </c>
      <c r="J152" s="141"/>
      <c r="K152" s="14">
        <f>SUM(K153:K155)</f>
        <v>0</v>
      </c>
      <c r="L152" s="133" t="str">
        <f>IF(K152&gt;0,K152/(F152*I152),"")</f>
        <v/>
      </c>
      <c r="M152" s="172"/>
      <c r="N152" s="127" t="str">
        <f>IFERROR(M152/K152,"")</f>
        <v/>
      </c>
      <c r="O152" s="172"/>
      <c r="P152" s="127" t="str">
        <f>IFERROR(O152/K152,"")</f>
        <v/>
      </c>
      <c r="Q152" s="128" t="str">
        <f>IF(M152=0,"",M152-O152)</f>
        <v/>
      </c>
      <c r="R152" s="127" t="str">
        <f>IFERROR(Q152/K152,"")</f>
        <v/>
      </c>
    </row>
    <row r="153" spans="1:18" s="113" customFormat="1" x14ac:dyDescent="0.25">
      <c r="A153" s="144" t="s">
        <v>491</v>
      </c>
      <c r="B153" s="129"/>
      <c r="C153" s="129"/>
      <c r="D153" s="129"/>
      <c r="E153" s="129"/>
      <c r="F153" s="182"/>
      <c r="G153" s="185"/>
      <c r="H153" s="185"/>
      <c r="I153" s="147"/>
      <c r="J153" s="142"/>
      <c r="K153" s="169"/>
      <c r="L153" s="131"/>
      <c r="M153" s="129"/>
      <c r="N153" s="129"/>
      <c r="O153" s="129"/>
      <c r="P153" s="129"/>
      <c r="Q153" s="129"/>
      <c r="R153" s="129"/>
    </row>
    <row r="154" spans="1:18" s="113" customFormat="1" x14ac:dyDescent="0.25">
      <c r="A154" s="145" t="s">
        <v>492</v>
      </c>
      <c r="B154" s="130"/>
      <c r="C154" s="130"/>
      <c r="D154" s="130"/>
      <c r="E154" s="130"/>
      <c r="F154" s="183"/>
      <c r="G154" s="186"/>
      <c r="H154" s="186"/>
      <c r="I154" s="148"/>
      <c r="J154" s="157"/>
      <c r="K154" s="170"/>
      <c r="L154" s="132"/>
      <c r="M154" s="130"/>
      <c r="N154" s="130"/>
      <c r="O154" s="130"/>
      <c r="P154" s="130"/>
      <c r="Q154" s="130"/>
      <c r="R154" s="130"/>
    </row>
    <row r="155" spans="1:18" s="113" customFormat="1" x14ac:dyDescent="0.25">
      <c r="A155" s="146" t="s">
        <v>493</v>
      </c>
      <c r="B155" s="130"/>
      <c r="C155" s="130"/>
      <c r="D155" s="130"/>
      <c r="E155" s="130"/>
      <c r="F155" s="183"/>
      <c r="G155" s="186"/>
      <c r="H155" s="186"/>
      <c r="I155" s="148"/>
      <c r="J155" s="158"/>
      <c r="K155" s="171"/>
      <c r="L155" s="132"/>
      <c r="M155" s="130"/>
      <c r="N155" s="130"/>
      <c r="O155" s="130"/>
      <c r="P155" s="130"/>
      <c r="Q155" s="130"/>
      <c r="R155" s="130"/>
    </row>
    <row r="156" spans="1:18" s="113" customFormat="1" x14ac:dyDescent="0.25">
      <c r="G156" s="188"/>
      <c r="H156" s="188"/>
      <c r="J156" s="143"/>
      <c r="L156" s="39"/>
    </row>
    <row r="157" spans="1:18" s="46" customFormat="1" x14ac:dyDescent="0.25">
      <c r="A157" s="126">
        <v>29</v>
      </c>
      <c r="B157" s="442"/>
      <c r="C157" s="443"/>
      <c r="D157" s="167"/>
      <c r="E157" s="167"/>
      <c r="F157" s="168"/>
      <c r="G157" s="184"/>
      <c r="H157" s="184"/>
      <c r="I157" s="189" t="str">
        <f>IF(B157=0,"",IF(AND(G157=0,H157=0),365,IF(AND(G157&gt;0,H157=0),$C$6-G157+1,IF(AND(G157=0,H157&gt;0),H157-($C$6-365),H157-G157+1))))</f>
        <v/>
      </c>
      <c r="J157" s="141"/>
      <c r="K157" s="14">
        <f>SUM(K158:K160)</f>
        <v>0</v>
      </c>
      <c r="L157" s="133" t="str">
        <f>IF(K157&gt;0,K157/(F157*I157),"")</f>
        <v/>
      </c>
      <c r="M157" s="172"/>
      <c r="N157" s="127" t="str">
        <f>IFERROR(M157/K157,"")</f>
        <v/>
      </c>
      <c r="O157" s="172"/>
      <c r="P157" s="127" t="str">
        <f>IFERROR(O157/K157,"")</f>
        <v/>
      </c>
      <c r="Q157" s="128" t="str">
        <f>IF(M157=0,"",M157-O157)</f>
        <v/>
      </c>
      <c r="R157" s="127" t="str">
        <f>IFERROR(Q157/K157,"")</f>
        <v/>
      </c>
    </row>
    <row r="158" spans="1:18" s="113" customFormat="1" x14ac:dyDescent="0.25">
      <c r="A158" s="144" t="s">
        <v>491</v>
      </c>
      <c r="B158" s="129"/>
      <c r="C158" s="129"/>
      <c r="D158" s="129"/>
      <c r="E158" s="129"/>
      <c r="F158" s="182"/>
      <c r="G158" s="185"/>
      <c r="H158" s="185"/>
      <c r="I158" s="147"/>
      <c r="J158" s="142"/>
      <c r="K158" s="169"/>
      <c r="L158" s="131"/>
      <c r="M158" s="129"/>
      <c r="N158" s="129"/>
      <c r="O158" s="129"/>
      <c r="P158" s="129"/>
      <c r="Q158" s="129"/>
      <c r="R158" s="129"/>
    </row>
    <row r="159" spans="1:18" s="113" customFormat="1" x14ac:dyDescent="0.25">
      <c r="A159" s="145" t="s">
        <v>492</v>
      </c>
      <c r="B159" s="130"/>
      <c r="C159" s="130"/>
      <c r="D159" s="130"/>
      <c r="E159" s="130"/>
      <c r="F159" s="183"/>
      <c r="G159" s="186"/>
      <c r="H159" s="186"/>
      <c r="I159" s="148"/>
      <c r="J159" s="157"/>
      <c r="K159" s="170"/>
      <c r="L159" s="132"/>
      <c r="M159" s="130"/>
      <c r="N159" s="130"/>
      <c r="O159" s="130"/>
      <c r="P159" s="130"/>
      <c r="Q159" s="130"/>
      <c r="R159" s="130"/>
    </row>
    <row r="160" spans="1:18" s="113" customFormat="1" x14ac:dyDescent="0.25">
      <c r="A160" s="146" t="s">
        <v>493</v>
      </c>
      <c r="B160" s="130"/>
      <c r="C160" s="130"/>
      <c r="D160" s="130"/>
      <c r="E160" s="130"/>
      <c r="F160" s="183"/>
      <c r="G160" s="186"/>
      <c r="H160" s="186"/>
      <c r="I160" s="148"/>
      <c r="J160" s="158"/>
      <c r="K160" s="171"/>
      <c r="L160" s="132"/>
      <c r="M160" s="130"/>
      <c r="N160" s="130"/>
      <c r="O160" s="130"/>
      <c r="P160" s="130"/>
      <c r="Q160" s="130"/>
      <c r="R160" s="130"/>
    </row>
    <row r="161" spans="1:18" s="113" customFormat="1" x14ac:dyDescent="0.25">
      <c r="G161" s="188"/>
      <c r="H161" s="188"/>
      <c r="J161" s="143"/>
      <c r="L161" s="39"/>
    </row>
    <row r="162" spans="1:18" s="46" customFormat="1" x14ac:dyDescent="0.25">
      <c r="A162" s="126">
        <v>30</v>
      </c>
      <c r="B162" s="442"/>
      <c r="C162" s="443"/>
      <c r="D162" s="167"/>
      <c r="E162" s="167"/>
      <c r="F162" s="168"/>
      <c r="G162" s="184"/>
      <c r="H162" s="184"/>
      <c r="I162" s="189" t="str">
        <f>IF(B162=0,"",IF(AND(G162=0,H162=0),365,IF(AND(G162&gt;0,H162=0),$C$6-G162+1,IF(AND(G162=0,H162&gt;0),H162-($C$6-365),H162-G162+1))))</f>
        <v/>
      </c>
      <c r="J162" s="141"/>
      <c r="K162" s="14">
        <f>SUM(K163:K165)</f>
        <v>0</v>
      </c>
      <c r="L162" s="133" t="str">
        <f>IF(K162&gt;0,K162/(F162*I162),"")</f>
        <v/>
      </c>
      <c r="M162" s="172"/>
      <c r="N162" s="127" t="str">
        <f>IFERROR(M162/K162,"")</f>
        <v/>
      </c>
      <c r="O162" s="172"/>
      <c r="P162" s="127" t="str">
        <f>IFERROR(O162/K162,"")</f>
        <v/>
      </c>
      <c r="Q162" s="128" t="str">
        <f>IF(M162=0,"",M162-O162)</f>
        <v/>
      </c>
      <c r="R162" s="127" t="str">
        <f>IFERROR(Q162/K162,"")</f>
        <v/>
      </c>
    </row>
    <row r="163" spans="1:18" s="113" customFormat="1" x14ac:dyDescent="0.25">
      <c r="A163" s="144" t="s">
        <v>491</v>
      </c>
      <c r="B163" s="129"/>
      <c r="C163" s="129"/>
      <c r="D163" s="129"/>
      <c r="E163" s="129"/>
      <c r="F163" s="182"/>
      <c r="G163" s="185"/>
      <c r="H163" s="185"/>
      <c r="I163" s="147"/>
      <c r="J163" s="142"/>
      <c r="K163" s="169"/>
      <c r="L163" s="131"/>
      <c r="M163" s="129"/>
      <c r="N163" s="129"/>
      <c r="O163" s="129"/>
      <c r="P163" s="129"/>
      <c r="Q163" s="129"/>
      <c r="R163" s="129"/>
    </row>
    <row r="164" spans="1:18" s="113" customFormat="1" x14ac:dyDescent="0.25">
      <c r="A164" s="145" t="s">
        <v>492</v>
      </c>
      <c r="B164" s="130"/>
      <c r="C164" s="130"/>
      <c r="D164" s="130"/>
      <c r="E164" s="130"/>
      <c r="F164" s="183"/>
      <c r="G164" s="186"/>
      <c r="H164" s="186"/>
      <c r="I164" s="148"/>
      <c r="J164" s="157"/>
      <c r="K164" s="170"/>
      <c r="L164" s="132"/>
      <c r="M164" s="130"/>
      <c r="N164" s="130"/>
      <c r="O164" s="130"/>
      <c r="P164" s="130"/>
      <c r="Q164" s="130"/>
      <c r="R164" s="130"/>
    </row>
    <row r="165" spans="1:18" s="113" customFormat="1" x14ac:dyDescent="0.25">
      <c r="A165" s="146" t="s">
        <v>493</v>
      </c>
      <c r="B165" s="130"/>
      <c r="C165" s="130"/>
      <c r="D165" s="130"/>
      <c r="E165" s="130"/>
      <c r="F165" s="183"/>
      <c r="G165" s="186"/>
      <c r="H165" s="186"/>
      <c r="I165" s="148"/>
      <c r="J165" s="158"/>
      <c r="K165" s="171"/>
      <c r="L165" s="132"/>
      <c r="M165" s="130"/>
      <c r="N165" s="130"/>
      <c r="O165" s="130"/>
      <c r="P165" s="130"/>
      <c r="Q165" s="130"/>
      <c r="R165" s="130"/>
    </row>
    <row r="166" spans="1:18" s="113" customFormat="1" x14ac:dyDescent="0.25">
      <c r="G166" s="188"/>
      <c r="H166" s="188"/>
      <c r="J166" s="143"/>
      <c r="L166" s="39"/>
    </row>
    <row r="167" spans="1:18" x14ac:dyDescent="0.25">
      <c r="A167" s="42">
        <v>31</v>
      </c>
      <c r="B167" s="444" t="s">
        <v>184</v>
      </c>
      <c r="C167" s="444"/>
      <c r="D167" s="444"/>
      <c r="E167" s="444"/>
      <c r="F167" s="38">
        <f>F162+F157+F152+F147+F142+F137+F132+F127+F122+F117+F112+F107+F102+F97+F92+F87+F82+F77+F72+F67+F62+F57+F52+F47+F42+F37+F32+F27+F22+F17</f>
        <v>0</v>
      </c>
      <c r="G167" s="44"/>
      <c r="H167" s="44"/>
      <c r="I167" s="44"/>
      <c r="J167" s="44"/>
      <c r="K167" s="38">
        <f>K162+K157+K152+K147+K142+K137+K132+K127+K122+K117+K112+K107+K102+K97+K92+K87+K82+K77+K72+K67+K62+K57+K52+K47+K42+K37+K32+K27+K22+K17</f>
        <v>0</v>
      </c>
      <c r="L167" s="40" t="str">
        <f>IF(K167&gt;0,K167/(F167*365),"")</f>
        <v/>
      </c>
      <c r="M167" s="38">
        <f>M162+M157+M152+M147+M142+M137+M132+M127+M122+M117+M112+M107+M102+M97+M92+M87+M82+M77+M72+M67+M62+M57+M52+M47+M42+M37+M32+M27+M22+M17</f>
        <v>0</v>
      </c>
      <c r="N167" s="26" t="str">
        <f t="shared" ref="N167" si="0">IFERROR(M167/K167,"")</f>
        <v/>
      </c>
      <c r="O167" s="38">
        <f>O162+O157+O152+O147+O142+O137+O132+O127+O122+O117+O112+O107+O102+O97+O92+O87+O82+O77+O72+O67+O62+O57+O52+O47+O42+O37+O32+O27+O22+O17</f>
        <v>0</v>
      </c>
      <c r="P167" s="26" t="str">
        <f t="shared" ref="P167" si="1">IFERROR(O167/K167,"")</f>
        <v/>
      </c>
      <c r="Q167" s="41" t="str">
        <f t="shared" ref="Q167" si="2">IF(M167=0,"",M167-O167)</f>
        <v/>
      </c>
      <c r="R167" s="26" t="str">
        <f t="shared" ref="R167" si="3">IFERROR(Q167/K167,"")</f>
        <v/>
      </c>
    </row>
    <row r="169" spans="1:18" x14ac:dyDescent="0.25">
      <c r="A169" s="42">
        <v>32</v>
      </c>
      <c r="L169" s="52" t="s">
        <v>229</v>
      </c>
      <c r="M169" s="54">
        <f>'Schedule 1'!G91</f>
        <v>0</v>
      </c>
    </row>
    <row r="170" spans="1:18" x14ac:dyDescent="0.25">
      <c r="A170" s="42">
        <v>33</v>
      </c>
      <c r="L170" s="52" t="s">
        <v>222</v>
      </c>
      <c r="M170" s="54">
        <f>'Schedule 1'!G93</f>
        <v>0</v>
      </c>
    </row>
    <row r="171" spans="1:18" x14ac:dyDescent="0.25">
      <c r="A171" s="42">
        <v>34</v>
      </c>
      <c r="L171" s="52" t="s">
        <v>230</v>
      </c>
      <c r="M171" s="27">
        <f>SUM(M169:M170)</f>
        <v>0</v>
      </c>
    </row>
    <row r="172" spans="1:18" x14ac:dyDescent="0.25">
      <c r="A172" s="42">
        <v>35</v>
      </c>
      <c r="L172" s="52" t="s">
        <v>13</v>
      </c>
      <c r="M172" s="27">
        <f>M167-M171</f>
        <v>0</v>
      </c>
    </row>
    <row r="173" spans="1:18" x14ac:dyDescent="0.25">
      <c r="K173" s="113"/>
      <c r="M173" s="53" t="str">
        <f>IF(M172&lt;&gt;0,"ERROR","")</f>
        <v/>
      </c>
    </row>
    <row r="174" spans="1:18" ht="39" customHeight="1" x14ac:dyDescent="0.25">
      <c r="J174" s="10" t="s">
        <v>50</v>
      </c>
      <c r="K174" s="10" t="s">
        <v>490</v>
      </c>
      <c r="L174" s="33" t="s">
        <v>489</v>
      </c>
      <c r="M174" s="134" t="s">
        <v>13</v>
      </c>
    </row>
    <row r="175" spans="1:18" x14ac:dyDescent="0.25">
      <c r="A175" s="42">
        <v>36</v>
      </c>
      <c r="J175" s="136" t="s">
        <v>486</v>
      </c>
      <c r="K175" s="38">
        <f>SUMIF($J$17:$J$167,"H0010 3.2 WM",$K$17:$K$167)</f>
        <v>0</v>
      </c>
      <c r="L175" s="38">
        <f>'Schedule 4'!D122+'Schedule 4'!H122</f>
        <v>0</v>
      </c>
      <c r="M175" s="38">
        <f>L175-K175</f>
        <v>0</v>
      </c>
      <c r="N175" s="135" t="str">
        <f>IF(M175&lt;&gt;0,"ERROR","")</f>
        <v/>
      </c>
    </row>
    <row r="176" spans="1:18" x14ac:dyDescent="0.25">
      <c r="A176" s="42">
        <v>37</v>
      </c>
      <c r="J176" s="137" t="s">
        <v>487</v>
      </c>
      <c r="K176" s="38">
        <f>SUMIF($J$17:$J$167,"H0011 3.7 WM",$K$17:$K$167)</f>
        <v>0</v>
      </c>
      <c r="L176" s="38">
        <f>'Schedule 4'!D123+'Schedule 4'!H123</f>
        <v>0</v>
      </c>
      <c r="M176" s="38">
        <f t="shared" ref="M176:M179" si="4">L176-K176</f>
        <v>0</v>
      </c>
      <c r="N176" s="135" t="str">
        <f t="shared" ref="N176:N179" si="5">IF(M176&lt;&gt;0,"ERROR","")</f>
        <v/>
      </c>
    </row>
    <row r="177" spans="1:14" x14ac:dyDescent="0.25">
      <c r="A177" s="42">
        <v>38</v>
      </c>
      <c r="C177" s="305" t="s">
        <v>519</v>
      </c>
      <c r="D177" s="306"/>
      <c r="E177" s="306"/>
      <c r="F177" s="306"/>
      <c r="G177" s="200"/>
      <c r="J177" s="137" t="s">
        <v>61</v>
      </c>
      <c r="K177" s="38">
        <f t="shared" ref="K177:K184" si="6">SUMIF($J$17:$J$167,J177,$K$17:$K$167)</f>
        <v>0</v>
      </c>
      <c r="L177" s="38">
        <f>'Schedule 4'!D125+'Schedule 4'!H125</f>
        <v>0</v>
      </c>
      <c r="M177" s="38">
        <f t="shared" si="4"/>
        <v>0</v>
      </c>
      <c r="N177" s="135" t="str">
        <f t="shared" si="5"/>
        <v/>
      </c>
    </row>
    <row r="178" spans="1:14" x14ac:dyDescent="0.25">
      <c r="A178" s="42">
        <v>39</v>
      </c>
      <c r="C178" s="307" t="s">
        <v>511</v>
      </c>
      <c r="D178" s="308"/>
      <c r="E178" s="308" t="s">
        <v>515</v>
      </c>
      <c r="F178" s="309"/>
      <c r="G178" s="201"/>
      <c r="J178" s="137" t="s">
        <v>62</v>
      </c>
      <c r="K178" s="38">
        <f t="shared" si="6"/>
        <v>0</v>
      </c>
      <c r="L178" s="38">
        <f>'Schedule 4'!D126+'Schedule 4'!H126</f>
        <v>0</v>
      </c>
      <c r="M178" s="38">
        <f t="shared" si="4"/>
        <v>0</v>
      </c>
      <c r="N178" s="135" t="str">
        <f t="shared" si="5"/>
        <v/>
      </c>
    </row>
    <row r="179" spans="1:14" x14ac:dyDescent="0.25">
      <c r="A179" s="42">
        <v>40</v>
      </c>
      <c r="C179" s="307" t="s">
        <v>520</v>
      </c>
      <c r="D179" s="308"/>
      <c r="E179" s="308" t="s">
        <v>517</v>
      </c>
      <c r="F179" s="309"/>
      <c r="G179" s="201"/>
      <c r="J179" s="137" t="s">
        <v>63</v>
      </c>
      <c r="K179" s="38">
        <f t="shared" si="6"/>
        <v>0</v>
      </c>
      <c r="L179" s="38">
        <f>'Schedule 4'!D127+'Schedule 4'!H127</f>
        <v>0</v>
      </c>
      <c r="M179" s="38">
        <f t="shared" si="4"/>
        <v>0</v>
      </c>
      <c r="N179" s="135" t="str">
        <f t="shared" si="5"/>
        <v/>
      </c>
    </row>
    <row r="180" spans="1:14" x14ac:dyDescent="0.25">
      <c r="A180" s="42">
        <v>41</v>
      </c>
      <c r="C180" s="307" t="s">
        <v>512</v>
      </c>
      <c r="D180" s="308"/>
      <c r="E180" s="308" t="s">
        <v>516</v>
      </c>
      <c r="F180" s="309"/>
      <c r="G180" s="201"/>
      <c r="J180" s="138" t="s">
        <v>484</v>
      </c>
      <c r="K180" s="149">
        <f t="shared" si="6"/>
        <v>0</v>
      </c>
      <c r="L180" s="131"/>
      <c r="M180" s="129"/>
    </row>
    <row r="181" spans="1:14" x14ac:dyDescent="0.25">
      <c r="A181" s="42">
        <v>42</v>
      </c>
      <c r="C181" s="307" t="s">
        <v>513</v>
      </c>
      <c r="D181" s="308"/>
      <c r="E181" s="308" t="s">
        <v>514</v>
      </c>
      <c r="F181" s="309"/>
      <c r="G181" s="201"/>
      <c r="J181" s="138" t="s">
        <v>488</v>
      </c>
      <c r="K181" s="151">
        <f t="shared" si="6"/>
        <v>0</v>
      </c>
      <c r="L181" s="132"/>
      <c r="M181" s="130"/>
    </row>
    <row r="182" spans="1:14" x14ac:dyDescent="0.25">
      <c r="A182" s="42">
        <v>43</v>
      </c>
      <c r="C182" s="310" t="s">
        <v>521</v>
      </c>
      <c r="D182" s="311"/>
      <c r="E182" s="311" t="s">
        <v>518</v>
      </c>
      <c r="F182" s="312"/>
      <c r="G182" s="202"/>
      <c r="J182" s="138" t="s">
        <v>483</v>
      </c>
      <c r="K182" s="151">
        <f t="shared" si="6"/>
        <v>0</v>
      </c>
      <c r="L182" s="152"/>
      <c r="M182" s="153"/>
    </row>
    <row r="183" spans="1:14" x14ac:dyDescent="0.25">
      <c r="A183" s="42">
        <v>44</v>
      </c>
      <c r="C183" s="143"/>
      <c r="D183" s="143"/>
      <c r="E183" s="143"/>
      <c r="F183" s="143"/>
      <c r="J183" s="139" t="s">
        <v>482</v>
      </c>
      <c r="K183" s="150">
        <f t="shared" si="6"/>
        <v>0</v>
      </c>
      <c r="L183" s="38">
        <f>'Schedule 4'!D180+'Schedule 4'!H180</f>
        <v>0</v>
      </c>
      <c r="M183" s="38">
        <f>L183-SUM(K180:K183)</f>
        <v>0</v>
      </c>
      <c r="N183" s="135" t="str">
        <f t="shared" ref="N183" si="7">IF(M183&lt;&gt;0,"ERROR","")</f>
        <v/>
      </c>
    </row>
    <row r="184" spans="1:14" s="113" customFormat="1" x14ac:dyDescent="0.25">
      <c r="A184" s="42">
        <v>45</v>
      </c>
      <c r="C184" s="143"/>
      <c r="D184" s="143"/>
      <c r="E184" s="143"/>
      <c r="F184" s="143"/>
      <c r="G184" s="188"/>
      <c r="H184" s="188"/>
      <c r="J184" s="137" t="s">
        <v>527</v>
      </c>
      <c r="K184" s="38">
        <f t="shared" si="6"/>
        <v>0</v>
      </c>
      <c r="L184" s="132"/>
      <c r="M184" s="130"/>
    </row>
    <row r="185" spans="1:14" s="113" customFormat="1" x14ac:dyDescent="0.25">
      <c r="C185" s="143"/>
      <c r="D185" s="143"/>
      <c r="E185" s="143"/>
      <c r="F185" s="143"/>
      <c r="G185" s="188"/>
      <c r="H185" s="188"/>
      <c r="K185"/>
    </row>
    <row r="186" spans="1:14" s="113" customFormat="1" x14ac:dyDescent="0.25">
      <c r="G186" s="188"/>
      <c r="H186" s="188"/>
    </row>
    <row r="187" spans="1:14" s="113" customFormat="1" x14ac:dyDescent="0.25">
      <c r="G187" s="188"/>
      <c r="H187" s="188"/>
    </row>
    <row r="188" spans="1:14" s="113" customFormat="1" x14ac:dyDescent="0.25">
      <c r="G188" s="188"/>
      <c r="H188" s="188"/>
    </row>
    <row r="189" spans="1:14" s="113" customFormat="1" x14ac:dyDescent="0.25">
      <c r="G189" s="188"/>
      <c r="H189" s="188"/>
    </row>
    <row r="190" spans="1:14" s="113" customFormat="1" x14ac:dyDescent="0.25">
      <c r="G190" s="188"/>
      <c r="H190" s="188"/>
    </row>
    <row r="191" spans="1:14" s="113" customFormat="1" x14ac:dyDescent="0.25">
      <c r="G191" s="188"/>
      <c r="H191" s="188"/>
    </row>
    <row r="192" spans="1:14" s="113" customFormat="1" x14ac:dyDescent="0.25">
      <c r="G192" s="188"/>
      <c r="H192" s="188"/>
    </row>
    <row r="193" spans="7:8" s="113" customFormat="1" x14ac:dyDescent="0.25">
      <c r="G193" s="188"/>
      <c r="H193" s="188"/>
    </row>
    <row r="194" spans="7:8" s="113" customFormat="1" x14ac:dyDescent="0.25">
      <c r="G194" s="188"/>
      <c r="H194" s="188"/>
    </row>
    <row r="195" spans="7:8" s="113" customFormat="1" x14ac:dyDescent="0.25">
      <c r="G195" s="188"/>
      <c r="H195" s="188"/>
    </row>
    <row r="196" spans="7:8" s="113" customFormat="1" x14ac:dyDescent="0.25">
      <c r="G196" s="188"/>
      <c r="H196" s="188"/>
    </row>
    <row r="197" spans="7:8" s="113" customFormat="1" x14ac:dyDescent="0.25">
      <c r="G197" s="188"/>
      <c r="H197" s="188"/>
    </row>
    <row r="198" spans="7:8" s="113" customFormat="1" x14ac:dyDescent="0.25">
      <c r="G198" s="188"/>
      <c r="H198" s="188"/>
    </row>
    <row r="199" spans="7:8" s="113" customFormat="1" x14ac:dyDescent="0.25">
      <c r="G199" s="188"/>
      <c r="H199" s="188"/>
    </row>
    <row r="200" spans="7:8" s="113" customFormat="1" x14ac:dyDescent="0.25">
      <c r="G200" s="188"/>
      <c r="H200" s="188"/>
    </row>
    <row r="201" spans="7:8" s="113" customFormat="1" x14ac:dyDescent="0.25">
      <c r="G201" s="188"/>
      <c r="H201" s="188"/>
    </row>
    <row r="202" spans="7:8" s="113" customFormat="1" x14ac:dyDescent="0.25">
      <c r="G202" s="188"/>
      <c r="H202" s="188"/>
    </row>
    <row r="203" spans="7:8" s="113" customFormat="1" x14ac:dyDescent="0.25">
      <c r="G203" s="188"/>
      <c r="H203" s="188"/>
    </row>
    <row r="204" spans="7:8" s="113" customFormat="1" x14ac:dyDescent="0.25">
      <c r="G204" s="188"/>
      <c r="H204" s="188"/>
    </row>
    <row r="205" spans="7:8" s="113" customFormat="1" x14ac:dyDescent="0.25">
      <c r="G205" s="188"/>
      <c r="H205" s="188"/>
    </row>
    <row r="206" spans="7:8" s="113" customFormat="1" x14ac:dyDescent="0.25">
      <c r="G206" s="188"/>
      <c r="H206" s="188"/>
    </row>
    <row r="207" spans="7:8" s="113" customFormat="1" x14ac:dyDescent="0.25">
      <c r="G207" s="188"/>
      <c r="H207" s="188"/>
    </row>
    <row r="208" spans="7:8" s="113" customFormat="1" x14ac:dyDescent="0.25">
      <c r="G208" s="188"/>
      <c r="H208" s="188"/>
    </row>
    <row r="209" spans="7:8" s="113" customFormat="1" x14ac:dyDescent="0.25">
      <c r="G209" s="188"/>
      <c r="H209" s="188"/>
    </row>
    <row r="210" spans="7:8" s="113" customFormat="1" x14ac:dyDescent="0.25">
      <c r="G210" s="188"/>
      <c r="H210" s="188"/>
    </row>
    <row r="211" spans="7:8" s="113" customFormat="1" x14ac:dyDescent="0.25">
      <c r="G211" s="188"/>
      <c r="H211" s="188"/>
    </row>
    <row r="212" spans="7:8" s="113" customFormat="1" x14ac:dyDescent="0.25">
      <c r="G212" s="188"/>
      <c r="H212" s="188"/>
    </row>
    <row r="213" spans="7:8" s="113" customFormat="1" x14ac:dyDescent="0.25">
      <c r="G213" s="188"/>
      <c r="H213" s="188"/>
    </row>
    <row r="214" spans="7:8" s="113" customFormat="1" x14ac:dyDescent="0.25">
      <c r="G214" s="188"/>
      <c r="H214" s="188"/>
    </row>
    <row r="215" spans="7:8" s="113" customFormat="1" x14ac:dyDescent="0.25">
      <c r="G215" s="188"/>
      <c r="H215" s="188"/>
    </row>
    <row r="216" spans="7:8" s="113" customFormat="1" x14ac:dyDescent="0.25">
      <c r="G216" s="188"/>
      <c r="H216" s="188"/>
    </row>
    <row r="217" spans="7:8" s="113" customFormat="1" x14ac:dyDescent="0.25">
      <c r="G217" s="188"/>
      <c r="H217" s="188"/>
    </row>
    <row r="218" spans="7:8" s="113" customFormat="1" x14ac:dyDescent="0.25">
      <c r="G218" s="188"/>
      <c r="H218" s="188"/>
    </row>
    <row r="219" spans="7:8" s="113" customFormat="1" x14ac:dyDescent="0.25">
      <c r="G219" s="188"/>
      <c r="H219" s="188"/>
    </row>
    <row r="220" spans="7:8" s="113" customFormat="1" x14ac:dyDescent="0.25">
      <c r="G220" s="188"/>
      <c r="H220" s="188"/>
    </row>
    <row r="221" spans="7:8" s="113" customFormat="1" x14ac:dyDescent="0.25">
      <c r="G221" s="188"/>
      <c r="H221" s="188"/>
    </row>
    <row r="222" spans="7:8" s="113" customFormat="1" x14ac:dyDescent="0.25">
      <c r="G222" s="188"/>
      <c r="H222" s="188"/>
    </row>
    <row r="223" spans="7:8" s="113" customFormat="1" x14ac:dyDescent="0.25">
      <c r="G223" s="188"/>
      <c r="H223" s="188"/>
    </row>
    <row r="224" spans="7:8" s="113" customFormat="1" x14ac:dyDescent="0.25">
      <c r="G224" s="188"/>
      <c r="H224" s="188"/>
    </row>
    <row r="225" spans="7:8" s="113" customFormat="1" x14ac:dyDescent="0.25">
      <c r="G225" s="188"/>
      <c r="H225" s="188"/>
    </row>
    <row r="226" spans="7:8" s="113" customFormat="1" x14ac:dyDescent="0.25">
      <c r="G226" s="188"/>
      <c r="H226" s="188"/>
    </row>
    <row r="227" spans="7:8" s="113" customFormat="1" x14ac:dyDescent="0.25">
      <c r="G227" s="188"/>
      <c r="H227" s="188"/>
    </row>
    <row r="228" spans="7:8" s="113" customFormat="1" x14ac:dyDescent="0.25">
      <c r="G228" s="188"/>
      <c r="H228" s="188"/>
    </row>
    <row r="229" spans="7:8" s="113" customFormat="1" x14ac:dyDescent="0.25">
      <c r="G229" s="188"/>
      <c r="H229" s="188"/>
    </row>
    <row r="230" spans="7:8" s="113" customFormat="1" x14ac:dyDescent="0.25">
      <c r="G230" s="188"/>
      <c r="H230" s="188"/>
    </row>
    <row r="231" spans="7:8" s="113" customFormat="1" x14ac:dyDescent="0.25">
      <c r="G231" s="188"/>
      <c r="H231" s="188"/>
    </row>
    <row r="232" spans="7:8" s="113" customFormat="1" x14ac:dyDescent="0.25">
      <c r="G232" s="188"/>
      <c r="H232" s="188"/>
    </row>
    <row r="233" spans="7:8" s="113" customFormat="1" x14ac:dyDescent="0.25">
      <c r="G233" s="188"/>
      <c r="H233" s="188"/>
    </row>
    <row r="234" spans="7:8" s="113" customFormat="1" x14ac:dyDescent="0.25">
      <c r="G234" s="188"/>
      <c r="H234" s="188"/>
    </row>
    <row r="235" spans="7:8" s="113" customFormat="1" x14ac:dyDescent="0.25">
      <c r="G235" s="188"/>
      <c r="H235" s="188"/>
    </row>
    <row r="236" spans="7:8" s="113" customFormat="1" x14ac:dyDescent="0.25">
      <c r="G236" s="188"/>
      <c r="H236" s="188"/>
    </row>
    <row r="237" spans="7:8" s="113" customFormat="1" x14ac:dyDescent="0.25">
      <c r="G237" s="188"/>
      <c r="H237" s="188"/>
    </row>
    <row r="238" spans="7:8" s="113" customFormat="1" x14ac:dyDescent="0.25">
      <c r="G238" s="188"/>
      <c r="H238" s="188"/>
    </row>
    <row r="239" spans="7:8" s="113" customFormat="1" x14ac:dyDescent="0.25">
      <c r="G239" s="188"/>
      <c r="H239" s="188"/>
    </row>
    <row r="240" spans="7:8" s="113" customFormat="1" x14ac:dyDescent="0.25">
      <c r="G240" s="188"/>
      <c r="H240" s="188"/>
    </row>
    <row r="241" spans="3:11" s="113" customFormat="1" x14ac:dyDescent="0.25">
      <c r="G241" s="188"/>
      <c r="H241" s="188"/>
    </row>
    <row r="242" spans="3:11" s="113" customFormat="1" x14ac:dyDescent="0.25">
      <c r="G242" s="188"/>
      <c r="H242" s="188"/>
    </row>
    <row r="243" spans="3:11" s="113" customFormat="1" x14ac:dyDescent="0.25">
      <c r="G243" s="188"/>
      <c r="H243" s="188"/>
    </row>
    <row r="244" spans="3:11" s="113" customFormat="1" x14ac:dyDescent="0.25">
      <c r="G244" s="188"/>
      <c r="H244" s="188"/>
    </row>
    <row r="245" spans="3:11" s="113" customFormat="1" x14ac:dyDescent="0.25">
      <c r="G245" s="188"/>
      <c r="H245" s="188"/>
    </row>
    <row r="246" spans="3:11" s="113" customFormat="1" x14ac:dyDescent="0.25">
      <c r="G246" s="188"/>
      <c r="H246" s="188"/>
    </row>
    <row r="247" spans="3:11" s="113" customFormat="1" x14ac:dyDescent="0.25">
      <c r="G247" s="188"/>
      <c r="H247" s="188"/>
    </row>
    <row r="248" spans="3:11" s="113" customFormat="1" x14ac:dyDescent="0.25">
      <c r="G248" s="188"/>
      <c r="H248" s="188"/>
    </row>
    <row r="249" spans="3:11" ht="17.25" customHeight="1" x14ac:dyDescent="0.25">
      <c r="C249" s="113"/>
      <c r="D249" s="113"/>
      <c r="E249" s="113"/>
      <c r="F249" s="113"/>
      <c r="K249" s="113"/>
    </row>
    <row r="251" spans="3:11" hidden="1" x14ac:dyDescent="0.25">
      <c r="D251" t="s">
        <v>500</v>
      </c>
      <c r="E251" t="s">
        <v>169</v>
      </c>
      <c r="J251" s="154" t="s">
        <v>494</v>
      </c>
    </row>
    <row r="252" spans="3:11" hidden="1" x14ac:dyDescent="0.25">
      <c r="D252" s="113" t="s">
        <v>206</v>
      </c>
      <c r="E252" s="113" t="s">
        <v>500</v>
      </c>
      <c r="J252" s="155" t="s">
        <v>495</v>
      </c>
    </row>
    <row r="253" spans="3:11" hidden="1" x14ac:dyDescent="0.25">
      <c r="D253" s="113" t="s">
        <v>205</v>
      </c>
      <c r="E253" t="s">
        <v>510</v>
      </c>
      <c r="J253" s="155" t="s">
        <v>61</v>
      </c>
    </row>
    <row r="254" spans="3:11" s="113" customFormat="1" hidden="1" x14ac:dyDescent="0.25">
      <c r="C254"/>
      <c r="D254" s="113" t="s">
        <v>479</v>
      </c>
      <c r="E254" s="113" t="s">
        <v>509</v>
      </c>
      <c r="F254"/>
      <c r="G254" s="188"/>
      <c r="H254" s="188"/>
      <c r="J254" s="155" t="s">
        <v>62</v>
      </c>
    </row>
    <row r="255" spans="3:11" hidden="1" x14ac:dyDescent="0.25">
      <c r="C255" s="113"/>
      <c r="D255" s="113" t="s">
        <v>180</v>
      </c>
      <c r="E255" t="s">
        <v>199</v>
      </c>
      <c r="F255" s="113"/>
      <c r="J255" s="155" t="s">
        <v>63</v>
      </c>
    </row>
    <row r="256" spans="3:11" hidden="1" x14ac:dyDescent="0.25">
      <c r="D256" t="s">
        <v>528</v>
      </c>
      <c r="E256" t="s">
        <v>183</v>
      </c>
      <c r="J256" s="155" t="s">
        <v>484</v>
      </c>
    </row>
    <row r="257" spans="3:10" hidden="1" x14ac:dyDescent="0.25">
      <c r="E257" s="113" t="s">
        <v>181</v>
      </c>
      <c r="J257" s="155" t="s">
        <v>488</v>
      </c>
    </row>
    <row r="258" spans="3:10" hidden="1" x14ac:dyDescent="0.25">
      <c r="E258" s="113" t="s">
        <v>508</v>
      </c>
      <c r="J258" s="155" t="s">
        <v>483</v>
      </c>
    </row>
    <row r="259" spans="3:10" hidden="1" x14ac:dyDescent="0.25">
      <c r="E259" s="113" t="s">
        <v>480</v>
      </c>
      <c r="J259" s="156" t="s">
        <v>482</v>
      </c>
    </row>
    <row r="260" spans="3:10" s="113" customFormat="1" hidden="1" x14ac:dyDescent="0.25">
      <c r="G260" s="188"/>
      <c r="H260" s="188"/>
      <c r="J260" s="156" t="s">
        <v>527</v>
      </c>
    </row>
    <row r="261" spans="3:10" hidden="1" x14ac:dyDescent="0.25">
      <c r="J261" s="156" t="s">
        <v>499</v>
      </c>
    </row>
    <row r="271" spans="3:10" s="113" customFormat="1" x14ac:dyDescent="0.25">
      <c r="C271"/>
      <c r="D271"/>
      <c r="E271"/>
      <c r="F271"/>
      <c r="G271" s="188"/>
      <c r="H271" s="188"/>
    </row>
    <row r="272" spans="3:10" x14ac:dyDescent="0.25">
      <c r="C272" s="113"/>
      <c r="D272" s="113"/>
      <c r="F272" s="113"/>
    </row>
    <row r="275" spans="5:5" x14ac:dyDescent="0.25">
      <c r="E275" s="113"/>
    </row>
  </sheetData>
  <mergeCells count="46">
    <mergeCell ref="B117:C117"/>
    <mergeCell ref="B122:C122"/>
    <mergeCell ref="B127:C127"/>
    <mergeCell ref="B157:C157"/>
    <mergeCell ref="B162:C162"/>
    <mergeCell ref="B132:C132"/>
    <mergeCell ref="B137:C137"/>
    <mergeCell ref="B142:C142"/>
    <mergeCell ref="B147:C147"/>
    <mergeCell ref="B152:C152"/>
    <mergeCell ref="B92:C92"/>
    <mergeCell ref="B97:C97"/>
    <mergeCell ref="B102:C102"/>
    <mergeCell ref="B107:C107"/>
    <mergeCell ref="B112:C112"/>
    <mergeCell ref="B17:C17"/>
    <mergeCell ref="B27:C27"/>
    <mergeCell ref="B42:C42"/>
    <mergeCell ref="B52:C52"/>
    <mergeCell ref="B167:E167"/>
    <mergeCell ref="B47:C47"/>
    <mergeCell ref="B37:C37"/>
    <mergeCell ref="B32:C32"/>
    <mergeCell ref="B22:C22"/>
    <mergeCell ref="B57:C57"/>
    <mergeCell ref="B62:C62"/>
    <mergeCell ref="B67:C67"/>
    <mergeCell ref="B72:C72"/>
    <mergeCell ref="B77:C77"/>
    <mergeCell ref="B82:C82"/>
    <mergeCell ref="B87:C87"/>
    <mergeCell ref="C5:D5"/>
    <mergeCell ref="C6:D6"/>
    <mergeCell ref="B14:C15"/>
    <mergeCell ref="Q14:R14"/>
    <mergeCell ref="B13:C13"/>
    <mergeCell ref="M14:N14"/>
    <mergeCell ref="O14:P14"/>
    <mergeCell ref="L14:L15"/>
    <mergeCell ref="K14:K15"/>
    <mergeCell ref="F14:F15"/>
    <mergeCell ref="E14:E15"/>
    <mergeCell ref="D14:D15"/>
    <mergeCell ref="A9:K11"/>
    <mergeCell ref="G14:G15"/>
    <mergeCell ref="H14:H15"/>
  </mergeCells>
  <dataValidations count="3">
    <dataValidation type="list" allowBlank="1" showInputMessage="1" showErrorMessage="1" sqref="D17 D137 D52 D57 D62 D67 D72 D47 D22 D27 D32 D37 D42 D77 D112 D117 D122 D127 D132 D107 D82 D87 D92 D97 D102 D162 D142 D147 D152 D157">
      <formula1>$D$251:$D$256</formula1>
    </dataValidation>
    <dataValidation type="list" allowBlank="1" showInputMessage="1" showErrorMessage="1" sqref="J18:J20 J163:J165 J158:J160 J153:J155 J148:J150 J143:J145 J138:J140 J133:J135 J128:J130 J123:J125 J118:J120 J113:J115 J108:J110 J103:J105 J98:J100 J93:J95 J88:J90 J83:J85 J78:J80 J73:J75 J68:J70 J63:J65 J58:J60 J53:J55 J48:J50 J43:J45 J38:J40 J33:J35 J28:J30 J23:J25">
      <formula1>$J$251:$J$261</formula1>
    </dataValidation>
    <dataValidation type="list" allowBlank="1" showInputMessage="1" showErrorMessage="1" sqref="E17 E137 E52 E57 E62 E67 E72 E47 E22 E27 E32 E37 E42 E77 E112 E117 E122 E127 E132 E107 E82 E87 E92 E97 E102 E162 E142 E147 E152 E157">
      <formula1>$E$251:$E$259</formula1>
    </dataValidation>
  </dataValidations>
  <pageMargins left="0.7" right="0.7" top="0.75" bottom="0.75" header="0.3" footer="0.3"/>
  <pageSetup scale="31" fitToHeight="0"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939B"/>
    <pageSetUpPr fitToPage="1"/>
  </sheetPr>
  <dimension ref="A1:L197"/>
  <sheetViews>
    <sheetView showGridLines="0" zoomScaleNormal="100" workbookViewId="0"/>
  </sheetViews>
  <sheetFormatPr defaultRowHeight="15" x14ac:dyDescent="0.25"/>
  <cols>
    <col min="2" max="2" width="15.5703125" customWidth="1"/>
    <col min="3" max="3" width="77" style="5" customWidth="1"/>
    <col min="4" max="6" width="18.5703125" style="5" customWidth="1"/>
    <col min="7" max="7" width="23.5703125" style="22" customWidth="1"/>
    <col min="8" max="8" width="23.7109375" style="22" customWidth="1"/>
    <col min="9" max="9" width="20.140625" style="22" customWidth="1"/>
    <col min="10" max="11" width="21" style="22" customWidth="1"/>
    <col min="12" max="12" width="16" customWidth="1"/>
  </cols>
  <sheetData>
    <row r="1" spans="1:12" ht="26.25" x14ac:dyDescent="0.4">
      <c r="A1" s="4" t="str">
        <f>Instructions!A1</f>
        <v>Colorado Comprehensive Provider Cost Report</v>
      </c>
      <c r="D1" s="344"/>
      <c r="E1" s="344"/>
      <c r="F1" s="344"/>
      <c r="G1" s="72"/>
      <c r="H1" s="72"/>
      <c r="I1" s="72"/>
    </row>
    <row r="2" spans="1:12" ht="21" x14ac:dyDescent="0.35">
      <c r="A2" s="3" t="str">
        <f>Instructions!A2</f>
        <v>Comprehensive Safety Net Providers</v>
      </c>
      <c r="D2" s="72"/>
      <c r="E2" s="72"/>
      <c r="F2" s="72"/>
      <c r="G2" s="72"/>
      <c r="H2" s="72"/>
    </row>
    <row r="3" spans="1:12" ht="24.95" customHeight="1" x14ac:dyDescent="0.35">
      <c r="A3" s="19" t="s">
        <v>674</v>
      </c>
      <c r="B3" s="19"/>
      <c r="C3" s="13"/>
      <c r="D3" s="72"/>
      <c r="E3" s="69"/>
      <c r="F3" s="344"/>
      <c r="G3" s="70"/>
      <c r="H3" s="70"/>
      <c r="I3" s="23"/>
      <c r="J3" s="23"/>
    </row>
    <row r="4" spans="1:12" x14ac:dyDescent="0.25">
      <c r="D4" s="72"/>
      <c r="E4" s="67"/>
      <c r="F4" s="67"/>
      <c r="G4" s="345"/>
      <c r="H4" s="276"/>
      <c r="I4" s="276"/>
      <c r="J4" s="276"/>
      <c r="K4" s="445"/>
      <c r="L4" s="447"/>
    </row>
    <row r="5" spans="1:12" ht="15" customHeight="1" x14ac:dyDescent="0.25">
      <c r="A5" s="1" t="s">
        <v>575</v>
      </c>
      <c r="C5" s="62">
        <f>Certification!C5</f>
        <v>0</v>
      </c>
      <c r="D5" s="74"/>
      <c r="E5" s="71"/>
      <c r="F5" s="71"/>
      <c r="G5" s="68"/>
      <c r="H5" s="276"/>
      <c r="I5" s="276"/>
      <c r="J5" s="276"/>
      <c r="K5" s="445"/>
      <c r="L5" s="447"/>
    </row>
    <row r="6" spans="1:12" x14ac:dyDescent="0.25">
      <c r="A6" s="1" t="s">
        <v>0</v>
      </c>
      <c r="C6" s="63">
        <f>Certification!C6</f>
        <v>45473</v>
      </c>
      <c r="D6" s="73"/>
      <c r="E6" s="63"/>
      <c r="F6" s="63"/>
      <c r="H6" s="276"/>
      <c r="I6" s="276"/>
      <c r="J6" s="276"/>
      <c r="K6" s="446"/>
      <c r="L6" s="447"/>
    </row>
    <row r="7" spans="1:12" s="113" customFormat="1" x14ac:dyDescent="0.25">
      <c r="A7" s="110"/>
      <c r="C7" s="119"/>
      <c r="D7" s="111">
        <v>1</v>
      </c>
      <c r="E7" s="119"/>
      <c r="F7" s="111">
        <v>3</v>
      </c>
      <c r="G7" s="22"/>
      <c r="H7" s="275"/>
      <c r="I7" s="343">
        <v>6</v>
      </c>
      <c r="J7" s="275"/>
      <c r="K7" s="343">
        <v>8</v>
      </c>
      <c r="L7" s="120"/>
    </row>
    <row r="8" spans="1:12" x14ac:dyDescent="0.25">
      <c r="A8" s="115">
        <v>1</v>
      </c>
      <c r="C8" s="61" t="s">
        <v>629</v>
      </c>
      <c r="D8" s="37">
        <f>'Schedule 1'!F95</f>
        <v>0</v>
      </c>
      <c r="E8" s="61" t="s">
        <v>633</v>
      </c>
      <c r="F8" s="43">
        <f>F197</f>
        <v>0</v>
      </c>
      <c r="H8" s="346" t="s">
        <v>629</v>
      </c>
      <c r="I8" s="347">
        <f>'Schedule 1'!F95</f>
        <v>0</v>
      </c>
      <c r="J8" s="346" t="s">
        <v>636</v>
      </c>
      <c r="K8" s="249"/>
      <c r="L8" s="35"/>
    </row>
    <row r="9" spans="1:12" x14ac:dyDescent="0.25">
      <c r="A9" s="115">
        <v>2</v>
      </c>
      <c r="C9" s="61" t="s">
        <v>691</v>
      </c>
      <c r="D9" s="163"/>
      <c r="E9" s="61" t="s">
        <v>634</v>
      </c>
      <c r="F9" s="43">
        <f>J197</f>
        <v>0</v>
      </c>
      <c r="H9" s="348" t="s">
        <v>690</v>
      </c>
      <c r="I9" s="249"/>
      <c r="J9" s="445"/>
      <c r="K9" s="445"/>
      <c r="L9" s="60"/>
    </row>
    <row r="10" spans="1:12" x14ac:dyDescent="0.25">
      <c r="A10" s="115">
        <v>3</v>
      </c>
      <c r="C10" s="57" t="s">
        <v>628</v>
      </c>
      <c r="D10" s="27">
        <f>D8-D9</f>
        <v>0</v>
      </c>
      <c r="E10" s="57" t="s">
        <v>635</v>
      </c>
      <c r="F10" s="16">
        <f>SUM(F8:F9)</f>
        <v>0</v>
      </c>
      <c r="H10" s="349" t="s">
        <v>630</v>
      </c>
      <c r="I10" s="253">
        <f>I8-I9</f>
        <v>0</v>
      </c>
      <c r="J10" s="445"/>
      <c r="K10" s="445"/>
      <c r="L10" s="60"/>
    </row>
    <row r="11" spans="1:12" x14ac:dyDescent="0.25">
      <c r="A11" s="1"/>
      <c r="H11" s="276"/>
      <c r="I11" s="276"/>
      <c r="J11" s="445"/>
      <c r="K11" s="446"/>
      <c r="L11" s="60"/>
    </row>
    <row r="12" spans="1:12" ht="18.75" x14ac:dyDescent="0.3">
      <c r="A12" s="115">
        <v>4</v>
      </c>
      <c r="E12" s="59" t="s">
        <v>632</v>
      </c>
      <c r="F12" s="58" t="e">
        <f>D10/F10</f>
        <v>#DIV/0!</v>
      </c>
      <c r="H12" s="276"/>
      <c r="I12" s="276"/>
      <c r="J12" s="350" t="s">
        <v>631</v>
      </c>
      <c r="K12" s="351" t="e">
        <f>I10/K8</f>
        <v>#DIV/0!</v>
      </c>
      <c r="L12" s="60"/>
    </row>
    <row r="13" spans="1:12" x14ac:dyDescent="0.25">
      <c r="A13" s="1"/>
      <c r="C13" s="63"/>
      <c r="D13" s="63"/>
      <c r="E13" s="63"/>
      <c r="F13" s="63"/>
      <c r="I13" s="199"/>
    </row>
    <row r="14" spans="1:12" x14ac:dyDescent="0.25">
      <c r="D14" s="32">
        <v>1</v>
      </c>
      <c r="E14" s="32">
        <v>2</v>
      </c>
      <c r="F14" s="32">
        <v>3</v>
      </c>
      <c r="G14" s="32">
        <v>4</v>
      </c>
      <c r="H14" s="32">
        <v>5</v>
      </c>
      <c r="I14" s="32">
        <v>6</v>
      </c>
      <c r="J14" s="32">
        <v>7</v>
      </c>
      <c r="K14" s="32">
        <v>8</v>
      </c>
    </row>
    <row r="15" spans="1:12" x14ac:dyDescent="0.25">
      <c r="A15" s="1"/>
      <c r="C15" s="63"/>
      <c r="D15" s="448" t="s">
        <v>227</v>
      </c>
      <c r="E15" s="449"/>
      <c r="F15" s="449"/>
      <c r="G15" s="450"/>
      <c r="H15" s="448" t="s">
        <v>228</v>
      </c>
      <c r="I15" s="449"/>
      <c r="J15" s="449"/>
      <c r="K15" s="450"/>
    </row>
    <row r="16" spans="1:12" ht="30" x14ac:dyDescent="0.25">
      <c r="B16" s="278" t="s">
        <v>50</v>
      </c>
      <c r="C16" s="278" t="s">
        <v>21</v>
      </c>
      <c r="D16" s="278" t="s">
        <v>223</v>
      </c>
      <c r="E16" s="313" t="s">
        <v>679</v>
      </c>
      <c r="F16" s="313" t="s">
        <v>225</v>
      </c>
      <c r="G16" s="314" t="s">
        <v>166</v>
      </c>
      <c r="H16" s="314" t="s">
        <v>224</v>
      </c>
      <c r="I16" s="313" t="s">
        <v>680</v>
      </c>
      <c r="J16" s="25" t="s">
        <v>226</v>
      </c>
      <c r="K16" s="24" t="s">
        <v>167</v>
      </c>
    </row>
    <row r="17" spans="1:11" s="31" customFormat="1" x14ac:dyDescent="0.25">
      <c r="A17" s="370">
        <v>5</v>
      </c>
      <c r="B17" s="371" t="s">
        <v>681</v>
      </c>
      <c r="C17" s="372" t="s">
        <v>682</v>
      </c>
      <c r="D17" s="162"/>
      <c r="E17" s="369">
        <v>0</v>
      </c>
      <c r="F17" s="204">
        <f>D17*E17</f>
        <v>0</v>
      </c>
      <c r="G17" s="205" t="e">
        <f t="shared" ref="G17:G49" si="0">E17*$F$12</f>
        <v>#DIV/0!</v>
      </c>
      <c r="H17" s="206"/>
      <c r="I17" s="369">
        <v>0</v>
      </c>
      <c r="J17" s="64">
        <f>H17*I17</f>
        <v>0</v>
      </c>
      <c r="K17" s="30" t="e">
        <f t="shared" ref="K17:K49" si="1">I17*$F$12</f>
        <v>#DIV/0!</v>
      </c>
    </row>
    <row r="18" spans="1:11" s="116" customFormat="1" x14ac:dyDescent="0.25">
      <c r="A18" s="370">
        <v>6</v>
      </c>
      <c r="B18" s="115">
        <v>80305</v>
      </c>
      <c r="C18" s="29" t="s">
        <v>121</v>
      </c>
      <c r="D18" s="162"/>
      <c r="E18" s="369">
        <v>0</v>
      </c>
      <c r="F18" s="204">
        <f>D18*E18</f>
        <v>0</v>
      </c>
      <c r="G18" s="205" t="e">
        <f t="shared" ref="G18" si="2">E18*$F$12</f>
        <v>#DIV/0!</v>
      </c>
      <c r="H18" s="206"/>
      <c r="I18" s="369">
        <v>0</v>
      </c>
      <c r="J18" s="64">
        <f>H18*I18</f>
        <v>0</v>
      </c>
      <c r="K18" s="30" t="e">
        <f t="shared" ref="K18" si="3">I18*$F$12</f>
        <v>#DIV/0!</v>
      </c>
    </row>
    <row r="19" spans="1:11" s="31" customFormat="1" x14ac:dyDescent="0.25">
      <c r="A19" s="370">
        <v>7</v>
      </c>
      <c r="B19" s="28">
        <v>80306</v>
      </c>
      <c r="C19" s="29" t="s">
        <v>51</v>
      </c>
      <c r="D19" s="162"/>
      <c r="E19" s="369">
        <v>0</v>
      </c>
      <c r="F19" s="204">
        <f t="shared" ref="F19:F74" si="4">D19*E19</f>
        <v>0</v>
      </c>
      <c r="G19" s="205" t="e">
        <f t="shared" si="0"/>
        <v>#DIV/0!</v>
      </c>
      <c r="H19" s="206"/>
      <c r="I19" s="369">
        <v>0</v>
      </c>
      <c r="J19" s="64">
        <f t="shared" ref="J19:J74" si="5">H19*I19</f>
        <v>0</v>
      </c>
      <c r="K19" s="30" t="e">
        <f t="shared" si="1"/>
        <v>#DIV/0!</v>
      </c>
    </row>
    <row r="20" spans="1:11" s="31" customFormat="1" x14ac:dyDescent="0.25">
      <c r="A20" s="370">
        <v>8</v>
      </c>
      <c r="B20" s="28">
        <v>82075</v>
      </c>
      <c r="C20" s="29" t="s">
        <v>122</v>
      </c>
      <c r="D20" s="162"/>
      <c r="E20" s="369">
        <v>0</v>
      </c>
      <c r="F20" s="204">
        <f t="shared" si="4"/>
        <v>0</v>
      </c>
      <c r="G20" s="205" t="e">
        <f t="shared" si="0"/>
        <v>#DIV/0!</v>
      </c>
      <c r="H20" s="206"/>
      <c r="I20" s="369">
        <v>0</v>
      </c>
      <c r="J20" s="64">
        <f t="shared" si="5"/>
        <v>0</v>
      </c>
      <c r="K20" s="30" t="e">
        <f t="shared" si="1"/>
        <v>#DIV/0!</v>
      </c>
    </row>
    <row r="21" spans="1:11" s="31" customFormat="1" x14ac:dyDescent="0.25">
      <c r="A21" s="370">
        <v>9</v>
      </c>
      <c r="B21" s="28">
        <v>90785</v>
      </c>
      <c r="C21" s="29" t="s">
        <v>363</v>
      </c>
      <c r="D21" s="162"/>
      <c r="E21" s="369">
        <v>0.44</v>
      </c>
      <c r="F21" s="64">
        <f t="shared" si="4"/>
        <v>0</v>
      </c>
      <c r="G21" s="30" t="e">
        <f t="shared" si="0"/>
        <v>#DIV/0!</v>
      </c>
      <c r="H21" s="162"/>
      <c r="I21" s="369">
        <v>0.39</v>
      </c>
      <c r="J21" s="64">
        <f t="shared" si="5"/>
        <v>0</v>
      </c>
      <c r="K21" s="30" t="e">
        <f t="shared" si="1"/>
        <v>#DIV/0!</v>
      </c>
    </row>
    <row r="22" spans="1:11" s="31" customFormat="1" x14ac:dyDescent="0.25">
      <c r="A22" s="370">
        <v>10</v>
      </c>
      <c r="B22" s="28">
        <v>90791</v>
      </c>
      <c r="C22" s="29" t="s">
        <v>364</v>
      </c>
      <c r="D22" s="162"/>
      <c r="E22" s="369">
        <v>5.17</v>
      </c>
      <c r="F22" s="64">
        <f t="shared" si="4"/>
        <v>0</v>
      </c>
      <c r="G22" s="30" t="e">
        <f t="shared" si="0"/>
        <v>#DIV/0!</v>
      </c>
      <c r="H22" s="162"/>
      <c r="I22" s="369">
        <v>4.43</v>
      </c>
      <c r="J22" s="64">
        <f t="shared" si="5"/>
        <v>0</v>
      </c>
      <c r="K22" s="30" t="e">
        <f t="shared" si="1"/>
        <v>#DIV/0!</v>
      </c>
    </row>
    <row r="23" spans="1:11" s="31" customFormat="1" x14ac:dyDescent="0.25">
      <c r="A23" s="370">
        <v>11</v>
      </c>
      <c r="B23" s="28">
        <v>90792</v>
      </c>
      <c r="C23" s="29" t="s">
        <v>365</v>
      </c>
      <c r="D23" s="162"/>
      <c r="E23" s="369">
        <v>5.82</v>
      </c>
      <c r="F23" s="64">
        <f t="shared" si="4"/>
        <v>0</v>
      </c>
      <c r="G23" s="30" t="e">
        <f t="shared" si="0"/>
        <v>#DIV/0!</v>
      </c>
      <c r="H23" s="162"/>
      <c r="I23" s="369">
        <v>5.08</v>
      </c>
      <c r="J23" s="64">
        <f t="shared" si="5"/>
        <v>0</v>
      </c>
      <c r="K23" s="30" t="e">
        <f t="shared" si="1"/>
        <v>#DIV/0!</v>
      </c>
    </row>
    <row r="24" spans="1:11" s="31" customFormat="1" x14ac:dyDescent="0.25">
      <c r="A24" s="370">
        <v>12</v>
      </c>
      <c r="B24" s="28">
        <v>90832</v>
      </c>
      <c r="C24" s="29" t="s">
        <v>369</v>
      </c>
      <c r="D24" s="162"/>
      <c r="E24" s="369">
        <v>2.35</v>
      </c>
      <c r="F24" s="64">
        <f t="shared" si="4"/>
        <v>0</v>
      </c>
      <c r="G24" s="30" t="e">
        <f t="shared" si="0"/>
        <v>#DIV/0!</v>
      </c>
      <c r="H24" s="162"/>
      <c r="I24" s="369">
        <v>2.0499999999999998</v>
      </c>
      <c r="J24" s="64">
        <f t="shared" si="5"/>
        <v>0</v>
      </c>
      <c r="K24" s="30" t="e">
        <f t="shared" si="1"/>
        <v>#DIV/0!</v>
      </c>
    </row>
    <row r="25" spans="1:11" s="31" customFormat="1" x14ac:dyDescent="0.25">
      <c r="A25" s="370">
        <v>13</v>
      </c>
      <c r="B25" s="28">
        <v>90833</v>
      </c>
      <c r="C25" s="29" t="s">
        <v>366</v>
      </c>
      <c r="D25" s="162"/>
      <c r="E25" s="369">
        <v>2.16</v>
      </c>
      <c r="F25" s="64">
        <f t="shared" si="4"/>
        <v>0</v>
      </c>
      <c r="G25" s="30" t="e">
        <f t="shared" si="0"/>
        <v>#DIV/0!</v>
      </c>
      <c r="H25" s="162"/>
      <c r="I25" s="369">
        <v>1.92</v>
      </c>
      <c r="J25" s="64">
        <f t="shared" si="5"/>
        <v>0</v>
      </c>
      <c r="K25" s="30" t="e">
        <f t="shared" si="1"/>
        <v>#DIV/0!</v>
      </c>
    </row>
    <row r="26" spans="1:11" s="31" customFormat="1" x14ac:dyDescent="0.25">
      <c r="A26" s="370">
        <v>14</v>
      </c>
      <c r="B26" s="28">
        <v>90834</v>
      </c>
      <c r="C26" s="29" t="s">
        <v>367</v>
      </c>
      <c r="D26" s="162"/>
      <c r="E26" s="369">
        <v>3.1</v>
      </c>
      <c r="F26" s="64">
        <f t="shared" si="4"/>
        <v>0</v>
      </c>
      <c r="G26" s="30" t="e">
        <f t="shared" si="0"/>
        <v>#DIV/0!</v>
      </c>
      <c r="H26" s="162"/>
      <c r="I26" s="369">
        <v>2.71</v>
      </c>
      <c r="J26" s="64">
        <f t="shared" si="5"/>
        <v>0</v>
      </c>
      <c r="K26" s="30" t="e">
        <f t="shared" si="1"/>
        <v>#DIV/0!</v>
      </c>
    </row>
    <row r="27" spans="1:11" s="31" customFormat="1" x14ac:dyDescent="0.25">
      <c r="A27" s="370">
        <v>15</v>
      </c>
      <c r="B27" s="28">
        <v>90836</v>
      </c>
      <c r="C27" s="29" t="s">
        <v>370</v>
      </c>
      <c r="D27" s="162"/>
      <c r="E27" s="369">
        <v>2.73</v>
      </c>
      <c r="F27" s="64">
        <f t="shared" si="4"/>
        <v>0</v>
      </c>
      <c r="G27" s="30" t="e">
        <f t="shared" si="0"/>
        <v>#DIV/0!</v>
      </c>
      <c r="H27" s="162"/>
      <c r="I27" s="369">
        <v>2.4300000000000002</v>
      </c>
      <c r="J27" s="64">
        <f t="shared" si="5"/>
        <v>0</v>
      </c>
      <c r="K27" s="30" t="e">
        <f t="shared" si="1"/>
        <v>#DIV/0!</v>
      </c>
    </row>
    <row r="28" spans="1:11" s="31" customFormat="1" x14ac:dyDescent="0.25">
      <c r="A28" s="370">
        <v>16</v>
      </c>
      <c r="B28" s="28">
        <v>90837</v>
      </c>
      <c r="C28" s="29" t="s">
        <v>368</v>
      </c>
      <c r="D28" s="162"/>
      <c r="E28" s="369">
        <v>4.57</v>
      </c>
      <c r="F28" s="64">
        <f t="shared" si="4"/>
        <v>0</v>
      </c>
      <c r="G28" s="30" t="e">
        <f t="shared" si="0"/>
        <v>#DIV/0!</v>
      </c>
      <c r="H28" s="162"/>
      <c r="I28" s="369">
        <v>4</v>
      </c>
      <c r="J28" s="64">
        <f t="shared" si="5"/>
        <v>0</v>
      </c>
      <c r="K28" s="30" t="e">
        <f t="shared" si="1"/>
        <v>#DIV/0!</v>
      </c>
    </row>
    <row r="29" spans="1:11" s="31" customFormat="1" x14ac:dyDescent="0.25">
      <c r="A29" s="370">
        <v>17</v>
      </c>
      <c r="B29" s="28">
        <v>90838</v>
      </c>
      <c r="C29" s="29" t="s">
        <v>371</v>
      </c>
      <c r="D29" s="162"/>
      <c r="E29" s="369">
        <v>3.62</v>
      </c>
      <c r="F29" s="64">
        <f t="shared" si="4"/>
        <v>0</v>
      </c>
      <c r="G29" s="30" t="e">
        <f t="shared" si="0"/>
        <v>#DIV/0!</v>
      </c>
      <c r="H29" s="162"/>
      <c r="I29" s="369">
        <v>3.22</v>
      </c>
      <c r="J29" s="64">
        <f t="shared" si="5"/>
        <v>0</v>
      </c>
      <c r="K29" s="30" t="e">
        <f t="shared" si="1"/>
        <v>#DIV/0!</v>
      </c>
    </row>
    <row r="30" spans="1:11" s="31" customFormat="1" x14ac:dyDescent="0.25">
      <c r="A30" s="370">
        <v>18</v>
      </c>
      <c r="B30" s="28">
        <v>90839</v>
      </c>
      <c r="C30" s="29" t="s">
        <v>373</v>
      </c>
      <c r="D30" s="162"/>
      <c r="E30" s="369">
        <v>4.4000000000000004</v>
      </c>
      <c r="F30" s="64">
        <f t="shared" si="4"/>
        <v>0</v>
      </c>
      <c r="G30" s="30" t="e">
        <f t="shared" si="0"/>
        <v>#DIV/0!</v>
      </c>
      <c r="H30" s="162"/>
      <c r="I30" s="369">
        <v>3.87</v>
      </c>
      <c r="J30" s="64">
        <f t="shared" si="5"/>
        <v>0</v>
      </c>
      <c r="K30" s="30" t="e">
        <f t="shared" si="1"/>
        <v>#DIV/0!</v>
      </c>
    </row>
    <row r="31" spans="1:11" s="31" customFormat="1" x14ac:dyDescent="0.25">
      <c r="A31" s="370">
        <v>19</v>
      </c>
      <c r="B31" s="28">
        <v>90840</v>
      </c>
      <c r="C31" s="29" t="s">
        <v>372</v>
      </c>
      <c r="D31" s="162"/>
      <c r="E31" s="369">
        <v>2.1800000000000002</v>
      </c>
      <c r="F31" s="64">
        <f t="shared" si="4"/>
        <v>0</v>
      </c>
      <c r="G31" s="30" t="e">
        <f t="shared" si="0"/>
        <v>#DIV/0!</v>
      </c>
      <c r="H31" s="162"/>
      <c r="I31" s="369">
        <v>1.94</v>
      </c>
      <c r="J31" s="64">
        <f t="shared" si="5"/>
        <v>0</v>
      </c>
      <c r="K31" s="30" t="e">
        <f t="shared" si="1"/>
        <v>#DIV/0!</v>
      </c>
    </row>
    <row r="32" spans="1:11" s="31" customFormat="1" x14ac:dyDescent="0.25">
      <c r="A32" s="370">
        <v>20</v>
      </c>
      <c r="B32" s="28">
        <v>90846</v>
      </c>
      <c r="C32" s="29" t="s">
        <v>123</v>
      </c>
      <c r="D32" s="162"/>
      <c r="E32" s="369">
        <v>2.93</v>
      </c>
      <c r="F32" s="64">
        <f t="shared" si="4"/>
        <v>0</v>
      </c>
      <c r="G32" s="30" t="e">
        <f t="shared" si="0"/>
        <v>#DIV/0!</v>
      </c>
      <c r="H32" s="162"/>
      <c r="I32" s="369">
        <v>2.92</v>
      </c>
      <c r="J32" s="64">
        <f t="shared" si="5"/>
        <v>0</v>
      </c>
      <c r="K32" s="30" t="e">
        <f t="shared" si="1"/>
        <v>#DIV/0!</v>
      </c>
    </row>
    <row r="33" spans="1:11" s="31" customFormat="1" x14ac:dyDescent="0.25">
      <c r="A33" s="370">
        <v>21</v>
      </c>
      <c r="B33" s="28">
        <v>90847</v>
      </c>
      <c r="C33" s="29" t="s">
        <v>124</v>
      </c>
      <c r="D33" s="162"/>
      <c r="E33" s="369">
        <v>3.07</v>
      </c>
      <c r="F33" s="64">
        <f t="shared" si="4"/>
        <v>0</v>
      </c>
      <c r="G33" s="30" t="e">
        <f t="shared" si="0"/>
        <v>#DIV/0!</v>
      </c>
      <c r="H33" s="162"/>
      <c r="I33" s="369">
        <v>3.05</v>
      </c>
      <c r="J33" s="64">
        <f t="shared" si="5"/>
        <v>0</v>
      </c>
      <c r="K33" s="30" t="e">
        <f t="shared" si="1"/>
        <v>#DIV/0!</v>
      </c>
    </row>
    <row r="34" spans="1:11" s="31" customFormat="1" x14ac:dyDescent="0.25">
      <c r="A34" s="370">
        <v>22</v>
      </c>
      <c r="B34" s="28">
        <v>90849</v>
      </c>
      <c r="C34" s="29" t="s">
        <v>125</v>
      </c>
      <c r="D34" s="162"/>
      <c r="E34" s="369">
        <v>1.1299999999999999</v>
      </c>
      <c r="F34" s="64">
        <f t="shared" si="4"/>
        <v>0</v>
      </c>
      <c r="G34" s="30" t="e">
        <f t="shared" si="0"/>
        <v>#DIV/0!</v>
      </c>
      <c r="H34" s="162"/>
      <c r="I34" s="369">
        <v>0.88</v>
      </c>
      <c r="J34" s="64">
        <f t="shared" si="5"/>
        <v>0</v>
      </c>
      <c r="K34" s="30" t="e">
        <f t="shared" si="1"/>
        <v>#DIV/0!</v>
      </c>
    </row>
    <row r="35" spans="1:11" s="31" customFormat="1" x14ac:dyDescent="0.25">
      <c r="A35" s="370">
        <v>23</v>
      </c>
      <c r="B35" s="28">
        <v>90853</v>
      </c>
      <c r="C35" s="29" t="s">
        <v>126</v>
      </c>
      <c r="D35" s="162"/>
      <c r="E35" s="369">
        <v>0.83</v>
      </c>
      <c r="F35" s="64">
        <f t="shared" si="4"/>
        <v>0</v>
      </c>
      <c r="G35" s="30" t="e">
        <f t="shared" si="0"/>
        <v>#DIV/0!</v>
      </c>
      <c r="H35" s="162"/>
      <c r="I35" s="369">
        <v>0.72</v>
      </c>
      <c r="J35" s="64">
        <f t="shared" si="5"/>
        <v>0</v>
      </c>
      <c r="K35" s="30" t="e">
        <f t="shared" si="1"/>
        <v>#DIV/0!</v>
      </c>
    </row>
    <row r="36" spans="1:11" s="31" customFormat="1" x14ac:dyDescent="0.25">
      <c r="A36" s="370">
        <v>24</v>
      </c>
      <c r="B36" s="28">
        <v>90870</v>
      </c>
      <c r="C36" s="29" t="s">
        <v>127</v>
      </c>
      <c r="D36" s="162"/>
      <c r="E36" s="369">
        <v>5.18</v>
      </c>
      <c r="F36" s="64">
        <f t="shared" si="4"/>
        <v>0</v>
      </c>
      <c r="G36" s="30" t="e">
        <f t="shared" si="0"/>
        <v>#DIV/0!</v>
      </c>
      <c r="H36" s="162"/>
      <c r="I36" s="369">
        <v>3.12</v>
      </c>
      <c r="J36" s="64">
        <f t="shared" si="5"/>
        <v>0</v>
      </c>
      <c r="K36" s="30" t="e">
        <f t="shared" si="1"/>
        <v>#DIV/0!</v>
      </c>
    </row>
    <row r="37" spans="1:11" s="31" customFormat="1" x14ac:dyDescent="0.25">
      <c r="A37" s="370">
        <v>25</v>
      </c>
      <c r="B37" s="28">
        <v>90875</v>
      </c>
      <c r="C37" s="29" t="s">
        <v>162</v>
      </c>
      <c r="D37" s="162"/>
      <c r="E37" s="369">
        <v>1.75</v>
      </c>
      <c r="F37" s="64">
        <f t="shared" si="4"/>
        <v>0</v>
      </c>
      <c r="G37" s="30" t="e">
        <f t="shared" si="0"/>
        <v>#DIV/0!</v>
      </c>
      <c r="H37" s="162"/>
      <c r="I37" s="369">
        <v>1.74</v>
      </c>
      <c r="J37" s="64">
        <f t="shared" si="5"/>
        <v>0</v>
      </c>
      <c r="K37" s="30" t="e">
        <f t="shared" si="1"/>
        <v>#DIV/0!</v>
      </c>
    </row>
    <row r="38" spans="1:11" s="31" customFormat="1" x14ac:dyDescent="0.25">
      <c r="A38" s="370">
        <v>26</v>
      </c>
      <c r="B38" s="28">
        <v>90876</v>
      </c>
      <c r="C38" s="29" t="s">
        <v>163</v>
      </c>
      <c r="D38" s="162"/>
      <c r="E38" s="369">
        <v>3.08</v>
      </c>
      <c r="F38" s="64">
        <f t="shared" si="4"/>
        <v>0</v>
      </c>
      <c r="G38" s="30" t="e">
        <f t="shared" si="0"/>
        <v>#DIV/0!</v>
      </c>
      <c r="H38" s="162"/>
      <c r="I38" s="369">
        <v>2.76</v>
      </c>
      <c r="J38" s="64">
        <f t="shared" si="5"/>
        <v>0</v>
      </c>
      <c r="K38" s="30" t="e">
        <f t="shared" si="1"/>
        <v>#DIV/0!</v>
      </c>
    </row>
    <row r="39" spans="1:11" s="31" customFormat="1" x14ac:dyDescent="0.25">
      <c r="A39" s="370">
        <v>27</v>
      </c>
      <c r="B39" s="28">
        <v>90887</v>
      </c>
      <c r="C39" s="29" t="s">
        <v>374</v>
      </c>
      <c r="D39" s="162"/>
      <c r="E39" s="369">
        <v>2.56</v>
      </c>
      <c r="F39" s="64">
        <f t="shared" si="4"/>
        <v>0</v>
      </c>
      <c r="G39" s="30" t="e">
        <f t="shared" si="0"/>
        <v>#DIV/0!</v>
      </c>
      <c r="H39" s="162"/>
      <c r="I39" s="369">
        <v>2.14</v>
      </c>
      <c r="J39" s="64">
        <f t="shared" si="5"/>
        <v>0</v>
      </c>
      <c r="K39" s="30" t="e">
        <f t="shared" si="1"/>
        <v>#DIV/0!</v>
      </c>
    </row>
    <row r="40" spans="1:11" s="31" customFormat="1" x14ac:dyDescent="0.25">
      <c r="A40" s="370">
        <v>28</v>
      </c>
      <c r="B40" s="28">
        <v>96116</v>
      </c>
      <c r="C40" s="29" t="s">
        <v>385</v>
      </c>
      <c r="D40" s="162"/>
      <c r="E40" s="369">
        <v>2.76</v>
      </c>
      <c r="F40" s="64">
        <f t="shared" si="4"/>
        <v>0</v>
      </c>
      <c r="G40" s="30" t="e">
        <f t="shared" si="0"/>
        <v>#DIV/0!</v>
      </c>
      <c r="H40" s="162"/>
      <c r="I40" s="369">
        <v>2.37</v>
      </c>
      <c r="J40" s="64">
        <f t="shared" si="5"/>
        <v>0</v>
      </c>
      <c r="K40" s="30" t="e">
        <f t="shared" si="1"/>
        <v>#DIV/0!</v>
      </c>
    </row>
    <row r="41" spans="1:11" s="31" customFormat="1" x14ac:dyDescent="0.25">
      <c r="A41" s="370">
        <v>29</v>
      </c>
      <c r="B41" s="28">
        <v>96121</v>
      </c>
      <c r="C41" s="29" t="s">
        <v>384</v>
      </c>
      <c r="D41" s="162"/>
      <c r="E41" s="369">
        <v>2.25</v>
      </c>
      <c r="F41" s="64">
        <f t="shared" si="4"/>
        <v>0</v>
      </c>
      <c r="G41" s="30" t="e">
        <f t="shared" si="0"/>
        <v>#DIV/0!</v>
      </c>
      <c r="H41" s="162"/>
      <c r="I41" s="369">
        <v>1.97</v>
      </c>
      <c r="J41" s="64">
        <f t="shared" si="5"/>
        <v>0</v>
      </c>
      <c r="K41" s="30" t="e">
        <f t="shared" si="1"/>
        <v>#DIV/0!</v>
      </c>
    </row>
    <row r="42" spans="1:11" s="31" customFormat="1" x14ac:dyDescent="0.25">
      <c r="A42" s="370">
        <v>30</v>
      </c>
      <c r="B42" s="28">
        <v>96130</v>
      </c>
      <c r="C42" s="29" t="s">
        <v>382</v>
      </c>
      <c r="D42" s="162"/>
      <c r="E42" s="369">
        <v>3.6</v>
      </c>
      <c r="F42" s="64">
        <f t="shared" si="4"/>
        <v>0</v>
      </c>
      <c r="G42" s="30" t="e">
        <f t="shared" si="0"/>
        <v>#DIV/0!</v>
      </c>
      <c r="H42" s="162"/>
      <c r="I42" s="369">
        <v>3.25</v>
      </c>
      <c r="J42" s="64">
        <f t="shared" si="5"/>
        <v>0</v>
      </c>
      <c r="K42" s="30" t="e">
        <f t="shared" si="1"/>
        <v>#DIV/0!</v>
      </c>
    </row>
    <row r="43" spans="1:11" s="31" customFormat="1" x14ac:dyDescent="0.25">
      <c r="A43" s="370">
        <v>31</v>
      </c>
      <c r="B43" s="28">
        <v>96131</v>
      </c>
      <c r="C43" s="29" t="s">
        <v>383</v>
      </c>
      <c r="D43" s="162"/>
      <c r="E43" s="369">
        <v>2.57</v>
      </c>
      <c r="F43" s="64">
        <f t="shared" si="4"/>
        <v>0</v>
      </c>
      <c r="G43" s="30" t="e">
        <f t="shared" si="0"/>
        <v>#DIV/0!</v>
      </c>
      <c r="H43" s="162"/>
      <c r="I43" s="369">
        <v>2.25</v>
      </c>
      <c r="J43" s="64">
        <f t="shared" si="5"/>
        <v>0</v>
      </c>
      <c r="K43" s="30" t="e">
        <f t="shared" si="1"/>
        <v>#DIV/0!</v>
      </c>
    </row>
    <row r="44" spans="1:11" s="31" customFormat="1" x14ac:dyDescent="0.25">
      <c r="A44" s="370">
        <v>32</v>
      </c>
      <c r="B44" s="28">
        <v>96132</v>
      </c>
      <c r="C44" s="29" t="s">
        <v>376</v>
      </c>
      <c r="D44" s="162"/>
      <c r="E44" s="369">
        <v>3.85</v>
      </c>
      <c r="F44" s="64">
        <f t="shared" si="4"/>
        <v>0</v>
      </c>
      <c r="G44" s="30" t="e">
        <f t="shared" si="0"/>
        <v>#DIV/0!</v>
      </c>
      <c r="H44" s="162"/>
      <c r="I44" s="369">
        <v>3.14</v>
      </c>
      <c r="J44" s="64">
        <f t="shared" si="5"/>
        <v>0</v>
      </c>
      <c r="K44" s="30" t="e">
        <f t="shared" si="1"/>
        <v>#DIV/0!</v>
      </c>
    </row>
    <row r="45" spans="1:11" s="31" customFormat="1" x14ac:dyDescent="0.25">
      <c r="A45" s="370">
        <v>33</v>
      </c>
      <c r="B45" s="28">
        <v>96133</v>
      </c>
      <c r="C45" s="29" t="s">
        <v>377</v>
      </c>
      <c r="D45" s="162"/>
      <c r="E45" s="369">
        <v>2.92</v>
      </c>
      <c r="F45" s="64">
        <f t="shared" si="4"/>
        <v>0</v>
      </c>
      <c r="G45" s="30" t="e">
        <f t="shared" si="0"/>
        <v>#DIV/0!</v>
      </c>
      <c r="H45" s="162"/>
      <c r="I45" s="369">
        <v>2.2599999999999998</v>
      </c>
      <c r="J45" s="64">
        <f t="shared" si="5"/>
        <v>0</v>
      </c>
      <c r="K45" s="30" t="e">
        <f t="shared" si="1"/>
        <v>#DIV/0!</v>
      </c>
    </row>
    <row r="46" spans="1:11" s="31" customFormat="1" x14ac:dyDescent="0.25">
      <c r="A46" s="370">
        <v>34</v>
      </c>
      <c r="B46" s="28">
        <v>96136</v>
      </c>
      <c r="C46" s="29" t="s">
        <v>378</v>
      </c>
      <c r="D46" s="162"/>
      <c r="E46" s="369">
        <v>1.25</v>
      </c>
      <c r="F46" s="64">
        <f t="shared" si="4"/>
        <v>0</v>
      </c>
      <c r="G46" s="30" t="e">
        <f t="shared" si="0"/>
        <v>#DIV/0!</v>
      </c>
      <c r="H46" s="162"/>
      <c r="I46" s="369">
        <v>0.69</v>
      </c>
      <c r="J46" s="64">
        <f t="shared" si="5"/>
        <v>0</v>
      </c>
      <c r="K46" s="30" t="e">
        <f t="shared" si="1"/>
        <v>#DIV/0!</v>
      </c>
    </row>
    <row r="47" spans="1:11" s="31" customFormat="1" x14ac:dyDescent="0.25">
      <c r="A47" s="370">
        <v>35</v>
      </c>
      <c r="B47" s="28">
        <v>96137</v>
      </c>
      <c r="C47" s="29" t="s">
        <v>379</v>
      </c>
      <c r="D47" s="162"/>
      <c r="E47" s="369">
        <v>1.1299999999999999</v>
      </c>
      <c r="F47" s="64">
        <f t="shared" si="4"/>
        <v>0</v>
      </c>
      <c r="G47" s="30" t="e">
        <f t="shared" si="0"/>
        <v>#DIV/0!</v>
      </c>
      <c r="H47" s="162"/>
      <c r="I47" s="369">
        <v>0.53</v>
      </c>
      <c r="J47" s="64">
        <f t="shared" si="5"/>
        <v>0</v>
      </c>
      <c r="K47" s="30" t="e">
        <f t="shared" si="1"/>
        <v>#DIV/0!</v>
      </c>
    </row>
    <row r="48" spans="1:11" s="31" customFormat="1" x14ac:dyDescent="0.25">
      <c r="A48" s="370">
        <v>36</v>
      </c>
      <c r="B48" s="28">
        <v>96138</v>
      </c>
      <c r="C48" s="29" t="s">
        <v>380</v>
      </c>
      <c r="D48" s="162"/>
      <c r="E48" s="369">
        <v>1.03</v>
      </c>
      <c r="F48" s="64">
        <f t="shared" si="4"/>
        <v>0</v>
      </c>
      <c r="G48" s="30" t="e">
        <f t="shared" si="0"/>
        <v>#DIV/0!</v>
      </c>
      <c r="H48" s="162"/>
      <c r="I48" s="369">
        <v>0.56999999999999995</v>
      </c>
      <c r="J48" s="64">
        <f t="shared" si="5"/>
        <v>0</v>
      </c>
      <c r="K48" s="30" t="e">
        <f t="shared" si="1"/>
        <v>#DIV/0!</v>
      </c>
    </row>
    <row r="49" spans="1:11" s="31" customFormat="1" x14ac:dyDescent="0.25">
      <c r="A49" s="370">
        <v>37</v>
      </c>
      <c r="B49" s="28">
        <v>96139</v>
      </c>
      <c r="C49" s="29" t="s">
        <v>381</v>
      </c>
      <c r="D49" s="162"/>
      <c r="E49" s="369">
        <v>1.06</v>
      </c>
      <c r="F49" s="64">
        <f t="shared" si="4"/>
        <v>0</v>
      </c>
      <c r="G49" s="30" t="e">
        <f t="shared" si="0"/>
        <v>#DIV/0!</v>
      </c>
      <c r="H49" s="162"/>
      <c r="I49" s="369">
        <v>0.5</v>
      </c>
      <c r="J49" s="64">
        <f t="shared" si="5"/>
        <v>0</v>
      </c>
      <c r="K49" s="30" t="e">
        <f t="shared" si="1"/>
        <v>#DIV/0!</v>
      </c>
    </row>
    <row r="50" spans="1:11" s="31" customFormat="1" x14ac:dyDescent="0.25">
      <c r="A50" s="370">
        <v>38</v>
      </c>
      <c r="B50" s="28">
        <v>96146</v>
      </c>
      <c r="C50" s="29" t="s">
        <v>375</v>
      </c>
      <c r="D50" s="162"/>
      <c r="E50" s="369">
        <v>7.0000000000000007E-2</v>
      </c>
      <c r="F50" s="64">
        <f t="shared" si="4"/>
        <v>0</v>
      </c>
      <c r="G50" s="30" t="e">
        <f t="shared" ref="G50:G81" si="6">E50*$F$12</f>
        <v>#DIV/0!</v>
      </c>
      <c r="H50" s="162"/>
      <c r="I50" s="369">
        <v>7.0000000000000007E-2</v>
      </c>
      <c r="J50" s="64">
        <f t="shared" si="5"/>
        <v>0</v>
      </c>
      <c r="K50" s="30" t="e">
        <f t="shared" ref="K50:K81" si="7">I50*$F$12</f>
        <v>#DIV/0!</v>
      </c>
    </row>
    <row r="51" spans="1:11" s="31" customFormat="1" x14ac:dyDescent="0.25">
      <c r="A51" s="370">
        <v>39</v>
      </c>
      <c r="B51" s="28">
        <v>96372</v>
      </c>
      <c r="C51" s="29" t="s">
        <v>128</v>
      </c>
      <c r="D51" s="162"/>
      <c r="E51" s="369">
        <v>0.43</v>
      </c>
      <c r="F51" s="64">
        <f t="shared" si="4"/>
        <v>0</v>
      </c>
      <c r="G51" s="30" t="e">
        <f t="shared" si="6"/>
        <v>#DIV/0!</v>
      </c>
      <c r="H51" s="162"/>
      <c r="I51" s="369">
        <v>0.43</v>
      </c>
      <c r="J51" s="64">
        <f t="shared" si="5"/>
        <v>0</v>
      </c>
      <c r="K51" s="30" t="e">
        <f t="shared" si="7"/>
        <v>#DIV/0!</v>
      </c>
    </row>
    <row r="52" spans="1:11" s="31" customFormat="1" x14ac:dyDescent="0.25">
      <c r="A52" s="370">
        <v>40</v>
      </c>
      <c r="B52" s="28">
        <v>97535</v>
      </c>
      <c r="C52" s="29" t="s">
        <v>129</v>
      </c>
      <c r="D52" s="162"/>
      <c r="E52" s="369">
        <v>0.98</v>
      </c>
      <c r="F52" s="64">
        <f t="shared" si="4"/>
        <v>0</v>
      </c>
      <c r="G52" s="30" t="e">
        <f t="shared" si="6"/>
        <v>#DIV/0!</v>
      </c>
      <c r="H52" s="162"/>
      <c r="I52" s="369">
        <v>0.98</v>
      </c>
      <c r="J52" s="64">
        <f t="shared" si="5"/>
        <v>0</v>
      </c>
      <c r="K52" s="30" t="e">
        <f t="shared" si="7"/>
        <v>#DIV/0!</v>
      </c>
    </row>
    <row r="53" spans="1:11" s="31" customFormat="1" x14ac:dyDescent="0.25">
      <c r="A53" s="370">
        <v>41</v>
      </c>
      <c r="B53" s="28">
        <v>97537</v>
      </c>
      <c r="C53" s="29" t="s">
        <v>130</v>
      </c>
      <c r="D53" s="162"/>
      <c r="E53" s="369">
        <v>0.95</v>
      </c>
      <c r="F53" s="64">
        <f t="shared" si="4"/>
        <v>0</v>
      </c>
      <c r="G53" s="30" t="e">
        <f t="shared" si="6"/>
        <v>#DIV/0!</v>
      </c>
      <c r="H53" s="162"/>
      <c r="I53" s="369">
        <v>0.95</v>
      </c>
      <c r="J53" s="64">
        <f t="shared" si="5"/>
        <v>0</v>
      </c>
      <c r="K53" s="30" t="e">
        <f t="shared" si="7"/>
        <v>#DIV/0!</v>
      </c>
    </row>
    <row r="54" spans="1:11" s="31" customFormat="1" x14ac:dyDescent="0.25">
      <c r="A54" s="370">
        <v>42</v>
      </c>
      <c r="B54" s="28">
        <v>98966</v>
      </c>
      <c r="C54" s="29" t="s">
        <v>386</v>
      </c>
      <c r="D54" s="162"/>
      <c r="E54" s="369">
        <v>0.39</v>
      </c>
      <c r="F54" s="64">
        <f t="shared" si="4"/>
        <v>0</v>
      </c>
      <c r="G54" s="30" t="e">
        <f t="shared" si="6"/>
        <v>#DIV/0!</v>
      </c>
      <c r="H54" s="162"/>
      <c r="I54" s="369">
        <v>0.34</v>
      </c>
      <c r="J54" s="64">
        <f t="shared" si="5"/>
        <v>0</v>
      </c>
      <c r="K54" s="30" t="e">
        <f t="shared" si="7"/>
        <v>#DIV/0!</v>
      </c>
    </row>
    <row r="55" spans="1:11" s="31" customFormat="1" x14ac:dyDescent="0.25">
      <c r="A55" s="370">
        <v>43</v>
      </c>
      <c r="B55" s="28">
        <v>98967</v>
      </c>
      <c r="C55" s="29" t="s">
        <v>387</v>
      </c>
      <c r="D55" s="162"/>
      <c r="E55" s="369">
        <v>0.72</v>
      </c>
      <c r="F55" s="64">
        <f t="shared" si="4"/>
        <v>0</v>
      </c>
      <c r="G55" s="30" t="e">
        <f t="shared" si="6"/>
        <v>#DIV/0!</v>
      </c>
      <c r="H55" s="162"/>
      <c r="I55" s="369">
        <v>0.66</v>
      </c>
      <c r="J55" s="64">
        <f t="shared" si="5"/>
        <v>0</v>
      </c>
      <c r="K55" s="30" t="e">
        <f t="shared" si="7"/>
        <v>#DIV/0!</v>
      </c>
    </row>
    <row r="56" spans="1:11" s="31" customFormat="1" x14ac:dyDescent="0.25">
      <c r="A56" s="370">
        <v>44</v>
      </c>
      <c r="B56" s="28">
        <v>98968</v>
      </c>
      <c r="C56" s="29" t="s">
        <v>388</v>
      </c>
      <c r="D56" s="162"/>
      <c r="E56" s="369">
        <v>0.99</v>
      </c>
      <c r="F56" s="64">
        <f t="shared" si="4"/>
        <v>0</v>
      </c>
      <c r="G56" s="30" t="e">
        <f t="shared" si="6"/>
        <v>#DIV/0!</v>
      </c>
      <c r="H56" s="162"/>
      <c r="I56" s="369">
        <v>0.92</v>
      </c>
      <c r="J56" s="64">
        <f t="shared" si="5"/>
        <v>0</v>
      </c>
      <c r="K56" s="30" t="e">
        <f t="shared" si="7"/>
        <v>#DIV/0!</v>
      </c>
    </row>
    <row r="57" spans="1:11" s="31" customFormat="1" x14ac:dyDescent="0.25">
      <c r="A57" s="370">
        <v>45</v>
      </c>
      <c r="B57" s="28">
        <v>99202</v>
      </c>
      <c r="C57" s="29" t="s">
        <v>164</v>
      </c>
      <c r="D57" s="162"/>
      <c r="E57" s="369">
        <v>2.17</v>
      </c>
      <c r="F57" s="64">
        <f t="shared" si="4"/>
        <v>0</v>
      </c>
      <c r="G57" s="30" t="e">
        <f t="shared" si="6"/>
        <v>#DIV/0!</v>
      </c>
      <c r="H57" s="162"/>
      <c r="I57" s="369">
        <v>1.41</v>
      </c>
      <c r="J57" s="64">
        <f t="shared" si="5"/>
        <v>0</v>
      </c>
      <c r="K57" s="30" t="e">
        <f t="shared" si="7"/>
        <v>#DIV/0!</v>
      </c>
    </row>
    <row r="58" spans="1:11" s="31" customFormat="1" x14ac:dyDescent="0.25">
      <c r="A58" s="370">
        <v>46</v>
      </c>
      <c r="B58" s="28">
        <v>99203</v>
      </c>
      <c r="C58" s="29" t="s">
        <v>164</v>
      </c>
      <c r="D58" s="162"/>
      <c r="E58" s="369">
        <v>3.35</v>
      </c>
      <c r="F58" s="64">
        <f t="shared" si="4"/>
        <v>0</v>
      </c>
      <c r="G58" s="30" t="e">
        <f t="shared" si="6"/>
        <v>#DIV/0!</v>
      </c>
      <c r="H58" s="162"/>
      <c r="I58" s="369">
        <v>2.44</v>
      </c>
      <c r="J58" s="64">
        <f t="shared" si="5"/>
        <v>0</v>
      </c>
      <c r="K58" s="30" t="e">
        <f t="shared" si="7"/>
        <v>#DIV/0!</v>
      </c>
    </row>
    <row r="59" spans="1:11" s="31" customFormat="1" x14ac:dyDescent="0.25">
      <c r="A59" s="370">
        <v>47</v>
      </c>
      <c r="B59" s="28">
        <v>99204</v>
      </c>
      <c r="C59" s="29" t="s">
        <v>164</v>
      </c>
      <c r="D59" s="162"/>
      <c r="E59" s="369">
        <v>5.0199999999999996</v>
      </c>
      <c r="F59" s="64">
        <f t="shared" si="4"/>
        <v>0</v>
      </c>
      <c r="G59" s="30" t="e">
        <f t="shared" si="6"/>
        <v>#DIV/0!</v>
      </c>
      <c r="H59" s="162"/>
      <c r="I59" s="369">
        <v>3.97</v>
      </c>
      <c r="J59" s="64">
        <f t="shared" si="5"/>
        <v>0</v>
      </c>
      <c r="K59" s="30" t="e">
        <f t="shared" si="7"/>
        <v>#DIV/0!</v>
      </c>
    </row>
    <row r="60" spans="1:11" s="31" customFormat="1" x14ac:dyDescent="0.25">
      <c r="A60" s="370">
        <v>48</v>
      </c>
      <c r="B60" s="28">
        <v>99205</v>
      </c>
      <c r="C60" s="29" t="s">
        <v>164</v>
      </c>
      <c r="D60" s="162"/>
      <c r="E60" s="369">
        <v>6.62</v>
      </c>
      <c r="F60" s="64">
        <f t="shared" si="4"/>
        <v>0</v>
      </c>
      <c r="G60" s="30" t="e">
        <f t="shared" si="6"/>
        <v>#DIV/0!</v>
      </c>
      <c r="H60" s="162"/>
      <c r="I60" s="369">
        <v>5.4</v>
      </c>
      <c r="J60" s="64">
        <f t="shared" si="5"/>
        <v>0</v>
      </c>
      <c r="K60" s="30" t="e">
        <f t="shared" si="7"/>
        <v>#DIV/0!</v>
      </c>
    </row>
    <row r="61" spans="1:11" s="31" customFormat="1" ht="45" x14ac:dyDescent="0.25">
      <c r="A61" s="370">
        <v>49</v>
      </c>
      <c r="B61" s="28">
        <v>99211</v>
      </c>
      <c r="C61" s="29" t="s">
        <v>389</v>
      </c>
      <c r="D61" s="162"/>
      <c r="E61" s="369">
        <v>0.7</v>
      </c>
      <c r="F61" s="64">
        <f t="shared" si="4"/>
        <v>0</v>
      </c>
      <c r="G61" s="30" t="e">
        <f t="shared" si="6"/>
        <v>#DIV/0!</v>
      </c>
      <c r="H61" s="162"/>
      <c r="I61" s="369">
        <v>0.26</v>
      </c>
      <c r="J61" s="64">
        <f t="shared" si="5"/>
        <v>0</v>
      </c>
      <c r="K61" s="30" t="e">
        <f t="shared" si="7"/>
        <v>#DIV/0!</v>
      </c>
    </row>
    <row r="62" spans="1:11" s="31" customFormat="1" x14ac:dyDescent="0.25">
      <c r="A62" s="370">
        <v>50</v>
      </c>
      <c r="B62" s="28">
        <v>99212</v>
      </c>
      <c r="C62" s="29" t="s">
        <v>165</v>
      </c>
      <c r="D62" s="162"/>
      <c r="E62" s="369">
        <v>1.7</v>
      </c>
      <c r="F62" s="64">
        <f t="shared" si="4"/>
        <v>0</v>
      </c>
      <c r="G62" s="30" t="e">
        <f t="shared" si="6"/>
        <v>#DIV/0!</v>
      </c>
      <c r="H62" s="162"/>
      <c r="I62" s="369">
        <v>1.05</v>
      </c>
      <c r="J62" s="64">
        <f t="shared" si="5"/>
        <v>0</v>
      </c>
      <c r="K62" s="30" t="e">
        <f t="shared" si="7"/>
        <v>#DIV/0!</v>
      </c>
    </row>
    <row r="63" spans="1:11" s="31" customFormat="1" x14ac:dyDescent="0.25">
      <c r="A63" s="370">
        <v>51</v>
      </c>
      <c r="B63" s="28">
        <v>99213</v>
      </c>
      <c r="C63" s="29" t="s">
        <v>165</v>
      </c>
      <c r="D63" s="162"/>
      <c r="E63" s="369">
        <v>2.73</v>
      </c>
      <c r="F63" s="64">
        <f t="shared" si="4"/>
        <v>0</v>
      </c>
      <c r="G63" s="30" t="e">
        <f t="shared" si="6"/>
        <v>#DIV/0!</v>
      </c>
      <c r="H63" s="162"/>
      <c r="I63" s="369">
        <v>1.96</v>
      </c>
      <c r="J63" s="64">
        <f t="shared" si="5"/>
        <v>0</v>
      </c>
      <c r="K63" s="30" t="e">
        <f t="shared" si="7"/>
        <v>#DIV/0!</v>
      </c>
    </row>
    <row r="64" spans="1:11" s="31" customFormat="1" x14ac:dyDescent="0.25">
      <c r="A64" s="370">
        <v>52</v>
      </c>
      <c r="B64" s="28">
        <v>99214</v>
      </c>
      <c r="C64" s="29" t="s">
        <v>165</v>
      </c>
      <c r="D64" s="162"/>
      <c r="E64" s="369">
        <v>3.85</v>
      </c>
      <c r="F64" s="64">
        <f t="shared" si="4"/>
        <v>0</v>
      </c>
      <c r="G64" s="30" t="e">
        <f t="shared" si="6"/>
        <v>#DIV/0!</v>
      </c>
      <c r="H64" s="162"/>
      <c r="I64" s="369">
        <v>2.89</v>
      </c>
      <c r="J64" s="64">
        <f t="shared" si="5"/>
        <v>0</v>
      </c>
      <c r="K64" s="30" t="e">
        <f t="shared" si="7"/>
        <v>#DIV/0!</v>
      </c>
    </row>
    <row r="65" spans="1:11" s="31" customFormat="1" x14ac:dyDescent="0.25">
      <c r="A65" s="370">
        <v>53</v>
      </c>
      <c r="B65" s="28">
        <v>99215</v>
      </c>
      <c r="C65" s="29" t="s">
        <v>165</v>
      </c>
      <c r="D65" s="162"/>
      <c r="E65" s="369">
        <v>5.42</v>
      </c>
      <c r="F65" s="64">
        <f t="shared" si="4"/>
        <v>0</v>
      </c>
      <c r="G65" s="30" t="e">
        <f t="shared" si="6"/>
        <v>#DIV/0!</v>
      </c>
      <c r="H65" s="162"/>
      <c r="I65" s="369">
        <v>4.29</v>
      </c>
      <c r="J65" s="64">
        <f t="shared" si="5"/>
        <v>0</v>
      </c>
      <c r="K65" s="30" t="e">
        <f t="shared" si="7"/>
        <v>#DIV/0!</v>
      </c>
    </row>
    <row r="66" spans="1:11" s="31" customFormat="1" x14ac:dyDescent="0.25">
      <c r="A66" s="370">
        <v>54</v>
      </c>
      <c r="B66" s="28">
        <v>99221</v>
      </c>
      <c r="C66" s="29" t="s">
        <v>131</v>
      </c>
      <c r="D66" s="162"/>
      <c r="E66" s="369">
        <v>2.46</v>
      </c>
      <c r="F66" s="64">
        <f t="shared" si="4"/>
        <v>0</v>
      </c>
      <c r="G66" s="30" t="e">
        <f t="shared" si="6"/>
        <v>#DIV/0!</v>
      </c>
      <c r="H66" s="162"/>
      <c r="I66" s="369">
        <v>2.46</v>
      </c>
      <c r="J66" s="64">
        <f t="shared" si="5"/>
        <v>0</v>
      </c>
      <c r="K66" s="30" t="e">
        <f t="shared" si="7"/>
        <v>#DIV/0!</v>
      </c>
    </row>
    <row r="67" spans="1:11" s="31" customFormat="1" x14ac:dyDescent="0.25">
      <c r="A67" s="370">
        <v>55</v>
      </c>
      <c r="B67" s="28">
        <v>99222</v>
      </c>
      <c r="C67" s="29" t="s">
        <v>132</v>
      </c>
      <c r="D67" s="162"/>
      <c r="E67" s="369">
        <v>3.88</v>
      </c>
      <c r="F67" s="64">
        <f t="shared" si="4"/>
        <v>0</v>
      </c>
      <c r="G67" s="30" t="e">
        <f t="shared" si="6"/>
        <v>#DIV/0!</v>
      </c>
      <c r="H67" s="162"/>
      <c r="I67" s="369">
        <v>3.88</v>
      </c>
      <c r="J67" s="64">
        <f t="shared" si="5"/>
        <v>0</v>
      </c>
      <c r="K67" s="30" t="e">
        <f t="shared" si="7"/>
        <v>#DIV/0!</v>
      </c>
    </row>
    <row r="68" spans="1:11" s="31" customFormat="1" x14ac:dyDescent="0.25">
      <c r="A68" s="370">
        <v>56</v>
      </c>
      <c r="B68" s="28">
        <v>99223</v>
      </c>
      <c r="C68" s="29" t="s">
        <v>133</v>
      </c>
      <c r="D68" s="162"/>
      <c r="E68" s="369">
        <v>5.14</v>
      </c>
      <c r="F68" s="64">
        <f t="shared" si="4"/>
        <v>0</v>
      </c>
      <c r="G68" s="30" t="e">
        <f t="shared" si="6"/>
        <v>#DIV/0!</v>
      </c>
      <c r="H68" s="162"/>
      <c r="I68" s="369">
        <v>5.14</v>
      </c>
      <c r="J68" s="64">
        <f t="shared" si="5"/>
        <v>0</v>
      </c>
      <c r="K68" s="30" t="e">
        <f t="shared" si="7"/>
        <v>#DIV/0!</v>
      </c>
    </row>
    <row r="69" spans="1:11" s="31" customFormat="1" x14ac:dyDescent="0.25">
      <c r="A69" s="370">
        <v>57</v>
      </c>
      <c r="B69" s="28">
        <v>99231</v>
      </c>
      <c r="C69" s="29" t="s">
        <v>134</v>
      </c>
      <c r="D69" s="162"/>
      <c r="E69" s="369">
        <v>1.47</v>
      </c>
      <c r="F69" s="64">
        <f t="shared" si="4"/>
        <v>0</v>
      </c>
      <c r="G69" s="30" t="e">
        <f t="shared" si="6"/>
        <v>#DIV/0!</v>
      </c>
      <c r="H69" s="162"/>
      <c r="I69" s="369">
        <v>1.47</v>
      </c>
      <c r="J69" s="64">
        <f t="shared" si="5"/>
        <v>0</v>
      </c>
      <c r="K69" s="30" t="e">
        <f t="shared" si="7"/>
        <v>#DIV/0!</v>
      </c>
    </row>
    <row r="70" spans="1:11" s="31" customFormat="1" x14ac:dyDescent="0.25">
      <c r="A70" s="370">
        <v>58</v>
      </c>
      <c r="B70" s="28">
        <v>99232</v>
      </c>
      <c r="C70" s="29" t="s">
        <v>135</v>
      </c>
      <c r="D70" s="162"/>
      <c r="E70" s="369">
        <v>2.34</v>
      </c>
      <c r="F70" s="64">
        <f t="shared" si="4"/>
        <v>0</v>
      </c>
      <c r="G70" s="30" t="e">
        <f t="shared" si="6"/>
        <v>#DIV/0!</v>
      </c>
      <c r="H70" s="162"/>
      <c r="I70" s="369">
        <v>2.34</v>
      </c>
      <c r="J70" s="64">
        <f t="shared" si="5"/>
        <v>0</v>
      </c>
      <c r="K70" s="30" t="e">
        <f t="shared" si="7"/>
        <v>#DIV/0!</v>
      </c>
    </row>
    <row r="71" spans="1:11" s="31" customFormat="1" x14ac:dyDescent="0.25">
      <c r="A71" s="370">
        <v>59</v>
      </c>
      <c r="B71" s="28">
        <v>99233</v>
      </c>
      <c r="C71" s="29" t="s">
        <v>136</v>
      </c>
      <c r="D71" s="162"/>
      <c r="E71" s="369">
        <v>3.52</v>
      </c>
      <c r="F71" s="64">
        <f t="shared" si="4"/>
        <v>0</v>
      </c>
      <c r="G71" s="30" t="e">
        <f t="shared" si="6"/>
        <v>#DIV/0!</v>
      </c>
      <c r="H71" s="162"/>
      <c r="I71" s="369">
        <v>3.52</v>
      </c>
      <c r="J71" s="64">
        <f t="shared" si="5"/>
        <v>0</v>
      </c>
      <c r="K71" s="30" t="e">
        <f t="shared" si="7"/>
        <v>#DIV/0!</v>
      </c>
    </row>
    <row r="72" spans="1:11" s="31" customFormat="1" ht="30" x14ac:dyDescent="0.25">
      <c r="A72" s="370">
        <v>60</v>
      </c>
      <c r="B72" s="28">
        <v>99234</v>
      </c>
      <c r="C72" s="29" t="s">
        <v>404</v>
      </c>
      <c r="D72" s="162"/>
      <c r="E72" s="369">
        <v>2.9</v>
      </c>
      <c r="F72" s="64">
        <f t="shared" si="4"/>
        <v>0</v>
      </c>
      <c r="G72" s="30" t="e">
        <f t="shared" si="6"/>
        <v>#DIV/0!</v>
      </c>
      <c r="H72" s="162"/>
      <c r="I72" s="369">
        <v>2.9</v>
      </c>
      <c r="J72" s="64">
        <f t="shared" si="5"/>
        <v>0</v>
      </c>
      <c r="K72" s="30" t="e">
        <f t="shared" si="7"/>
        <v>#DIV/0!</v>
      </c>
    </row>
    <row r="73" spans="1:11" s="31" customFormat="1" ht="30" x14ac:dyDescent="0.25">
      <c r="A73" s="370">
        <v>61</v>
      </c>
      <c r="B73" s="28">
        <v>99235</v>
      </c>
      <c r="C73" s="29" t="s">
        <v>405</v>
      </c>
      <c r="D73" s="162"/>
      <c r="E73" s="369">
        <v>4.7300000000000004</v>
      </c>
      <c r="F73" s="64">
        <f t="shared" si="4"/>
        <v>0</v>
      </c>
      <c r="G73" s="30" t="e">
        <f t="shared" si="6"/>
        <v>#DIV/0!</v>
      </c>
      <c r="H73" s="162"/>
      <c r="I73" s="369">
        <v>4.7300000000000004</v>
      </c>
      <c r="J73" s="64">
        <f t="shared" si="5"/>
        <v>0</v>
      </c>
      <c r="K73" s="30" t="e">
        <f t="shared" si="7"/>
        <v>#DIV/0!</v>
      </c>
    </row>
    <row r="74" spans="1:11" s="31" customFormat="1" ht="30" x14ac:dyDescent="0.25">
      <c r="A74" s="370">
        <v>62</v>
      </c>
      <c r="B74" s="28">
        <v>99236</v>
      </c>
      <c r="C74" s="29" t="s">
        <v>406</v>
      </c>
      <c r="D74" s="162"/>
      <c r="E74" s="369">
        <v>6.18</v>
      </c>
      <c r="F74" s="64">
        <f t="shared" si="4"/>
        <v>0</v>
      </c>
      <c r="G74" s="30" t="e">
        <f t="shared" si="6"/>
        <v>#DIV/0!</v>
      </c>
      <c r="H74" s="162"/>
      <c r="I74" s="369">
        <v>6.18</v>
      </c>
      <c r="J74" s="64">
        <f t="shared" si="5"/>
        <v>0</v>
      </c>
      <c r="K74" s="30" t="e">
        <f t="shared" si="7"/>
        <v>#DIV/0!</v>
      </c>
    </row>
    <row r="75" spans="1:11" s="31" customFormat="1" x14ac:dyDescent="0.25">
      <c r="A75" s="370">
        <v>63</v>
      </c>
      <c r="B75" s="28">
        <v>99238</v>
      </c>
      <c r="C75" s="29" t="s">
        <v>390</v>
      </c>
      <c r="D75" s="162"/>
      <c r="E75" s="369">
        <v>2.41</v>
      </c>
      <c r="F75" s="64">
        <f t="shared" ref="F75:F123" si="8">D75*E75</f>
        <v>0</v>
      </c>
      <c r="G75" s="30" t="e">
        <f t="shared" si="6"/>
        <v>#DIV/0!</v>
      </c>
      <c r="H75" s="162"/>
      <c r="I75" s="369">
        <v>2.41</v>
      </c>
      <c r="J75" s="64">
        <f t="shared" ref="J75:J123" si="9">H75*I75</f>
        <v>0</v>
      </c>
      <c r="K75" s="30" t="e">
        <f t="shared" si="7"/>
        <v>#DIV/0!</v>
      </c>
    </row>
    <row r="76" spans="1:11" s="31" customFormat="1" x14ac:dyDescent="0.25">
      <c r="A76" s="370">
        <v>64</v>
      </c>
      <c r="B76" s="28">
        <v>99239</v>
      </c>
      <c r="C76" s="29" t="s">
        <v>137</v>
      </c>
      <c r="D76" s="162"/>
      <c r="E76" s="369">
        <v>3.4</v>
      </c>
      <c r="F76" s="64">
        <f t="shared" si="8"/>
        <v>0</v>
      </c>
      <c r="G76" s="30" t="e">
        <f t="shared" si="6"/>
        <v>#DIV/0!</v>
      </c>
      <c r="H76" s="162"/>
      <c r="I76" s="369">
        <v>3.4</v>
      </c>
      <c r="J76" s="64">
        <f t="shared" si="9"/>
        <v>0</v>
      </c>
      <c r="K76" s="30" t="e">
        <f t="shared" si="7"/>
        <v>#DIV/0!</v>
      </c>
    </row>
    <row r="77" spans="1:11" s="31" customFormat="1" x14ac:dyDescent="0.25">
      <c r="A77" s="370">
        <v>65</v>
      </c>
      <c r="B77" s="28">
        <v>99242</v>
      </c>
      <c r="C77" s="29" t="s">
        <v>391</v>
      </c>
      <c r="D77" s="162"/>
      <c r="E77" s="369">
        <v>2.25</v>
      </c>
      <c r="F77" s="204">
        <f t="shared" si="8"/>
        <v>0</v>
      </c>
      <c r="G77" s="205" t="e">
        <f t="shared" si="6"/>
        <v>#DIV/0!</v>
      </c>
      <c r="H77" s="206"/>
      <c r="I77" s="369">
        <v>1.66</v>
      </c>
      <c r="J77" s="64">
        <f t="shared" si="9"/>
        <v>0</v>
      </c>
      <c r="K77" s="30" t="e">
        <f t="shared" si="7"/>
        <v>#DIV/0!</v>
      </c>
    </row>
    <row r="78" spans="1:11" s="31" customFormat="1" x14ac:dyDescent="0.25">
      <c r="A78" s="370">
        <v>66</v>
      </c>
      <c r="B78" s="28">
        <v>99243</v>
      </c>
      <c r="C78" s="29" t="s">
        <v>392</v>
      </c>
      <c r="D78" s="162"/>
      <c r="E78" s="369">
        <v>3.37</v>
      </c>
      <c r="F78" s="64">
        <f t="shared" si="8"/>
        <v>0</v>
      </c>
      <c r="G78" s="30" t="e">
        <f t="shared" si="6"/>
        <v>#DIV/0!</v>
      </c>
      <c r="H78" s="162"/>
      <c r="I78" s="369">
        <v>2.62</v>
      </c>
      <c r="J78" s="64">
        <f t="shared" si="9"/>
        <v>0</v>
      </c>
      <c r="K78" s="30" t="e">
        <f t="shared" si="7"/>
        <v>#DIV/0!</v>
      </c>
    </row>
    <row r="79" spans="1:11" s="31" customFormat="1" x14ac:dyDescent="0.25">
      <c r="A79" s="370">
        <v>67</v>
      </c>
      <c r="B79" s="28">
        <v>99244</v>
      </c>
      <c r="C79" s="29" t="s">
        <v>393</v>
      </c>
      <c r="D79" s="162"/>
      <c r="E79" s="369">
        <v>4.8099999999999996</v>
      </c>
      <c r="F79" s="64">
        <f t="shared" si="8"/>
        <v>0</v>
      </c>
      <c r="G79" s="30" t="e">
        <f t="shared" si="6"/>
        <v>#DIV/0!</v>
      </c>
      <c r="H79" s="162"/>
      <c r="I79" s="369">
        <v>3.99</v>
      </c>
      <c r="J79" s="64">
        <f t="shared" si="9"/>
        <v>0</v>
      </c>
      <c r="K79" s="30" t="e">
        <f t="shared" si="7"/>
        <v>#DIV/0!</v>
      </c>
    </row>
    <row r="80" spans="1:11" s="31" customFormat="1" x14ac:dyDescent="0.25">
      <c r="A80" s="370">
        <v>68</v>
      </c>
      <c r="B80" s="28">
        <v>99245</v>
      </c>
      <c r="C80" s="29" t="s">
        <v>394</v>
      </c>
      <c r="D80" s="162"/>
      <c r="E80" s="369">
        <v>6.28</v>
      </c>
      <c r="F80" s="64">
        <f t="shared" si="8"/>
        <v>0</v>
      </c>
      <c r="G80" s="30" t="e">
        <f t="shared" si="6"/>
        <v>#DIV/0!</v>
      </c>
      <c r="H80" s="162"/>
      <c r="I80" s="369">
        <v>5.36</v>
      </c>
      <c r="J80" s="64">
        <f t="shared" si="9"/>
        <v>0</v>
      </c>
      <c r="K80" s="30" t="e">
        <f t="shared" si="7"/>
        <v>#DIV/0!</v>
      </c>
    </row>
    <row r="81" spans="1:11" s="31" customFormat="1" x14ac:dyDescent="0.25">
      <c r="A81" s="370">
        <v>69</v>
      </c>
      <c r="B81" s="28">
        <v>99252</v>
      </c>
      <c r="C81" s="29" t="s">
        <v>395</v>
      </c>
      <c r="D81" s="162"/>
      <c r="E81" s="369">
        <v>2.11</v>
      </c>
      <c r="F81" s="64">
        <f t="shared" si="8"/>
        <v>0</v>
      </c>
      <c r="G81" s="30" t="e">
        <f t="shared" si="6"/>
        <v>#DIV/0!</v>
      </c>
      <c r="H81" s="162"/>
      <c r="I81" s="369">
        <v>2.11</v>
      </c>
      <c r="J81" s="64">
        <f t="shared" si="9"/>
        <v>0</v>
      </c>
      <c r="K81" s="30" t="e">
        <f t="shared" si="7"/>
        <v>#DIV/0!</v>
      </c>
    </row>
    <row r="82" spans="1:11" s="31" customFormat="1" x14ac:dyDescent="0.25">
      <c r="A82" s="370">
        <v>70</v>
      </c>
      <c r="B82" s="28">
        <v>99253</v>
      </c>
      <c r="C82" s="29" t="s">
        <v>396</v>
      </c>
      <c r="D82" s="162"/>
      <c r="E82" s="369">
        <v>2.96</v>
      </c>
      <c r="F82" s="64">
        <f t="shared" si="8"/>
        <v>0</v>
      </c>
      <c r="G82" s="30" t="e">
        <f t="shared" ref="G82:G113" si="10">E82*$F$12</f>
        <v>#DIV/0!</v>
      </c>
      <c r="H82" s="162"/>
      <c r="I82" s="369">
        <v>2.96</v>
      </c>
      <c r="J82" s="64">
        <f t="shared" si="9"/>
        <v>0</v>
      </c>
      <c r="K82" s="30" t="e">
        <f t="shared" ref="K82:K113" si="11">I82*$F$12</f>
        <v>#DIV/0!</v>
      </c>
    </row>
    <row r="83" spans="1:11" s="31" customFormat="1" x14ac:dyDescent="0.25">
      <c r="A83" s="370">
        <v>71</v>
      </c>
      <c r="B83" s="28">
        <v>99254</v>
      </c>
      <c r="C83" s="29" t="s">
        <v>397</v>
      </c>
      <c r="D83" s="162"/>
      <c r="E83" s="369">
        <v>4.1100000000000003</v>
      </c>
      <c r="F83" s="64">
        <f t="shared" si="8"/>
        <v>0</v>
      </c>
      <c r="G83" s="30" t="e">
        <f t="shared" si="10"/>
        <v>#DIV/0!</v>
      </c>
      <c r="H83" s="162"/>
      <c r="I83" s="369">
        <v>4.1100000000000003</v>
      </c>
      <c r="J83" s="64">
        <f t="shared" si="9"/>
        <v>0</v>
      </c>
      <c r="K83" s="30" t="e">
        <f t="shared" si="11"/>
        <v>#DIV/0!</v>
      </c>
    </row>
    <row r="84" spans="1:11" s="31" customFormat="1" x14ac:dyDescent="0.25">
      <c r="A84" s="370">
        <v>72</v>
      </c>
      <c r="B84" s="28">
        <v>99255</v>
      </c>
      <c r="C84" s="29" t="s">
        <v>398</v>
      </c>
      <c r="D84" s="162"/>
      <c r="E84" s="369">
        <v>5.53</v>
      </c>
      <c r="F84" s="64">
        <f t="shared" si="8"/>
        <v>0</v>
      </c>
      <c r="G84" s="30" t="e">
        <f t="shared" si="10"/>
        <v>#DIV/0!</v>
      </c>
      <c r="H84" s="162"/>
      <c r="I84" s="369">
        <v>5.53</v>
      </c>
      <c r="J84" s="64">
        <f t="shared" si="9"/>
        <v>0</v>
      </c>
      <c r="K84" s="30" t="e">
        <f t="shared" si="11"/>
        <v>#DIV/0!</v>
      </c>
    </row>
    <row r="85" spans="1:11" s="31" customFormat="1" x14ac:dyDescent="0.25">
      <c r="A85" s="370">
        <v>73</v>
      </c>
      <c r="B85" s="28">
        <v>99281</v>
      </c>
      <c r="C85" s="29" t="s">
        <v>399</v>
      </c>
      <c r="D85" s="162"/>
      <c r="E85" s="369">
        <v>0.34</v>
      </c>
      <c r="F85" s="64">
        <f t="shared" si="8"/>
        <v>0</v>
      </c>
      <c r="G85" s="30" t="e">
        <f t="shared" si="10"/>
        <v>#DIV/0!</v>
      </c>
      <c r="H85" s="162"/>
      <c r="I85" s="369">
        <v>0.34</v>
      </c>
      <c r="J85" s="64">
        <f t="shared" si="9"/>
        <v>0</v>
      </c>
      <c r="K85" s="30" t="e">
        <f t="shared" si="11"/>
        <v>#DIV/0!</v>
      </c>
    </row>
    <row r="86" spans="1:11" s="31" customFormat="1" x14ac:dyDescent="0.25">
      <c r="A86" s="370">
        <v>74</v>
      </c>
      <c r="B86" s="28">
        <v>99282</v>
      </c>
      <c r="C86" s="29" t="s">
        <v>400</v>
      </c>
      <c r="D86" s="162"/>
      <c r="E86" s="369">
        <v>1.24</v>
      </c>
      <c r="F86" s="64">
        <f t="shared" si="8"/>
        <v>0</v>
      </c>
      <c r="G86" s="30" t="e">
        <f t="shared" si="10"/>
        <v>#DIV/0!</v>
      </c>
      <c r="H86" s="162"/>
      <c r="I86" s="369">
        <v>1.24</v>
      </c>
      <c r="J86" s="64">
        <f t="shared" si="9"/>
        <v>0</v>
      </c>
      <c r="K86" s="30" t="e">
        <f t="shared" si="11"/>
        <v>#DIV/0!</v>
      </c>
    </row>
    <row r="87" spans="1:11" s="31" customFormat="1" x14ac:dyDescent="0.25">
      <c r="A87" s="370">
        <v>75</v>
      </c>
      <c r="B87" s="28">
        <v>99283</v>
      </c>
      <c r="C87" s="29" t="s">
        <v>401</v>
      </c>
      <c r="D87" s="162"/>
      <c r="E87" s="369">
        <v>2.11</v>
      </c>
      <c r="F87" s="64">
        <f t="shared" si="8"/>
        <v>0</v>
      </c>
      <c r="G87" s="30" t="e">
        <f t="shared" si="10"/>
        <v>#DIV/0!</v>
      </c>
      <c r="H87" s="162"/>
      <c r="I87" s="369">
        <v>2.11</v>
      </c>
      <c r="J87" s="64">
        <f t="shared" si="9"/>
        <v>0</v>
      </c>
      <c r="K87" s="30" t="e">
        <f t="shared" si="11"/>
        <v>#DIV/0!</v>
      </c>
    </row>
    <row r="88" spans="1:11" s="31" customFormat="1" x14ac:dyDescent="0.25">
      <c r="A88" s="370">
        <v>76</v>
      </c>
      <c r="B88" s="28">
        <v>99284</v>
      </c>
      <c r="C88" s="29" t="s">
        <v>402</v>
      </c>
      <c r="D88" s="162"/>
      <c r="E88" s="369">
        <v>3.59</v>
      </c>
      <c r="F88" s="64">
        <f t="shared" si="8"/>
        <v>0</v>
      </c>
      <c r="G88" s="30" t="e">
        <f t="shared" si="10"/>
        <v>#DIV/0!</v>
      </c>
      <c r="H88" s="162"/>
      <c r="I88" s="369">
        <v>3.59</v>
      </c>
      <c r="J88" s="64">
        <f t="shared" si="9"/>
        <v>0</v>
      </c>
      <c r="K88" s="30" t="e">
        <f t="shared" si="11"/>
        <v>#DIV/0!</v>
      </c>
    </row>
    <row r="89" spans="1:11" s="31" customFormat="1" x14ac:dyDescent="0.25">
      <c r="A89" s="370">
        <v>77</v>
      </c>
      <c r="B89" s="28">
        <v>99285</v>
      </c>
      <c r="C89" s="29" t="s">
        <v>403</v>
      </c>
      <c r="D89" s="162"/>
      <c r="E89" s="369">
        <v>5.2</v>
      </c>
      <c r="F89" s="64">
        <f t="shared" si="8"/>
        <v>0</v>
      </c>
      <c r="G89" s="30" t="e">
        <f t="shared" si="10"/>
        <v>#DIV/0!</v>
      </c>
      <c r="H89" s="162"/>
      <c r="I89" s="369">
        <v>5.2</v>
      </c>
      <c r="J89" s="64">
        <f t="shared" si="9"/>
        <v>0</v>
      </c>
      <c r="K89" s="30" t="e">
        <f t="shared" si="11"/>
        <v>#DIV/0!</v>
      </c>
    </row>
    <row r="90" spans="1:11" s="31" customFormat="1" x14ac:dyDescent="0.25">
      <c r="A90" s="370">
        <v>78</v>
      </c>
      <c r="B90" s="28">
        <v>99304</v>
      </c>
      <c r="C90" s="29" t="s">
        <v>407</v>
      </c>
      <c r="D90" s="162"/>
      <c r="E90" s="369">
        <v>2.39</v>
      </c>
      <c r="F90" s="64">
        <f t="shared" si="8"/>
        <v>0</v>
      </c>
      <c r="G90" s="30" t="e">
        <f t="shared" si="10"/>
        <v>#DIV/0!</v>
      </c>
      <c r="H90" s="162"/>
      <c r="I90" s="369">
        <v>2.39</v>
      </c>
      <c r="J90" s="64">
        <f t="shared" si="9"/>
        <v>0</v>
      </c>
      <c r="K90" s="30" t="e">
        <f t="shared" si="11"/>
        <v>#DIV/0!</v>
      </c>
    </row>
    <row r="91" spans="1:11" s="31" customFormat="1" x14ac:dyDescent="0.25">
      <c r="A91" s="370">
        <v>79</v>
      </c>
      <c r="B91" s="28">
        <v>99305</v>
      </c>
      <c r="C91" s="29" t="s">
        <v>408</v>
      </c>
      <c r="D91" s="162"/>
      <c r="E91" s="369">
        <v>3.97</v>
      </c>
      <c r="F91" s="64">
        <f t="shared" si="8"/>
        <v>0</v>
      </c>
      <c r="G91" s="30" t="e">
        <f t="shared" si="10"/>
        <v>#DIV/0!</v>
      </c>
      <c r="H91" s="162"/>
      <c r="I91" s="369">
        <v>3.97</v>
      </c>
      <c r="J91" s="64">
        <f t="shared" si="9"/>
        <v>0</v>
      </c>
      <c r="K91" s="30" t="e">
        <f t="shared" si="11"/>
        <v>#DIV/0!</v>
      </c>
    </row>
    <row r="92" spans="1:11" s="31" customFormat="1" x14ac:dyDescent="0.25">
      <c r="A92" s="370">
        <v>80</v>
      </c>
      <c r="B92" s="28">
        <v>99306</v>
      </c>
      <c r="C92" s="29" t="s">
        <v>409</v>
      </c>
      <c r="D92" s="162"/>
      <c r="E92" s="369">
        <v>5.42</v>
      </c>
      <c r="F92" s="64">
        <f t="shared" si="8"/>
        <v>0</v>
      </c>
      <c r="G92" s="30" t="e">
        <f t="shared" si="10"/>
        <v>#DIV/0!</v>
      </c>
      <c r="H92" s="162"/>
      <c r="I92" s="369">
        <v>5.42</v>
      </c>
      <c r="J92" s="64">
        <f t="shared" si="9"/>
        <v>0</v>
      </c>
      <c r="K92" s="30" t="e">
        <f t="shared" si="11"/>
        <v>#DIV/0!</v>
      </c>
    </row>
    <row r="93" spans="1:11" s="31" customFormat="1" x14ac:dyDescent="0.25">
      <c r="A93" s="370">
        <v>81</v>
      </c>
      <c r="B93" s="28">
        <v>99307</v>
      </c>
      <c r="C93" s="29" t="s">
        <v>410</v>
      </c>
      <c r="D93" s="162"/>
      <c r="E93" s="369">
        <v>1.2</v>
      </c>
      <c r="F93" s="64">
        <f t="shared" si="8"/>
        <v>0</v>
      </c>
      <c r="G93" s="30" t="e">
        <f t="shared" si="10"/>
        <v>#DIV/0!</v>
      </c>
      <c r="H93" s="162"/>
      <c r="I93" s="369">
        <v>1.2</v>
      </c>
      <c r="J93" s="64">
        <f t="shared" si="9"/>
        <v>0</v>
      </c>
      <c r="K93" s="30" t="e">
        <f t="shared" si="11"/>
        <v>#DIV/0!</v>
      </c>
    </row>
    <row r="94" spans="1:11" s="31" customFormat="1" x14ac:dyDescent="0.25">
      <c r="A94" s="370">
        <v>82</v>
      </c>
      <c r="B94" s="28">
        <v>99308</v>
      </c>
      <c r="C94" s="29" t="s">
        <v>411</v>
      </c>
      <c r="D94" s="162"/>
      <c r="E94" s="369">
        <v>2.2200000000000002</v>
      </c>
      <c r="F94" s="64">
        <f t="shared" si="8"/>
        <v>0</v>
      </c>
      <c r="G94" s="30" t="e">
        <f t="shared" si="10"/>
        <v>#DIV/0!</v>
      </c>
      <c r="H94" s="162"/>
      <c r="I94" s="369">
        <v>2.2200000000000002</v>
      </c>
      <c r="J94" s="64">
        <f t="shared" si="9"/>
        <v>0</v>
      </c>
      <c r="K94" s="30" t="e">
        <f t="shared" si="11"/>
        <v>#DIV/0!</v>
      </c>
    </row>
    <row r="95" spans="1:11" s="31" customFormat="1" x14ac:dyDescent="0.25">
      <c r="A95" s="370">
        <v>83</v>
      </c>
      <c r="B95" s="28">
        <v>99309</v>
      </c>
      <c r="C95" s="29" t="s">
        <v>412</v>
      </c>
      <c r="D95" s="162"/>
      <c r="E95" s="369">
        <v>3.21</v>
      </c>
      <c r="F95" s="64">
        <f t="shared" si="8"/>
        <v>0</v>
      </c>
      <c r="G95" s="30" t="e">
        <f t="shared" si="10"/>
        <v>#DIV/0!</v>
      </c>
      <c r="H95" s="162"/>
      <c r="I95" s="369">
        <v>3.21</v>
      </c>
      <c r="J95" s="64">
        <f t="shared" si="9"/>
        <v>0</v>
      </c>
      <c r="K95" s="30" t="e">
        <f t="shared" si="11"/>
        <v>#DIV/0!</v>
      </c>
    </row>
    <row r="96" spans="1:11" s="31" customFormat="1" x14ac:dyDescent="0.25">
      <c r="A96" s="370">
        <v>84</v>
      </c>
      <c r="B96" s="28">
        <v>99310</v>
      </c>
      <c r="C96" s="29" t="s">
        <v>413</v>
      </c>
      <c r="D96" s="162"/>
      <c r="E96" s="369">
        <v>4.58</v>
      </c>
      <c r="F96" s="64">
        <f t="shared" si="8"/>
        <v>0</v>
      </c>
      <c r="G96" s="30" t="e">
        <f t="shared" si="10"/>
        <v>#DIV/0!</v>
      </c>
      <c r="H96" s="162"/>
      <c r="I96" s="369">
        <v>4.58</v>
      </c>
      <c r="J96" s="64">
        <f t="shared" si="9"/>
        <v>0</v>
      </c>
      <c r="K96" s="30" t="e">
        <f t="shared" si="11"/>
        <v>#DIV/0!</v>
      </c>
    </row>
    <row r="97" spans="1:11" s="31" customFormat="1" x14ac:dyDescent="0.25">
      <c r="A97" s="370">
        <v>85</v>
      </c>
      <c r="B97" s="28">
        <v>99315</v>
      </c>
      <c r="C97" s="29" t="s">
        <v>414</v>
      </c>
      <c r="D97" s="162"/>
      <c r="E97" s="369">
        <v>2.4300000000000002</v>
      </c>
      <c r="F97" s="64">
        <f t="shared" si="8"/>
        <v>0</v>
      </c>
      <c r="G97" s="30" t="e">
        <f t="shared" si="10"/>
        <v>#DIV/0!</v>
      </c>
      <c r="H97" s="162"/>
      <c r="I97" s="369">
        <v>2.4300000000000002</v>
      </c>
      <c r="J97" s="64">
        <f t="shared" si="9"/>
        <v>0</v>
      </c>
      <c r="K97" s="30" t="e">
        <f t="shared" si="11"/>
        <v>#DIV/0!</v>
      </c>
    </row>
    <row r="98" spans="1:11" s="31" customFormat="1" x14ac:dyDescent="0.25">
      <c r="A98" s="370">
        <v>86</v>
      </c>
      <c r="B98" s="28">
        <v>99316</v>
      </c>
      <c r="C98" s="29" t="s">
        <v>138</v>
      </c>
      <c r="D98" s="162"/>
      <c r="E98" s="369">
        <v>3.9</v>
      </c>
      <c r="F98" s="64">
        <f t="shared" si="8"/>
        <v>0</v>
      </c>
      <c r="G98" s="30" t="e">
        <f t="shared" si="10"/>
        <v>#DIV/0!</v>
      </c>
      <c r="H98" s="162"/>
      <c r="I98" s="369">
        <v>3.9</v>
      </c>
      <c r="J98" s="64">
        <f t="shared" si="9"/>
        <v>0</v>
      </c>
      <c r="K98" s="30" t="e">
        <f t="shared" si="11"/>
        <v>#DIV/0!</v>
      </c>
    </row>
    <row r="99" spans="1:11" s="31" customFormat="1" x14ac:dyDescent="0.25">
      <c r="A99" s="370">
        <v>87</v>
      </c>
      <c r="B99" s="28">
        <v>99341</v>
      </c>
      <c r="C99" s="29" t="s">
        <v>415</v>
      </c>
      <c r="D99" s="162"/>
      <c r="E99" s="369">
        <v>1.47</v>
      </c>
      <c r="F99" s="64">
        <f t="shared" si="8"/>
        <v>0</v>
      </c>
      <c r="G99" s="30" t="e">
        <f t="shared" si="10"/>
        <v>#DIV/0!</v>
      </c>
      <c r="H99" s="162"/>
      <c r="I99" s="369">
        <v>1.47</v>
      </c>
      <c r="J99" s="64">
        <f t="shared" si="9"/>
        <v>0</v>
      </c>
      <c r="K99" s="30" t="e">
        <f t="shared" si="11"/>
        <v>#DIV/0!</v>
      </c>
    </row>
    <row r="100" spans="1:11" s="31" customFormat="1" x14ac:dyDescent="0.25">
      <c r="A100" s="370">
        <v>88</v>
      </c>
      <c r="B100" s="28">
        <v>99342</v>
      </c>
      <c r="C100" s="29" t="s">
        <v>416</v>
      </c>
      <c r="D100" s="162"/>
      <c r="E100" s="369">
        <v>2.33</v>
      </c>
      <c r="F100" s="64">
        <f t="shared" si="8"/>
        <v>0</v>
      </c>
      <c r="G100" s="30" t="e">
        <f t="shared" si="10"/>
        <v>#DIV/0!</v>
      </c>
      <c r="H100" s="162"/>
      <c r="I100" s="369">
        <v>2.33</v>
      </c>
      <c r="J100" s="64">
        <f t="shared" si="9"/>
        <v>0</v>
      </c>
      <c r="K100" s="30" t="e">
        <f t="shared" si="11"/>
        <v>#DIV/0!</v>
      </c>
    </row>
    <row r="101" spans="1:11" s="31" customFormat="1" x14ac:dyDescent="0.25">
      <c r="A101" s="370">
        <v>89</v>
      </c>
      <c r="B101" s="28">
        <v>99344</v>
      </c>
      <c r="C101" s="29" t="s">
        <v>417</v>
      </c>
      <c r="D101" s="162"/>
      <c r="E101" s="369">
        <v>4.2300000000000004</v>
      </c>
      <c r="F101" s="64">
        <f t="shared" si="8"/>
        <v>0</v>
      </c>
      <c r="G101" s="30" t="e">
        <f t="shared" si="10"/>
        <v>#DIV/0!</v>
      </c>
      <c r="H101" s="162"/>
      <c r="I101" s="369">
        <v>4.2300000000000004</v>
      </c>
      <c r="J101" s="64">
        <f t="shared" si="9"/>
        <v>0</v>
      </c>
      <c r="K101" s="30" t="e">
        <f t="shared" si="11"/>
        <v>#DIV/0!</v>
      </c>
    </row>
    <row r="102" spans="1:11" s="31" customFormat="1" x14ac:dyDescent="0.25">
      <c r="A102" s="370">
        <v>90</v>
      </c>
      <c r="B102" s="28">
        <v>99345</v>
      </c>
      <c r="C102" s="29" t="s">
        <v>418</v>
      </c>
      <c r="D102" s="162"/>
      <c r="E102" s="369">
        <v>6.01</v>
      </c>
      <c r="F102" s="64">
        <f t="shared" si="8"/>
        <v>0</v>
      </c>
      <c r="G102" s="30" t="e">
        <f t="shared" si="10"/>
        <v>#DIV/0!</v>
      </c>
      <c r="H102" s="162"/>
      <c r="I102" s="369">
        <v>6.01</v>
      </c>
      <c r="J102" s="64">
        <f t="shared" si="9"/>
        <v>0</v>
      </c>
      <c r="K102" s="30" t="e">
        <f t="shared" si="11"/>
        <v>#DIV/0!</v>
      </c>
    </row>
    <row r="103" spans="1:11" s="31" customFormat="1" x14ac:dyDescent="0.25">
      <c r="A103" s="370">
        <v>91</v>
      </c>
      <c r="B103" s="28">
        <v>99347</v>
      </c>
      <c r="C103" s="29" t="s">
        <v>419</v>
      </c>
      <c r="D103" s="162"/>
      <c r="E103" s="369">
        <v>1.35</v>
      </c>
      <c r="F103" s="64">
        <f t="shared" si="8"/>
        <v>0</v>
      </c>
      <c r="G103" s="30" t="e">
        <f t="shared" si="10"/>
        <v>#DIV/0!</v>
      </c>
      <c r="H103" s="162"/>
      <c r="I103" s="369">
        <v>1.35</v>
      </c>
      <c r="J103" s="64">
        <f t="shared" si="9"/>
        <v>0</v>
      </c>
      <c r="K103" s="30" t="e">
        <f t="shared" si="11"/>
        <v>#DIV/0!</v>
      </c>
    </row>
    <row r="104" spans="1:11" s="31" customFormat="1" x14ac:dyDescent="0.25">
      <c r="A104" s="370">
        <v>92</v>
      </c>
      <c r="B104" s="28">
        <v>99348</v>
      </c>
      <c r="C104" s="29" t="s">
        <v>420</v>
      </c>
      <c r="D104" s="162"/>
      <c r="E104" s="369">
        <v>2.2799999999999998</v>
      </c>
      <c r="F104" s="64">
        <f t="shared" si="8"/>
        <v>0</v>
      </c>
      <c r="G104" s="30" t="e">
        <f t="shared" si="10"/>
        <v>#DIV/0!</v>
      </c>
      <c r="H104" s="162"/>
      <c r="I104" s="369">
        <v>2.2799999999999998</v>
      </c>
      <c r="J104" s="64">
        <f t="shared" si="9"/>
        <v>0</v>
      </c>
      <c r="K104" s="30" t="e">
        <f t="shared" si="11"/>
        <v>#DIV/0!</v>
      </c>
    </row>
    <row r="105" spans="1:11" s="31" customFormat="1" x14ac:dyDescent="0.25">
      <c r="A105" s="370">
        <v>93</v>
      </c>
      <c r="B105" s="28">
        <v>99349</v>
      </c>
      <c r="C105" s="29" t="s">
        <v>421</v>
      </c>
      <c r="D105" s="162"/>
      <c r="E105" s="369">
        <v>3.79</v>
      </c>
      <c r="F105" s="64">
        <f t="shared" si="8"/>
        <v>0</v>
      </c>
      <c r="G105" s="30" t="e">
        <f t="shared" si="10"/>
        <v>#DIV/0!</v>
      </c>
      <c r="H105" s="162"/>
      <c r="I105" s="369">
        <v>3.79</v>
      </c>
      <c r="J105" s="64">
        <f t="shared" si="9"/>
        <v>0</v>
      </c>
      <c r="K105" s="30" t="e">
        <f t="shared" si="11"/>
        <v>#DIV/0!</v>
      </c>
    </row>
    <row r="106" spans="1:11" s="31" customFormat="1" x14ac:dyDescent="0.25">
      <c r="A106" s="370">
        <v>94</v>
      </c>
      <c r="B106" s="28">
        <v>99350</v>
      </c>
      <c r="C106" s="29" t="s">
        <v>422</v>
      </c>
      <c r="D106" s="162"/>
      <c r="E106" s="369">
        <v>5.52</v>
      </c>
      <c r="F106" s="64">
        <f t="shared" si="8"/>
        <v>0</v>
      </c>
      <c r="G106" s="30" t="e">
        <f t="shared" si="10"/>
        <v>#DIV/0!</v>
      </c>
      <c r="H106" s="162"/>
      <c r="I106" s="369">
        <v>5.52</v>
      </c>
      <c r="J106" s="64">
        <f t="shared" si="9"/>
        <v>0</v>
      </c>
      <c r="K106" s="30" t="e">
        <f t="shared" si="11"/>
        <v>#DIV/0!</v>
      </c>
    </row>
    <row r="107" spans="1:11" s="31" customFormat="1" x14ac:dyDescent="0.25">
      <c r="A107" s="370">
        <v>95</v>
      </c>
      <c r="B107" s="28">
        <v>99366</v>
      </c>
      <c r="C107" s="29" t="s">
        <v>423</v>
      </c>
      <c r="D107" s="162"/>
      <c r="E107" s="369">
        <v>1.22</v>
      </c>
      <c r="F107" s="64">
        <f t="shared" si="8"/>
        <v>0</v>
      </c>
      <c r="G107" s="30" t="e">
        <f t="shared" si="10"/>
        <v>#DIV/0!</v>
      </c>
      <c r="H107" s="162"/>
      <c r="I107" s="369">
        <v>1.19</v>
      </c>
      <c r="J107" s="64">
        <f t="shared" si="9"/>
        <v>0</v>
      </c>
      <c r="K107" s="30" t="e">
        <f t="shared" si="11"/>
        <v>#DIV/0!</v>
      </c>
    </row>
    <row r="108" spans="1:11" s="31" customFormat="1" x14ac:dyDescent="0.25">
      <c r="A108" s="370">
        <v>96</v>
      </c>
      <c r="B108" s="28">
        <v>99367</v>
      </c>
      <c r="C108" s="29" t="s">
        <v>424</v>
      </c>
      <c r="D108" s="162"/>
      <c r="E108" s="369">
        <v>1.6</v>
      </c>
      <c r="F108" s="64">
        <f t="shared" si="8"/>
        <v>0</v>
      </c>
      <c r="G108" s="30" t="e">
        <f t="shared" si="10"/>
        <v>#DIV/0!</v>
      </c>
      <c r="H108" s="162"/>
      <c r="I108" s="369">
        <v>1.6</v>
      </c>
      <c r="J108" s="64">
        <f t="shared" si="9"/>
        <v>0</v>
      </c>
      <c r="K108" s="30" t="e">
        <f t="shared" si="11"/>
        <v>#DIV/0!</v>
      </c>
    </row>
    <row r="109" spans="1:11" s="31" customFormat="1" x14ac:dyDescent="0.25">
      <c r="A109" s="370">
        <v>97</v>
      </c>
      <c r="B109" s="28">
        <v>99368</v>
      </c>
      <c r="C109" s="29" t="s">
        <v>425</v>
      </c>
      <c r="D109" s="162"/>
      <c r="E109" s="369">
        <v>1.04</v>
      </c>
      <c r="F109" s="64">
        <f t="shared" si="8"/>
        <v>0</v>
      </c>
      <c r="G109" s="30" t="e">
        <f t="shared" si="10"/>
        <v>#DIV/0!</v>
      </c>
      <c r="H109" s="162"/>
      <c r="I109" s="369">
        <v>1.04</v>
      </c>
      <c r="J109" s="64">
        <f t="shared" si="9"/>
        <v>0</v>
      </c>
      <c r="K109" s="30" t="e">
        <f t="shared" si="11"/>
        <v>#DIV/0!</v>
      </c>
    </row>
    <row r="110" spans="1:11" s="31" customFormat="1" x14ac:dyDescent="0.25">
      <c r="A110" s="370">
        <v>98</v>
      </c>
      <c r="B110" s="28">
        <v>99441</v>
      </c>
      <c r="C110" s="29" t="s">
        <v>426</v>
      </c>
      <c r="D110" s="162"/>
      <c r="E110" s="369">
        <v>1.69</v>
      </c>
      <c r="F110" s="64">
        <f t="shared" si="8"/>
        <v>0</v>
      </c>
      <c r="G110" s="30" t="e">
        <f t="shared" si="10"/>
        <v>#DIV/0!</v>
      </c>
      <c r="H110" s="162"/>
      <c r="I110" s="369">
        <v>1.04</v>
      </c>
      <c r="J110" s="64">
        <f t="shared" si="9"/>
        <v>0</v>
      </c>
      <c r="K110" s="30" t="e">
        <f t="shared" si="11"/>
        <v>#DIV/0!</v>
      </c>
    </row>
    <row r="111" spans="1:11" s="31" customFormat="1" x14ac:dyDescent="0.25">
      <c r="A111" s="370">
        <v>99</v>
      </c>
      <c r="B111" s="28">
        <v>99442</v>
      </c>
      <c r="C111" s="29" t="s">
        <v>427</v>
      </c>
      <c r="D111" s="162"/>
      <c r="E111" s="369">
        <v>2.72</v>
      </c>
      <c r="F111" s="64">
        <f t="shared" si="8"/>
        <v>0</v>
      </c>
      <c r="G111" s="30" t="e">
        <f t="shared" si="10"/>
        <v>#DIV/0!</v>
      </c>
      <c r="H111" s="162"/>
      <c r="I111" s="369">
        <v>1.95</v>
      </c>
      <c r="J111" s="64">
        <f t="shared" si="9"/>
        <v>0</v>
      </c>
      <c r="K111" s="30" t="e">
        <f t="shared" si="11"/>
        <v>#DIV/0!</v>
      </c>
    </row>
    <row r="112" spans="1:11" s="31" customFormat="1" x14ac:dyDescent="0.25">
      <c r="A112" s="370">
        <v>100</v>
      </c>
      <c r="B112" s="28">
        <v>99443</v>
      </c>
      <c r="C112" s="29" t="s">
        <v>428</v>
      </c>
      <c r="D112" s="162"/>
      <c r="E112" s="369">
        <v>3.85</v>
      </c>
      <c r="F112" s="64">
        <f t="shared" si="8"/>
        <v>0</v>
      </c>
      <c r="G112" s="30" t="e">
        <f t="shared" si="10"/>
        <v>#DIV/0!</v>
      </c>
      <c r="H112" s="162"/>
      <c r="I112" s="369">
        <v>2.89</v>
      </c>
      <c r="J112" s="64">
        <f t="shared" si="9"/>
        <v>0</v>
      </c>
      <c r="K112" s="30" t="e">
        <f t="shared" si="11"/>
        <v>#DIV/0!</v>
      </c>
    </row>
    <row r="113" spans="1:11" s="31" customFormat="1" ht="34.5" customHeight="1" x14ac:dyDescent="0.25">
      <c r="A113" s="370">
        <v>101</v>
      </c>
      <c r="B113" s="28" t="s">
        <v>52</v>
      </c>
      <c r="C113" s="29" t="s">
        <v>429</v>
      </c>
      <c r="D113" s="162"/>
      <c r="E113" s="369">
        <v>1.27</v>
      </c>
      <c r="F113" s="64">
        <f t="shared" si="8"/>
        <v>0</v>
      </c>
      <c r="G113" s="30" t="e">
        <f t="shared" si="10"/>
        <v>#DIV/0!</v>
      </c>
      <c r="H113" s="162"/>
      <c r="I113" s="369">
        <v>1.1100000000000001</v>
      </c>
      <c r="J113" s="64">
        <f t="shared" si="9"/>
        <v>0</v>
      </c>
      <c r="K113" s="30" t="e">
        <f t="shared" si="11"/>
        <v>#DIV/0!</v>
      </c>
    </row>
    <row r="114" spans="1:11" s="31" customFormat="1" ht="30" x14ac:dyDescent="0.25">
      <c r="A114" s="370">
        <v>102</v>
      </c>
      <c r="B114" s="28" t="s">
        <v>53</v>
      </c>
      <c r="C114" s="29" t="s">
        <v>430</v>
      </c>
      <c r="D114" s="162"/>
      <c r="E114" s="369">
        <v>0.75</v>
      </c>
      <c r="F114" s="64">
        <f t="shared" si="8"/>
        <v>0</v>
      </c>
      <c r="G114" s="30" t="e">
        <f t="shared" ref="G114:G145" si="12">E114*$F$12</f>
        <v>#DIV/0!</v>
      </c>
      <c r="H114" s="162"/>
      <c r="I114" s="369">
        <v>0.37</v>
      </c>
      <c r="J114" s="64">
        <f t="shared" si="9"/>
        <v>0</v>
      </c>
      <c r="K114" s="30" t="e">
        <f t="shared" ref="K114:K145" si="13">I114*$F$12</f>
        <v>#DIV/0!</v>
      </c>
    </row>
    <row r="115" spans="1:11" s="31" customFormat="1" x14ac:dyDescent="0.25">
      <c r="A115" s="370">
        <v>103</v>
      </c>
      <c r="B115" s="28" t="s">
        <v>54</v>
      </c>
      <c r="C115" s="29" t="s">
        <v>139</v>
      </c>
      <c r="D115" s="162"/>
      <c r="E115" s="369">
        <v>5.17</v>
      </c>
      <c r="F115" s="64">
        <f t="shared" si="8"/>
        <v>0</v>
      </c>
      <c r="G115" s="30" t="e">
        <f t="shared" si="12"/>
        <v>#DIV/0!</v>
      </c>
      <c r="H115" s="162"/>
      <c r="I115" s="369">
        <v>4.43</v>
      </c>
      <c r="J115" s="64">
        <f t="shared" si="9"/>
        <v>0</v>
      </c>
      <c r="K115" s="30" t="e">
        <f t="shared" si="13"/>
        <v>#DIV/0!</v>
      </c>
    </row>
    <row r="116" spans="1:11" s="31" customFormat="1" x14ac:dyDescent="0.25">
      <c r="A116" s="370">
        <v>104</v>
      </c>
      <c r="B116" s="28" t="s">
        <v>55</v>
      </c>
      <c r="C116" s="29" t="s">
        <v>431</v>
      </c>
      <c r="D116" s="162"/>
      <c r="E116" s="369">
        <v>0.72</v>
      </c>
      <c r="F116" s="64">
        <f t="shared" si="8"/>
        <v>0</v>
      </c>
      <c r="G116" s="30" t="e">
        <f t="shared" si="12"/>
        <v>#DIV/0!</v>
      </c>
      <c r="H116" s="162"/>
      <c r="I116" s="369">
        <v>0.66</v>
      </c>
      <c r="J116" s="64">
        <f t="shared" si="9"/>
        <v>0</v>
      </c>
      <c r="K116" s="30" t="e">
        <f t="shared" si="13"/>
        <v>#DIV/0!</v>
      </c>
    </row>
    <row r="117" spans="1:11" s="31" customFormat="1" ht="30" x14ac:dyDescent="0.25">
      <c r="A117" s="370">
        <v>105</v>
      </c>
      <c r="B117" s="28" t="s">
        <v>29</v>
      </c>
      <c r="C117" s="29" t="s">
        <v>49</v>
      </c>
      <c r="D117" s="162"/>
      <c r="E117" s="369">
        <v>0</v>
      </c>
      <c r="F117" s="64">
        <f t="shared" si="8"/>
        <v>0</v>
      </c>
      <c r="G117" s="30" t="e">
        <f t="shared" si="12"/>
        <v>#DIV/0!</v>
      </c>
      <c r="H117" s="162"/>
      <c r="I117" s="369">
        <v>0</v>
      </c>
      <c r="J117" s="64">
        <f t="shared" si="9"/>
        <v>0</v>
      </c>
      <c r="K117" s="30" t="e">
        <f t="shared" si="13"/>
        <v>#DIV/0!</v>
      </c>
    </row>
    <row r="118" spans="1:11" s="31" customFormat="1" x14ac:dyDescent="0.25">
      <c r="A118" s="370">
        <v>106</v>
      </c>
      <c r="B118" s="28" t="s">
        <v>56</v>
      </c>
      <c r="C118" s="29" t="s">
        <v>140</v>
      </c>
      <c r="D118" s="162"/>
      <c r="E118" s="369">
        <v>1.18</v>
      </c>
      <c r="F118" s="64">
        <f t="shared" si="8"/>
        <v>0</v>
      </c>
      <c r="G118" s="30" t="e">
        <f t="shared" si="12"/>
        <v>#DIV/0!</v>
      </c>
      <c r="H118" s="162"/>
      <c r="I118" s="369">
        <v>1.03</v>
      </c>
      <c r="J118" s="64">
        <f t="shared" si="9"/>
        <v>0</v>
      </c>
      <c r="K118" s="30" t="e">
        <f t="shared" si="13"/>
        <v>#DIV/0!</v>
      </c>
    </row>
    <row r="119" spans="1:11" s="31" customFormat="1" x14ac:dyDescent="0.25">
      <c r="A119" s="370">
        <v>107</v>
      </c>
      <c r="B119" s="28" t="s">
        <v>57</v>
      </c>
      <c r="C119" s="29" t="s">
        <v>141</v>
      </c>
      <c r="D119" s="162"/>
      <c r="E119" s="369">
        <v>0.83</v>
      </c>
      <c r="F119" s="64">
        <f t="shared" si="8"/>
        <v>0</v>
      </c>
      <c r="G119" s="30" t="e">
        <f t="shared" si="12"/>
        <v>#DIV/0!</v>
      </c>
      <c r="H119" s="162"/>
      <c r="I119" s="369">
        <v>0.72</v>
      </c>
      <c r="J119" s="64">
        <f t="shared" si="9"/>
        <v>0</v>
      </c>
      <c r="K119" s="30" t="e">
        <f t="shared" si="13"/>
        <v>#DIV/0!</v>
      </c>
    </row>
    <row r="120" spans="1:11" s="31" customFormat="1" x14ac:dyDescent="0.25">
      <c r="A120" s="370">
        <v>108</v>
      </c>
      <c r="B120" s="28" t="s">
        <v>58</v>
      </c>
      <c r="C120" s="29" t="s">
        <v>142</v>
      </c>
      <c r="D120" s="162"/>
      <c r="E120" s="369">
        <v>0.64</v>
      </c>
      <c r="F120" s="64">
        <f t="shared" si="8"/>
        <v>0</v>
      </c>
      <c r="G120" s="30" t="e">
        <f t="shared" si="12"/>
        <v>#DIV/0!</v>
      </c>
      <c r="H120" s="162"/>
      <c r="I120" s="369">
        <v>0.6</v>
      </c>
      <c r="J120" s="64">
        <f t="shared" si="9"/>
        <v>0</v>
      </c>
      <c r="K120" s="30" t="e">
        <f t="shared" si="13"/>
        <v>#DIV/0!</v>
      </c>
    </row>
    <row r="121" spans="1:11" s="31" customFormat="1" x14ac:dyDescent="0.25">
      <c r="A121" s="370">
        <v>109</v>
      </c>
      <c r="B121" s="28" t="s">
        <v>31</v>
      </c>
      <c r="C121" s="29" t="s">
        <v>34</v>
      </c>
      <c r="D121" s="162"/>
      <c r="E121" s="369">
        <v>0</v>
      </c>
      <c r="F121" s="64">
        <f t="shared" si="8"/>
        <v>0</v>
      </c>
      <c r="G121" s="30" t="e">
        <f t="shared" si="12"/>
        <v>#DIV/0!</v>
      </c>
      <c r="H121" s="162"/>
      <c r="I121" s="369">
        <v>0</v>
      </c>
      <c r="J121" s="64">
        <f t="shared" si="9"/>
        <v>0</v>
      </c>
      <c r="K121" s="30" t="e">
        <f t="shared" si="13"/>
        <v>#DIV/0!</v>
      </c>
    </row>
    <row r="122" spans="1:11" s="31" customFormat="1" ht="30" x14ac:dyDescent="0.25">
      <c r="A122" s="370">
        <v>110</v>
      </c>
      <c r="B122" s="28" t="s">
        <v>59</v>
      </c>
      <c r="C122" s="29" t="s">
        <v>432</v>
      </c>
      <c r="D122" s="162"/>
      <c r="E122" s="369">
        <v>0</v>
      </c>
      <c r="F122" s="64">
        <f t="shared" si="8"/>
        <v>0</v>
      </c>
      <c r="G122" s="30" t="e">
        <f t="shared" si="12"/>
        <v>#DIV/0!</v>
      </c>
      <c r="H122" s="162"/>
      <c r="I122" s="369">
        <v>0</v>
      </c>
      <c r="J122" s="64">
        <f t="shared" si="9"/>
        <v>0</v>
      </c>
      <c r="K122" s="30" t="e">
        <f t="shared" si="13"/>
        <v>#DIV/0!</v>
      </c>
    </row>
    <row r="123" spans="1:11" s="31" customFormat="1" ht="30" x14ac:dyDescent="0.25">
      <c r="A123" s="370">
        <v>111</v>
      </c>
      <c r="B123" s="28" t="s">
        <v>43</v>
      </c>
      <c r="C123" s="29" t="s">
        <v>433</v>
      </c>
      <c r="D123" s="162"/>
      <c r="E123" s="369">
        <v>0</v>
      </c>
      <c r="F123" s="64">
        <f t="shared" si="8"/>
        <v>0</v>
      </c>
      <c r="G123" s="30" t="e">
        <f t="shared" si="12"/>
        <v>#DIV/0!</v>
      </c>
      <c r="H123" s="162"/>
      <c r="I123" s="369">
        <v>0</v>
      </c>
      <c r="J123" s="64">
        <f t="shared" si="9"/>
        <v>0</v>
      </c>
      <c r="K123" s="30" t="e">
        <f t="shared" si="13"/>
        <v>#DIV/0!</v>
      </c>
    </row>
    <row r="124" spans="1:11" s="31" customFormat="1" x14ac:dyDescent="0.25">
      <c r="A124" s="370">
        <v>112</v>
      </c>
      <c r="B124" s="28" t="s">
        <v>60</v>
      </c>
      <c r="C124" s="29" t="s">
        <v>434</v>
      </c>
      <c r="D124" s="162"/>
      <c r="E124" s="369">
        <v>2.64</v>
      </c>
      <c r="F124" s="64">
        <f t="shared" ref="F124:F187" si="14">D124*E124</f>
        <v>0</v>
      </c>
      <c r="G124" s="30" t="e">
        <f t="shared" si="12"/>
        <v>#DIV/0!</v>
      </c>
      <c r="H124" s="162"/>
      <c r="I124" s="369">
        <v>2.64</v>
      </c>
      <c r="J124" s="64">
        <f t="shared" ref="J124:J187" si="15">H124*I124</f>
        <v>0</v>
      </c>
      <c r="K124" s="30" t="e">
        <f t="shared" si="13"/>
        <v>#DIV/0!</v>
      </c>
    </row>
    <row r="125" spans="1:11" s="31" customFormat="1" x14ac:dyDescent="0.25">
      <c r="A125" s="370">
        <v>113</v>
      </c>
      <c r="B125" s="28" t="s">
        <v>61</v>
      </c>
      <c r="C125" s="29" t="s">
        <v>143</v>
      </c>
      <c r="D125" s="162"/>
      <c r="E125" s="369">
        <v>0</v>
      </c>
      <c r="F125" s="64">
        <f t="shared" si="14"/>
        <v>0</v>
      </c>
      <c r="G125" s="30" t="e">
        <f t="shared" si="12"/>
        <v>#DIV/0!</v>
      </c>
      <c r="H125" s="162"/>
      <c r="I125" s="369">
        <v>0</v>
      </c>
      <c r="J125" s="64">
        <f t="shared" si="15"/>
        <v>0</v>
      </c>
      <c r="K125" s="30" t="e">
        <f t="shared" si="13"/>
        <v>#DIV/0!</v>
      </c>
    </row>
    <row r="126" spans="1:11" s="31" customFormat="1" x14ac:dyDescent="0.25">
      <c r="A126" s="370">
        <v>114</v>
      </c>
      <c r="B126" s="28" t="s">
        <v>62</v>
      </c>
      <c r="C126" s="29" t="s">
        <v>144</v>
      </c>
      <c r="D126" s="162"/>
      <c r="E126" s="369">
        <v>0</v>
      </c>
      <c r="F126" s="64">
        <f t="shared" si="14"/>
        <v>0</v>
      </c>
      <c r="G126" s="30" t="e">
        <f t="shared" si="12"/>
        <v>#DIV/0!</v>
      </c>
      <c r="H126" s="162"/>
      <c r="I126" s="369">
        <v>0</v>
      </c>
      <c r="J126" s="64">
        <f t="shared" si="15"/>
        <v>0</v>
      </c>
      <c r="K126" s="30" t="e">
        <f t="shared" si="13"/>
        <v>#DIV/0!</v>
      </c>
    </row>
    <row r="127" spans="1:11" s="31" customFormat="1" x14ac:dyDescent="0.25">
      <c r="A127" s="370">
        <v>115</v>
      </c>
      <c r="B127" s="28" t="s">
        <v>63</v>
      </c>
      <c r="C127" s="29" t="s">
        <v>145</v>
      </c>
      <c r="D127" s="162"/>
      <c r="E127" s="369">
        <v>0</v>
      </c>
      <c r="F127" s="64">
        <f t="shared" si="14"/>
        <v>0</v>
      </c>
      <c r="G127" s="30" t="e">
        <f t="shared" si="12"/>
        <v>#DIV/0!</v>
      </c>
      <c r="H127" s="162"/>
      <c r="I127" s="369">
        <v>0</v>
      </c>
      <c r="J127" s="64">
        <f t="shared" si="15"/>
        <v>0</v>
      </c>
      <c r="K127" s="30" t="e">
        <f t="shared" si="13"/>
        <v>#DIV/0!</v>
      </c>
    </row>
    <row r="128" spans="1:11" s="31" customFormat="1" ht="30" x14ac:dyDescent="0.25">
      <c r="A128" s="370">
        <v>116</v>
      </c>
      <c r="B128" s="28" t="s">
        <v>64</v>
      </c>
      <c r="C128" s="29" t="s">
        <v>435</v>
      </c>
      <c r="D128" s="162"/>
      <c r="E128" s="369">
        <v>1.02</v>
      </c>
      <c r="F128" s="64">
        <f t="shared" si="14"/>
        <v>0</v>
      </c>
      <c r="G128" s="30" t="e">
        <f t="shared" si="12"/>
        <v>#DIV/0!</v>
      </c>
      <c r="H128" s="162"/>
      <c r="I128" s="369">
        <v>0.94</v>
      </c>
      <c r="J128" s="64">
        <f t="shared" si="15"/>
        <v>0</v>
      </c>
      <c r="K128" s="30" t="e">
        <f t="shared" si="13"/>
        <v>#DIV/0!</v>
      </c>
    </row>
    <row r="129" spans="1:11" s="31" customFormat="1" x14ac:dyDescent="0.25">
      <c r="A129" s="370">
        <v>117</v>
      </c>
      <c r="B129" s="28" t="s">
        <v>32</v>
      </c>
      <c r="C129" s="29" t="s">
        <v>35</v>
      </c>
      <c r="D129" s="162"/>
      <c r="E129" s="369">
        <v>0</v>
      </c>
      <c r="F129" s="64">
        <f t="shared" si="14"/>
        <v>0</v>
      </c>
      <c r="G129" s="30" t="e">
        <f t="shared" si="12"/>
        <v>#DIV/0!</v>
      </c>
      <c r="H129" s="162"/>
      <c r="I129" s="369">
        <v>0</v>
      </c>
      <c r="J129" s="64">
        <f t="shared" si="15"/>
        <v>0</v>
      </c>
      <c r="K129" s="30" t="e">
        <f t="shared" si="13"/>
        <v>#DIV/0!</v>
      </c>
    </row>
    <row r="130" spans="1:11" s="31" customFormat="1" x14ac:dyDescent="0.25">
      <c r="A130" s="370">
        <v>118</v>
      </c>
      <c r="B130" s="28" t="s">
        <v>65</v>
      </c>
      <c r="C130" s="29" t="s">
        <v>436</v>
      </c>
      <c r="D130" s="162"/>
      <c r="E130" s="369">
        <v>0.12</v>
      </c>
      <c r="F130" s="64">
        <f t="shared" si="14"/>
        <v>0</v>
      </c>
      <c r="G130" s="30" t="e">
        <f t="shared" si="12"/>
        <v>#DIV/0!</v>
      </c>
      <c r="H130" s="162"/>
      <c r="I130" s="369">
        <v>0.09</v>
      </c>
      <c r="J130" s="64">
        <f t="shared" si="15"/>
        <v>0</v>
      </c>
      <c r="K130" s="30" t="e">
        <f t="shared" si="13"/>
        <v>#DIV/0!</v>
      </c>
    </row>
    <row r="131" spans="1:11" s="31" customFormat="1" x14ac:dyDescent="0.25">
      <c r="A131" s="370">
        <v>119</v>
      </c>
      <c r="B131" s="28" t="s">
        <v>66</v>
      </c>
      <c r="C131" s="29" t="s">
        <v>437</v>
      </c>
      <c r="D131" s="162"/>
      <c r="E131" s="369">
        <v>0.59</v>
      </c>
      <c r="F131" s="64">
        <f t="shared" si="14"/>
        <v>0</v>
      </c>
      <c r="G131" s="30" t="e">
        <f t="shared" si="12"/>
        <v>#DIV/0!</v>
      </c>
      <c r="H131" s="162"/>
      <c r="I131" s="369">
        <v>0.55000000000000004</v>
      </c>
      <c r="J131" s="64">
        <f t="shared" si="15"/>
        <v>0</v>
      </c>
      <c r="K131" s="30" t="e">
        <f t="shared" si="13"/>
        <v>#DIV/0!</v>
      </c>
    </row>
    <row r="132" spans="1:11" s="31" customFormat="1" ht="30" x14ac:dyDescent="0.25">
      <c r="A132" s="370">
        <v>120</v>
      </c>
      <c r="B132" s="28" t="s">
        <v>67</v>
      </c>
      <c r="C132" s="29" t="s">
        <v>146</v>
      </c>
      <c r="D132" s="162"/>
      <c r="E132" s="369">
        <v>0.75</v>
      </c>
      <c r="F132" s="64">
        <f t="shared" si="14"/>
        <v>0</v>
      </c>
      <c r="G132" s="30" t="e">
        <f t="shared" si="12"/>
        <v>#DIV/0!</v>
      </c>
      <c r="H132" s="162"/>
      <c r="I132" s="369">
        <v>0.37</v>
      </c>
      <c r="J132" s="64">
        <f t="shared" si="15"/>
        <v>0</v>
      </c>
      <c r="K132" s="30" t="e">
        <f t="shared" si="13"/>
        <v>#DIV/0!</v>
      </c>
    </row>
    <row r="133" spans="1:11" s="31" customFormat="1" ht="30" x14ac:dyDescent="0.25">
      <c r="A133" s="370">
        <v>121</v>
      </c>
      <c r="B133" s="28" t="s">
        <v>68</v>
      </c>
      <c r="C133" s="29" t="s">
        <v>147</v>
      </c>
      <c r="D133" s="162"/>
      <c r="E133" s="369">
        <v>0.75</v>
      </c>
      <c r="F133" s="64">
        <f t="shared" si="14"/>
        <v>0</v>
      </c>
      <c r="G133" s="30" t="e">
        <f t="shared" si="12"/>
        <v>#DIV/0!</v>
      </c>
      <c r="H133" s="162"/>
      <c r="I133" s="369">
        <v>0.37</v>
      </c>
      <c r="J133" s="64">
        <f t="shared" si="15"/>
        <v>0</v>
      </c>
      <c r="K133" s="30" t="e">
        <f t="shared" si="13"/>
        <v>#DIV/0!</v>
      </c>
    </row>
    <row r="134" spans="1:11" s="31" customFormat="1" ht="45" x14ac:dyDescent="0.25">
      <c r="A134" s="370">
        <v>122</v>
      </c>
      <c r="B134" s="28" t="s">
        <v>25</v>
      </c>
      <c r="C134" s="29" t="s">
        <v>28</v>
      </c>
      <c r="D134" s="162"/>
      <c r="E134" s="369">
        <v>0</v>
      </c>
      <c r="F134" s="64">
        <f t="shared" si="14"/>
        <v>0</v>
      </c>
      <c r="G134" s="30" t="e">
        <f t="shared" si="12"/>
        <v>#DIV/0!</v>
      </c>
      <c r="H134" s="162"/>
      <c r="I134" s="369">
        <v>0</v>
      </c>
      <c r="J134" s="64">
        <f t="shared" si="15"/>
        <v>0</v>
      </c>
      <c r="K134" s="30" t="e">
        <f t="shared" si="13"/>
        <v>#DIV/0!</v>
      </c>
    </row>
    <row r="135" spans="1:11" s="31" customFormat="1" ht="30" x14ac:dyDescent="0.25">
      <c r="A135" s="370">
        <v>123</v>
      </c>
      <c r="B135" s="28" t="s">
        <v>26</v>
      </c>
      <c r="C135" s="29" t="s">
        <v>148</v>
      </c>
      <c r="D135" s="162"/>
      <c r="E135" s="369">
        <v>0</v>
      </c>
      <c r="F135" s="64">
        <f t="shared" si="14"/>
        <v>0</v>
      </c>
      <c r="G135" s="30" t="e">
        <f t="shared" si="12"/>
        <v>#DIV/0!</v>
      </c>
      <c r="H135" s="162"/>
      <c r="I135" s="369">
        <v>0</v>
      </c>
      <c r="J135" s="64">
        <f t="shared" si="15"/>
        <v>0</v>
      </c>
      <c r="K135" s="30" t="e">
        <f t="shared" si="13"/>
        <v>#DIV/0!</v>
      </c>
    </row>
    <row r="136" spans="1:11" s="31" customFormat="1" ht="30" x14ac:dyDescent="0.25">
      <c r="A136" s="370">
        <v>124</v>
      </c>
      <c r="B136" s="28" t="s">
        <v>27</v>
      </c>
      <c r="C136" s="29" t="s">
        <v>149</v>
      </c>
      <c r="D136" s="162"/>
      <c r="E136" s="369">
        <v>0</v>
      </c>
      <c r="F136" s="64">
        <f t="shared" si="14"/>
        <v>0</v>
      </c>
      <c r="G136" s="30" t="e">
        <f t="shared" si="12"/>
        <v>#DIV/0!</v>
      </c>
      <c r="H136" s="162"/>
      <c r="I136" s="369">
        <v>0</v>
      </c>
      <c r="J136" s="64">
        <f t="shared" si="15"/>
        <v>0</v>
      </c>
      <c r="K136" s="30" t="e">
        <f t="shared" si="13"/>
        <v>#DIV/0!</v>
      </c>
    </row>
    <row r="137" spans="1:11" s="31" customFormat="1" x14ac:dyDescent="0.25">
      <c r="A137" s="370">
        <v>125</v>
      </c>
      <c r="B137" s="28" t="s">
        <v>33</v>
      </c>
      <c r="C137" s="29" t="s">
        <v>150</v>
      </c>
      <c r="D137" s="162"/>
      <c r="E137" s="369">
        <v>0</v>
      </c>
      <c r="F137" s="64">
        <f t="shared" si="14"/>
        <v>0</v>
      </c>
      <c r="G137" s="30" t="e">
        <f t="shared" si="12"/>
        <v>#DIV/0!</v>
      </c>
      <c r="H137" s="162"/>
      <c r="I137" s="369">
        <v>0</v>
      </c>
      <c r="J137" s="64">
        <f t="shared" si="15"/>
        <v>0</v>
      </c>
      <c r="K137" s="30" t="e">
        <f t="shared" si="13"/>
        <v>#DIV/0!</v>
      </c>
    </row>
    <row r="138" spans="1:11" s="31" customFormat="1" x14ac:dyDescent="0.25">
      <c r="A138" s="370">
        <v>126</v>
      </c>
      <c r="B138" s="28" t="s">
        <v>69</v>
      </c>
      <c r="C138" s="29" t="s">
        <v>439</v>
      </c>
      <c r="D138" s="162"/>
      <c r="E138" s="369">
        <v>3.27</v>
      </c>
      <c r="F138" s="64">
        <f t="shared" si="14"/>
        <v>0</v>
      </c>
      <c r="G138" s="30" t="e">
        <f t="shared" si="12"/>
        <v>#DIV/0!</v>
      </c>
      <c r="H138" s="162"/>
      <c r="I138" s="369">
        <v>2.17</v>
      </c>
      <c r="J138" s="64">
        <f t="shared" si="15"/>
        <v>0</v>
      </c>
      <c r="K138" s="30" t="e">
        <f t="shared" si="13"/>
        <v>#DIV/0!</v>
      </c>
    </row>
    <row r="139" spans="1:11" s="31" customFormat="1" x14ac:dyDescent="0.25">
      <c r="A139" s="370">
        <v>127</v>
      </c>
      <c r="B139" s="28" t="s">
        <v>70</v>
      </c>
      <c r="C139" s="29" t="s">
        <v>438</v>
      </c>
      <c r="D139" s="162"/>
      <c r="E139" s="369">
        <v>1.1499999999999999</v>
      </c>
      <c r="F139" s="64">
        <f t="shared" si="14"/>
        <v>0</v>
      </c>
      <c r="G139" s="30" t="e">
        <f t="shared" si="12"/>
        <v>#DIV/0!</v>
      </c>
      <c r="H139" s="162"/>
      <c r="I139" s="369">
        <v>0.7</v>
      </c>
      <c r="J139" s="64">
        <f t="shared" si="15"/>
        <v>0</v>
      </c>
      <c r="K139" s="30" t="e">
        <f t="shared" si="13"/>
        <v>#DIV/0!</v>
      </c>
    </row>
    <row r="140" spans="1:11" s="31" customFormat="1" x14ac:dyDescent="0.25">
      <c r="A140" s="370">
        <v>128</v>
      </c>
      <c r="B140" s="28" t="s">
        <v>71</v>
      </c>
      <c r="C140" s="29" t="s">
        <v>151</v>
      </c>
      <c r="D140" s="162"/>
      <c r="E140" s="369">
        <v>0.44</v>
      </c>
      <c r="F140" s="64">
        <f t="shared" si="14"/>
        <v>0</v>
      </c>
      <c r="G140" s="30" t="e">
        <f t="shared" si="12"/>
        <v>#DIV/0!</v>
      </c>
      <c r="H140" s="162"/>
      <c r="I140" s="369">
        <v>0.44</v>
      </c>
      <c r="J140" s="64">
        <f t="shared" si="15"/>
        <v>0</v>
      </c>
      <c r="K140" s="30" t="e">
        <f t="shared" si="13"/>
        <v>#DIV/0!</v>
      </c>
    </row>
    <row r="141" spans="1:11" s="31" customFormat="1" x14ac:dyDescent="0.25">
      <c r="A141" s="370">
        <v>129</v>
      </c>
      <c r="B141" s="28" t="s">
        <v>72</v>
      </c>
      <c r="C141" s="29" t="s">
        <v>440</v>
      </c>
      <c r="D141" s="162"/>
      <c r="E141" s="369">
        <v>0.92</v>
      </c>
      <c r="F141" s="64">
        <f t="shared" si="14"/>
        <v>0</v>
      </c>
      <c r="G141" s="30" t="e">
        <f t="shared" si="12"/>
        <v>#DIV/0!</v>
      </c>
      <c r="H141" s="162"/>
      <c r="I141" s="369">
        <v>0.92</v>
      </c>
      <c r="J141" s="64">
        <f t="shared" si="15"/>
        <v>0</v>
      </c>
      <c r="K141" s="30" t="e">
        <f t="shared" si="13"/>
        <v>#DIV/0!</v>
      </c>
    </row>
    <row r="142" spans="1:11" s="31" customFormat="1" x14ac:dyDescent="0.25">
      <c r="A142" s="370">
        <v>130</v>
      </c>
      <c r="B142" s="28" t="s">
        <v>73</v>
      </c>
      <c r="C142" s="29" t="s">
        <v>441</v>
      </c>
      <c r="D142" s="162"/>
      <c r="E142" s="369">
        <v>5.28</v>
      </c>
      <c r="F142" s="64">
        <f t="shared" si="14"/>
        <v>0</v>
      </c>
      <c r="G142" s="30" t="e">
        <f t="shared" si="12"/>
        <v>#DIV/0!</v>
      </c>
      <c r="H142" s="162"/>
      <c r="I142" s="369">
        <v>5.28</v>
      </c>
      <c r="J142" s="64">
        <f t="shared" si="15"/>
        <v>0</v>
      </c>
      <c r="K142" s="30" t="e">
        <f t="shared" si="13"/>
        <v>#DIV/0!</v>
      </c>
    </row>
    <row r="143" spans="1:11" s="31" customFormat="1" x14ac:dyDescent="0.25">
      <c r="A143" s="370">
        <v>131</v>
      </c>
      <c r="B143" s="28" t="s">
        <v>74</v>
      </c>
      <c r="C143" s="29" t="s">
        <v>443</v>
      </c>
      <c r="D143" s="162"/>
      <c r="E143" s="369">
        <v>0.44</v>
      </c>
      <c r="F143" s="64">
        <f t="shared" si="14"/>
        <v>0</v>
      </c>
      <c r="G143" s="30" t="e">
        <f t="shared" si="12"/>
        <v>#DIV/0!</v>
      </c>
      <c r="H143" s="162"/>
      <c r="I143" s="369">
        <v>0.44</v>
      </c>
      <c r="J143" s="64">
        <f t="shared" si="15"/>
        <v>0</v>
      </c>
      <c r="K143" s="30" t="e">
        <f t="shared" si="13"/>
        <v>#DIV/0!</v>
      </c>
    </row>
    <row r="144" spans="1:11" s="31" customFormat="1" x14ac:dyDescent="0.25">
      <c r="A144" s="370">
        <v>132</v>
      </c>
      <c r="B144" s="28" t="s">
        <v>75</v>
      </c>
      <c r="C144" s="29" t="s">
        <v>442</v>
      </c>
      <c r="D144" s="162"/>
      <c r="E144" s="369">
        <v>5.28</v>
      </c>
      <c r="F144" s="64">
        <f t="shared" si="14"/>
        <v>0</v>
      </c>
      <c r="G144" s="30" t="e">
        <f t="shared" si="12"/>
        <v>#DIV/0!</v>
      </c>
      <c r="H144" s="162"/>
      <c r="I144" s="369">
        <v>5.28</v>
      </c>
      <c r="J144" s="64">
        <f t="shared" si="15"/>
        <v>0</v>
      </c>
      <c r="K144" s="30" t="e">
        <f t="shared" si="13"/>
        <v>#DIV/0!</v>
      </c>
    </row>
    <row r="145" spans="1:11" s="31" customFormat="1" x14ac:dyDescent="0.25">
      <c r="A145" s="370">
        <v>133</v>
      </c>
      <c r="B145" s="28" t="s">
        <v>76</v>
      </c>
      <c r="C145" s="29" t="s">
        <v>152</v>
      </c>
      <c r="D145" s="162"/>
      <c r="E145" s="369">
        <v>0.54</v>
      </c>
      <c r="F145" s="64">
        <f t="shared" si="14"/>
        <v>0</v>
      </c>
      <c r="G145" s="30" t="e">
        <f t="shared" si="12"/>
        <v>#DIV/0!</v>
      </c>
      <c r="H145" s="162"/>
      <c r="I145" s="369">
        <v>0.54</v>
      </c>
      <c r="J145" s="64">
        <f t="shared" si="15"/>
        <v>0</v>
      </c>
      <c r="K145" s="30" t="e">
        <f t="shared" si="13"/>
        <v>#DIV/0!</v>
      </c>
    </row>
    <row r="146" spans="1:11" s="31" customFormat="1" x14ac:dyDescent="0.25">
      <c r="A146" s="370">
        <v>134</v>
      </c>
      <c r="B146" s="28" t="s">
        <v>77</v>
      </c>
      <c r="C146" s="29" t="s">
        <v>444</v>
      </c>
      <c r="D146" s="162"/>
      <c r="E146" s="369">
        <v>1.29</v>
      </c>
      <c r="F146" s="64">
        <f t="shared" si="14"/>
        <v>0</v>
      </c>
      <c r="G146" s="30" t="e">
        <f t="shared" ref="G146:G178" si="16">E146*$F$12</f>
        <v>#DIV/0!</v>
      </c>
      <c r="H146" s="162"/>
      <c r="I146" s="369">
        <v>1.1299999999999999</v>
      </c>
      <c r="J146" s="64">
        <f t="shared" si="15"/>
        <v>0</v>
      </c>
      <c r="K146" s="30" t="e">
        <f t="shared" ref="K146:K178" si="17">I146*$F$12</f>
        <v>#DIV/0!</v>
      </c>
    </row>
    <row r="147" spans="1:11" s="31" customFormat="1" x14ac:dyDescent="0.25">
      <c r="A147" s="370">
        <v>135</v>
      </c>
      <c r="B147" s="28" t="s">
        <v>78</v>
      </c>
      <c r="C147" s="29" t="s">
        <v>445</v>
      </c>
      <c r="D147" s="162"/>
      <c r="E147" s="369">
        <v>5.28</v>
      </c>
      <c r="F147" s="64">
        <f t="shared" si="14"/>
        <v>0</v>
      </c>
      <c r="G147" s="30" t="e">
        <f t="shared" si="16"/>
        <v>#DIV/0!</v>
      </c>
      <c r="H147" s="162"/>
      <c r="I147" s="369">
        <v>5.28</v>
      </c>
      <c r="J147" s="64">
        <f t="shared" si="15"/>
        <v>0</v>
      </c>
      <c r="K147" s="30" t="e">
        <f t="shared" si="17"/>
        <v>#DIV/0!</v>
      </c>
    </row>
    <row r="148" spans="1:11" s="31" customFormat="1" x14ac:dyDescent="0.25">
      <c r="A148" s="370">
        <v>136</v>
      </c>
      <c r="B148" s="28" t="s">
        <v>79</v>
      </c>
      <c r="C148" s="29" t="s">
        <v>446</v>
      </c>
      <c r="D148" s="162"/>
      <c r="E148" s="369">
        <v>0.14000000000000001</v>
      </c>
      <c r="F148" s="64">
        <f t="shared" si="14"/>
        <v>0</v>
      </c>
      <c r="G148" s="30" t="e">
        <f t="shared" si="16"/>
        <v>#DIV/0!</v>
      </c>
      <c r="H148" s="162"/>
      <c r="I148" s="369">
        <v>0.12</v>
      </c>
      <c r="J148" s="64">
        <f t="shared" si="15"/>
        <v>0</v>
      </c>
      <c r="K148" s="30" t="e">
        <f t="shared" si="17"/>
        <v>#DIV/0!</v>
      </c>
    </row>
    <row r="149" spans="1:11" s="31" customFormat="1" x14ac:dyDescent="0.25">
      <c r="A149" s="370">
        <v>137</v>
      </c>
      <c r="B149" s="28" t="s">
        <v>80</v>
      </c>
      <c r="C149" s="29" t="s">
        <v>447</v>
      </c>
      <c r="D149" s="162"/>
      <c r="E149" s="369">
        <v>3.08</v>
      </c>
      <c r="F149" s="64">
        <f t="shared" si="14"/>
        <v>0</v>
      </c>
      <c r="G149" s="30" t="e">
        <f t="shared" si="16"/>
        <v>#DIV/0!</v>
      </c>
      <c r="H149" s="162"/>
      <c r="I149" s="369">
        <v>2.6399999999999997</v>
      </c>
      <c r="J149" s="64">
        <f t="shared" si="15"/>
        <v>0</v>
      </c>
      <c r="K149" s="30" t="e">
        <f t="shared" si="17"/>
        <v>#DIV/0!</v>
      </c>
    </row>
    <row r="150" spans="1:11" s="31" customFormat="1" x14ac:dyDescent="0.25">
      <c r="A150" s="370">
        <v>138</v>
      </c>
      <c r="B150" s="28" t="s">
        <v>81</v>
      </c>
      <c r="C150" s="29" t="s">
        <v>448</v>
      </c>
      <c r="D150" s="162"/>
      <c r="E150" s="369">
        <v>5.28</v>
      </c>
      <c r="F150" s="64">
        <f t="shared" si="14"/>
        <v>0</v>
      </c>
      <c r="G150" s="30" t="e">
        <f t="shared" si="16"/>
        <v>#DIV/0!</v>
      </c>
      <c r="H150" s="162"/>
      <c r="I150" s="369">
        <v>5.28</v>
      </c>
      <c r="J150" s="64">
        <f t="shared" si="15"/>
        <v>0</v>
      </c>
      <c r="K150" s="30" t="e">
        <f t="shared" si="17"/>
        <v>#DIV/0!</v>
      </c>
    </row>
    <row r="151" spans="1:11" s="116" customFormat="1" x14ac:dyDescent="0.25">
      <c r="A151" s="370">
        <v>139</v>
      </c>
      <c r="B151" s="115" t="s">
        <v>683</v>
      </c>
      <c r="C151" s="29" t="s">
        <v>684</v>
      </c>
      <c r="D151" s="162"/>
      <c r="E151" s="369">
        <v>0.12</v>
      </c>
      <c r="F151" s="64">
        <f t="shared" si="14"/>
        <v>0</v>
      </c>
      <c r="G151" s="30" t="e">
        <f t="shared" si="16"/>
        <v>#DIV/0!</v>
      </c>
      <c r="H151" s="162"/>
      <c r="I151" s="369">
        <v>0.09</v>
      </c>
      <c r="J151" s="64">
        <f t="shared" si="15"/>
        <v>0</v>
      </c>
      <c r="K151" s="30" t="e">
        <f t="shared" si="17"/>
        <v>#DIV/0!</v>
      </c>
    </row>
    <row r="152" spans="1:11" s="31" customFormat="1" x14ac:dyDescent="0.25">
      <c r="A152" s="370">
        <v>140</v>
      </c>
      <c r="B152" s="28" t="s">
        <v>82</v>
      </c>
      <c r="C152" s="29" t="s">
        <v>449</v>
      </c>
      <c r="D152" s="162"/>
      <c r="E152" s="369">
        <v>1.02</v>
      </c>
      <c r="F152" s="64">
        <f t="shared" si="14"/>
        <v>0</v>
      </c>
      <c r="G152" s="30" t="e">
        <f t="shared" si="16"/>
        <v>#DIV/0!</v>
      </c>
      <c r="H152" s="162"/>
      <c r="I152" s="369">
        <v>0.94</v>
      </c>
      <c r="J152" s="64">
        <f t="shared" si="15"/>
        <v>0</v>
      </c>
      <c r="K152" s="30" t="e">
        <f t="shared" si="17"/>
        <v>#DIV/0!</v>
      </c>
    </row>
    <row r="153" spans="1:11" s="31" customFormat="1" x14ac:dyDescent="0.25">
      <c r="A153" s="370">
        <v>141</v>
      </c>
      <c r="B153" s="28" t="s">
        <v>30</v>
      </c>
      <c r="C153" s="29" t="s">
        <v>450</v>
      </c>
      <c r="D153" s="162"/>
      <c r="E153" s="369">
        <v>0</v>
      </c>
      <c r="F153" s="64">
        <f t="shared" si="14"/>
        <v>0</v>
      </c>
      <c r="G153" s="30" t="e">
        <f t="shared" si="16"/>
        <v>#DIV/0!</v>
      </c>
      <c r="H153" s="162"/>
      <c r="I153" s="369">
        <v>0</v>
      </c>
      <c r="J153" s="64">
        <f t="shared" si="15"/>
        <v>0</v>
      </c>
      <c r="K153" s="30" t="e">
        <f t="shared" si="17"/>
        <v>#DIV/0!</v>
      </c>
    </row>
    <row r="154" spans="1:11" s="31" customFormat="1" x14ac:dyDescent="0.25">
      <c r="A154" s="370">
        <v>142</v>
      </c>
      <c r="B154" s="28" t="s">
        <v>83</v>
      </c>
      <c r="C154" s="29" t="s">
        <v>153</v>
      </c>
      <c r="D154" s="162"/>
      <c r="E154" s="369">
        <v>5.17</v>
      </c>
      <c r="F154" s="64">
        <f t="shared" si="14"/>
        <v>0</v>
      </c>
      <c r="G154" s="30" t="e">
        <f t="shared" si="16"/>
        <v>#DIV/0!</v>
      </c>
      <c r="H154" s="162"/>
      <c r="I154" s="369">
        <v>4.43</v>
      </c>
      <c r="J154" s="64">
        <f t="shared" si="15"/>
        <v>0</v>
      </c>
      <c r="K154" s="30" t="e">
        <f t="shared" si="17"/>
        <v>#DIV/0!</v>
      </c>
    </row>
    <row r="155" spans="1:11" s="31" customFormat="1" x14ac:dyDescent="0.25">
      <c r="A155" s="370">
        <v>143</v>
      </c>
      <c r="B155" s="28" t="s">
        <v>84</v>
      </c>
      <c r="C155" s="29" t="s">
        <v>154</v>
      </c>
      <c r="D155" s="162"/>
      <c r="E155" s="369">
        <v>1.7</v>
      </c>
      <c r="F155" s="64">
        <f t="shared" si="14"/>
        <v>0</v>
      </c>
      <c r="G155" s="30" t="e">
        <f t="shared" si="16"/>
        <v>#DIV/0!</v>
      </c>
      <c r="H155" s="162"/>
      <c r="I155" s="369">
        <v>1.05</v>
      </c>
      <c r="J155" s="64">
        <f t="shared" si="15"/>
        <v>0</v>
      </c>
      <c r="K155" s="30" t="e">
        <f t="shared" si="17"/>
        <v>#DIV/0!</v>
      </c>
    </row>
    <row r="156" spans="1:11" s="31" customFormat="1" x14ac:dyDescent="0.25">
      <c r="A156" s="370">
        <v>144</v>
      </c>
      <c r="B156" s="28" t="s">
        <v>36</v>
      </c>
      <c r="C156" s="29" t="s">
        <v>153</v>
      </c>
      <c r="D156" s="162"/>
      <c r="E156" s="369">
        <v>0</v>
      </c>
      <c r="F156" s="64">
        <f t="shared" si="14"/>
        <v>0</v>
      </c>
      <c r="G156" s="30" t="e">
        <f t="shared" si="16"/>
        <v>#DIV/0!</v>
      </c>
      <c r="H156" s="162"/>
      <c r="I156" s="369">
        <v>0</v>
      </c>
      <c r="J156" s="64">
        <f t="shared" si="15"/>
        <v>0</v>
      </c>
      <c r="K156" s="30" t="e">
        <f t="shared" si="17"/>
        <v>#DIV/0!</v>
      </c>
    </row>
    <row r="157" spans="1:11" s="31" customFormat="1" x14ac:dyDescent="0.25">
      <c r="A157" s="370">
        <v>145</v>
      </c>
      <c r="B157" s="28" t="s">
        <v>85</v>
      </c>
      <c r="C157" s="29" t="s">
        <v>155</v>
      </c>
      <c r="D157" s="162"/>
      <c r="E157" s="369">
        <v>1.35</v>
      </c>
      <c r="F157" s="64">
        <f t="shared" si="14"/>
        <v>0</v>
      </c>
      <c r="G157" s="30" t="e">
        <f t="shared" si="16"/>
        <v>#DIV/0!</v>
      </c>
      <c r="H157" s="162"/>
      <c r="I157" s="369">
        <v>1.35</v>
      </c>
      <c r="J157" s="64">
        <f t="shared" si="15"/>
        <v>0</v>
      </c>
      <c r="K157" s="30" t="e">
        <f t="shared" si="17"/>
        <v>#DIV/0!</v>
      </c>
    </row>
    <row r="158" spans="1:11" s="31" customFormat="1" x14ac:dyDescent="0.25">
      <c r="A158" s="370">
        <v>146</v>
      </c>
      <c r="B158" s="28" t="s">
        <v>86</v>
      </c>
      <c r="C158" s="29" t="s">
        <v>156</v>
      </c>
      <c r="D158" s="162"/>
      <c r="E158" s="369">
        <v>2.56</v>
      </c>
      <c r="F158" s="64">
        <f t="shared" si="14"/>
        <v>0</v>
      </c>
      <c r="G158" s="30" t="e">
        <f t="shared" si="16"/>
        <v>#DIV/0!</v>
      </c>
      <c r="H158" s="162"/>
      <c r="I158" s="369">
        <v>2.14</v>
      </c>
      <c r="J158" s="64">
        <f t="shared" si="15"/>
        <v>0</v>
      </c>
      <c r="K158" s="30" t="e">
        <f t="shared" si="17"/>
        <v>#DIV/0!</v>
      </c>
    </row>
    <row r="159" spans="1:11" s="31" customFormat="1" x14ac:dyDescent="0.25">
      <c r="A159" s="370">
        <v>147</v>
      </c>
      <c r="B159" s="28" t="s">
        <v>87</v>
      </c>
      <c r="C159" s="29" t="s">
        <v>451</v>
      </c>
      <c r="D159" s="162"/>
      <c r="E159" s="369">
        <v>1.6</v>
      </c>
      <c r="F159" s="64">
        <f t="shared" si="14"/>
        <v>0</v>
      </c>
      <c r="G159" s="30" t="e">
        <f t="shared" si="16"/>
        <v>#DIV/0!</v>
      </c>
      <c r="H159" s="162"/>
      <c r="I159" s="369">
        <v>1.6</v>
      </c>
      <c r="J159" s="64">
        <f t="shared" si="15"/>
        <v>0</v>
      </c>
      <c r="K159" s="30" t="e">
        <f t="shared" si="17"/>
        <v>#DIV/0!</v>
      </c>
    </row>
    <row r="160" spans="1:11" s="31" customFormat="1" x14ac:dyDescent="0.25">
      <c r="A160" s="370">
        <v>148</v>
      </c>
      <c r="B160" s="28" t="s">
        <v>88</v>
      </c>
      <c r="C160" s="29" t="s">
        <v>452</v>
      </c>
      <c r="D160" s="162"/>
      <c r="E160" s="369">
        <v>2.64</v>
      </c>
      <c r="F160" s="64">
        <f t="shared" si="14"/>
        <v>0</v>
      </c>
      <c r="G160" s="30" t="e">
        <f t="shared" si="16"/>
        <v>#DIV/0!</v>
      </c>
      <c r="H160" s="162"/>
      <c r="I160" s="369">
        <v>2.64</v>
      </c>
      <c r="J160" s="64">
        <f t="shared" si="15"/>
        <v>0</v>
      </c>
      <c r="K160" s="30" t="e">
        <f t="shared" si="17"/>
        <v>#DIV/0!</v>
      </c>
    </row>
    <row r="161" spans="1:11" s="31" customFormat="1" x14ac:dyDescent="0.25">
      <c r="A161" s="370">
        <v>149</v>
      </c>
      <c r="B161" s="28" t="s">
        <v>89</v>
      </c>
      <c r="C161" s="29" t="s">
        <v>453</v>
      </c>
      <c r="D161" s="162"/>
      <c r="E161" s="369">
        <v>1.24</v>
      </c>
      <c r="F161" s="64">
        <f t="shared" si="14"/>
        <v>0</v>
      </c>
      <c r="G161" s="30" t="e">
        <f t="shared" si="16"/>
        <v>#DIV/0!</v>
      </c>
      <c r="H161" s="162"/>
      <c r="I161" s="369">
        <v>1.24</v>
      </c>
      <c r="J161" s="64">
        <f t="shared" si="15"/>
        <v>0</v>
      </c>
      <c r="K161" s="30" t="e">
        <f t="shared" si="17"/>
        <v>#DIV/0!</v>
      </c>
    </row>
    <row r="162" spans="1:11" s="31" customFormat="1" x14ac:dyDescent="0.25">
      <c r="A162" s="370">
        <v>150</v>
      </c>
      <c r="B162" s="28" t="s">
        <v>90</v>
      </c>
      <c r="C162" s="29" t="s">
        <v>454</v>
      </c>
      <c r="D162" s="162"/>
      <c r="E162" s="369">
        <v>0.83</v>
      </c>
      <c r="F162" s="64">
        <f t="shared" si="14"/>
        <v>0</v>
      </c>
      <c r="G162" s="30" t="e">
        <f t="shared" si="16"/>
        <v>#DIV/0!</v>
      </c>
      <c r="H162" s="162"/>
      <c r="I162" s="369">
        <v>0.72</v>
      </c>
      <c r="J162" s="64">
        <f t="shared" si="15"/>
        <v>0</v>
      </c>
      <c r="K162" s="30" t="e">
        <f t="shared" si="17"/>
        <v>#DIV/0!</v>
      </c>
    </row>
    <row r="163" spans="1:11" s="31" customFormat="1" x14ac:dyDescent="0.25">
      <c r="A163" s="370">
        <v>151</v>
      </c>
      <c r="B163" s="28" t="s">
        <v>91</v>
      </c>
      <c r="C163" s="29" t="s">
        <v>455</v>
      </c>
      <c r="D163" s="162"/>
      <c r="E163" s="369">
        <v>0.92</v>
      </c>
      <c r="F163" s="64">
        <f t="shared" si="14"/>
        <v>0</v>
      </c>
      <c r="G163" s="30" t="e">
        <f t="shared" si="16"/>
        <v>#DIV/0!</v>
      </c>
      <c r="H163" s="162"/>
      <c r="I163" s="369">
        <v>0.92</v>
      </c>
      <c r="J163" s="64">
        <f t="shared" si="15"/>
        <v>0</v>
      </c>
      <c r="K163" s="30" t="e">
        <f t="shared" si="17"/>
        <v>#DIV/0!</v>
      </c>
    </row>
    <row r="164" spans="1:11" s="31" customFormat="1" x14ac:dyDescent="0.25">
      <c r="A164" s="370">
        <v>152</v>
      </c>
      <c r="B164" s="28" t="s">
        <v>92</v>
      </c>
      <c r="C164" s="29" t="s">
        <v>456</v>
      </c>
      <c r="D164" s="162"/>
      <c r="E164" s="369">
        <v>0.14000000000000001</v>
      </c>
      <c r="F164" s="64">
        <f t="shared" si="14"/>
        <v>0</v>
      </c>
      <c r="G164" s="30" t="e">
        <f t="shared" si="16"/>
        <v>#DIV/0!</v>
      </c>
      <c r="H164" s="162"/>
      <c r="I164" s="369">
        <v>0.12</v>
      </c>
      <c r="J164" s="64">
        <f t="shared" si="15"/>
        <v>0</v>
      </c>
      <c r="K164" s="30" t="e">
        <f t="shared" si="17"/>
        <v>#DIV/0!</v>
      </c>
    </row>
    <row r="165" spans="1:11" s="31" customFormat="1" x14ac:dyDescent="0.25">
      <c r="A165" s="370">
        <v>153</v>
      </c>
      <c r="B165" s="28" t="s">
        <v>93</v>
      </c>
      <c r="C165" s="29" t="s">
        <v>461</v>
      </c>
      <c r="D165" s="162"/>
      <c r="E165" s="369">
        <v>3.3600000000000003</v>
      </c>
      <c r="F165" s="64">
        <f t="shared" si="14"/>
        <v>0</v>
      </c>
      <c r="G165" s="30" t="e">
        <f t="shared" si="16"/>
        <v>#DIV/0!</v>
      </c>
      <c r="H165" s="162"/>
      <c r="I165" s="369">
        <v>2.88</v>
      </c>
      <c r="J165" s="64">
        <f t="shared" si="15"/>
        <v>0</v>
      </c>
      <c r="K165" s="30" t="e">
        <f t="shared" si="17"/>
        <v>#DIV/0!</v>
      </c>
    </row>
    <row r="166" spans="1:11" s="31" customFormat="1" x14ac:dyDescent="0.25">
      <c r="A166" s="370">
        <v>154</v>
      </c>
      <c r="B166" s="28" t="s">
        <v>94</v>
      </c>
      <c r="C166" s="29" t="s">
        <v>459</v>
      </c>
      <c r="D166" s="162"/>
      <c r="E166" s="369">
        <v>0.44</v>
      </c>
      <c r="F166" s="64">
        <f t="shared" si="14"/>
        <v>0</v>
      </c>
      <c r="G166" s="30" t="e">
        <f t="shared" si="16"/>
        <v>#DIV/0!</v>
      </c>
      <c r="H166" s="162"/>
      <c r="I166" s="369">
        <v>0.44</v>
      </c>
      <c r="J166" s="64">
        <f t="shared" si="15"/>
        <v>0</v>
      </c>
      <c r="K166" s="30" t="e">
        <f t="shared" si="17"/>
        <v>#DIV/0!</v>
      </c>
    </row>
    <row r="167" spans="1:11" s="31" customFormat="1" x14ac:dyDescent="0.25">
      <c r="A167" s="370">
        <v>155</v>
      </c>
      <c r="B167" s="28" t="s">
        <v>95</v>
      </c>
      <c r="C167" s="29" t="s">
        <v>460</v>
      </c>
      <c r="D167" s="162"/>
      <c r="E167" s="369">
        <v>5.28</v>
      </c>
      <c r="F167" s="64">
        <f t="shared" si="14"/>
        <v>0</v>
      </c>
      <c r="G167" s="30" t="e">
        <f t="shared" si="16"/>
        <v>#DIV/0!</v>
      </c>
      <c r="H167" s="162"/>
      <c r="I167" s="369">
        <v>5.28</v>
      </c>
      <c r="J167" s="64">
        <f t="shared" si="15"/>
        <v>0</v>
      </c>
      <c r="K167" s="30" t="e">
        <f t="shared" si="17"/>
        <v>#DIV/0!</v>
      </c>
    </row>
    <row r="168" spans="1:11" s="31" customFormat="1" x14ac:dyDescent="0.25">
      <c r="A168" s="370">
        <v>156</v>
      </c>
      <c r="B168" s="28" t="s">
        <v>96</v>
      </c>
      <c r="C168" s="29" t="s">
        <v>458</v>
      </c>
      <c r="D168" s="162"/>
      <c r="E168" s="369">
        <v>0.44</v>
      </c>
      <c r="F168" s="64">
        <f t="shared" si="14"/>
        <v>0</v>
      </c>
      <c r="G168" s="30" t="e">
        <f t="shared" si="16"/>
        <v>#DIV/0!</v>
      </c>
      <c r="H168" s="162"/>
      <c r="I168" s="369">
        <v>0.44</v>
      </c>
      <c r="J168" s="64">
        <f t="shared" si="15"/>
        <v>0</v>
      </c>
      <c r="K168" s="30" t="e">
        <f t="shared" si="17"/>
        <v>#DIV/0!</v>
      </c>
    </row>
    <row r="169" spans="1:11" s="31" customFormat="1" x14ac:dyDescent="0.25">
      <c r="A169" s="370">
        <v>157</v>
      </c>
      <c r="B169" s="28" t="s">
        <v>97</v>
      </c>
      <c r="C169" s="29" t="s">
        <v>457</v>
      </c>
      <c r="D169" s="162"/>
      <c r="E169" s="369">
        <v>5.28</v>
      </c>
      <c r="F169" s="64">
        <f t="shared" si="14"/>
        <v>0</v>
      </c>
      <c r="G169" s="30" t="e">
        <f t="shared" si="16"/>
        <v>#DIV/0!</v>
      </c>
      <c r="H169" s="162"/>
      <c r="I169" s="369">
        <v>5.28</v>
      </c>
      <c r="J169" s="64">
        <f t="shared" si="15"/>
        <v>0</v>
      </c>
      <c r="K169" s="30" t="e">
        <f t="shared" si="17"/>
        <v>#DIV/0!</v>
      </c>
    </row>
    <row r="170" spans="1:11" s="31" customFormat="1" x14ac:dyDescent="0.25">
      <c r="A170" s="370">
        <v>158</v>
      </c>
      <c r="B170" s="28" t="s">
        <v>98</v>
      </c>
      <c r="C170" s="29" t="s">
        <v>462</v>
      </c>
      <c r="D170" s="162"/>
      <c r="E170" s="369">
        <v>0.14000000000000001</v>
      </c>
      <c r="F170" s="64">
        <f t="shared" si="14"/>
        <v>0</v>
      </c>
      <c r="G170" s="30" t="e">
        <f t="shared" si="16"/>
        <v>#DIV/0!</v>
      </c>
      <c r="H170" s="162"/>
      <c r="I170" s="369">
        <v>0.12</v>
      </c>
      <c r="J170" s="64">
        <f t="shared" si="15"/>
        <v>0</v>
      </c>
      <c r="K170" s="30" t="e">
        <f t="shared" si="17"/>
        <v>#DIV/0!</v>
      </c>
    </row>
    <row r="171" spans="1:11" s="31" customFormat="1" x14ac:dyDescent="0.25">
      <c r="A171" s="370">
        <v>159</v>
      </c>
      <c r="B171" s="28" t="s">
        <v>99</v>
      </c>
      <c r="C171" s="29" t="s">
        <v>463</v>
      </c>
      <c r="D171" s="162"/>
      <c r="E171" s="369">
        <v>3.3600000000000003</v>
      </c>
      <c r="F171" s="64">
        <f t="shared" si="14"/>
        <v>0</v>
      </c>
      <c r="G171" s="30" t="e">
        <f t="shared" si="16"/>
        <v>#DIV/0!</v>
      </c>
      <c r="H171" s="162"/>
      <c r="I171" s="369">
        <v>2.88</v>
      </c>
      <c r="J171" s="64">
        <f t="shared" si="15"/>
        <v>0</v>
      </c>
      <c r="K171" s="30" t="e">
        <f t="shared" si="17"/>
        <v>#DIV/0!</v>
      </c>
    </row>
    <row r="172" spans="1:11" s="31" customFormat="1" x14ac:dyDescent="0.25">
      <c r="A172" s="370">
        <v>160</v>
      </c>
      <c r="B172" s="28" t="s">
        <v>100</v>
      </c>
      <c r="C172" s="29" t="s">
        <v>464</v>
      </c>
      <c r="D172" s="162"/>
      <c r="E172" s="369">
        <v>0.14000000000000001</v>
      </c>
      <c r="F172" s="64">
        <f t="shared" si="14"/>
        <v>0</v>
      </c>
      <c r="G172" s="30" t="e">
        <f t="shared" si="16"/>
        <v>#DIV/0!</v>
      </c>
      <c r="H172" s="162"/>
      <c r="I172" s="369">
        <v>0.12</v>
      </c>
      <c r="J172" s="64">
        <f t="shared" si="15"/>
        <v>0</v>
      </c>
      <c r="K172" s="30" t="e">
        <f t="shared" si="17"/>
        <v>#DIV/0!</v>
      </c>
    </row>
    <row r="173" spans="1:11" s="31" customFormat="1" x14ac:dyDescent="0.25">
      <c r="A173" s="370">
        <v>161</v>
      </c>
      <c r="B173" s="28" t="s">
        <v>101</v>
      </c>
      <c r="C173" s="29" t="s">
        <v>465</v>
      </c>
      <c r="D173" s="162"/>
      <c r="E173" s="369">
        <v>3.3600000000000003</v>
      </c>
      <c r="F173" s="64">
        <f t="shared" si="14"/>
        <v>0</v>
      </c>
      <c r="G173" s="30" t="e">
        <f t="shared" si="16"/>
        <v>#DIV/0!</v>
      </c>
      <c r="H173" s="162"/>
      <c r="I173" s="369">
        <v>2.88</v>
      </c>
      <c r="J173" s="64">
        <f t="shared" si="15"/>
        <v>0</v>
      </c>
      <c r="K173" s="30" t="e">
        <f t="shared" si="17"/>
        <v>#DIV/0!</v>
      </c>
    </row>
    <row r="174" spans="1:11" s="31" customFormat="1" x14ac:dyDescent="0.25">
      <c r="A174" s="370">
        <v>162</v>
      </c>
      <c r="B174" s="28" t="s">
        <v>102</v>
      </c>
      <c r="C174" s="29" t="s">
        <v>466</v>
      </c>
      <c r="D174" s="162"/>
      <c r="E174" s="369">
        <v>0.14000000000000001</v>
      </c>
      <c r="F174" s="64">
        <f t="shared" si="14"/>
        <v>0</v>
      </c>
      <c r="G174" s="30" t="e">
        <f t="shared" si="16"/>
        <v>#DIV/0!</v>
      </c>
      <c r="H174" s="162"/>
      <c r="I174" s="369">
        <v>0.12</v>
      </c>
      <c r="J174" s="64">
        <f t="shared" si="15"/>
        <v>0</v>
      </c>
      <c r="K174" s="30" t="e">
        <f t="shared" si="17"/>
        <v>#DIV/0!</v>
      </c>
    </row>
    <row r="175" spans="1:11" s="31" customFormat="1" x14ac:dyDescent="0.25">
      <c r="A175" s="370">
        <v>163</v>
      </c>
      <c r="B175" s="28" t="s">
        <v>103</v>
      </c>
      <c r="C175" s="29" t="s">
        <v>467</v>
      </c>
      <c r="D175" s="162"/>
      <c r="E175" s="369">
        <v>0.14000000000000001</v>
      </c>
      <c r="F175" s="64">
        <f t="shared" si="14"/>
        <v>0</v>
      </c>
      <c r="G175" s="30" t="e">
        <f t="shared" si="16"/>
        <v>#DIV/0!</v>
      </c>
      <c r="H175" s="162"/>
      <c r="I175" s="369">
        <v>0.12</v>
      </c>
      <c r="J175" s="64">
        <f t="shared" si="15"/>
        <v>0</v>
      </c>
      <c r="K175" s="30" t="e">
        <f t="shared" si="17"/>
        <v>#DIV/0!</v>
      </c>
    </row>
    <row r="176" spans="1:11" s="31" customFormat="1" x14ac:dyDescent="0.25">
      <c r="A176" s="370">
        <v>164</v>
      </c>
      <c r="B176" s="28" t="s">
        <v>104</v>
      </c>
      <c r="C176" s="29" t="s">
        <v>468</v>
      </c>
      <c r="D176" s="162"/>
      <c r="E176" s="369">
        <v>3.3600000000000003</v>
      </c>
      <c r="F176" s="64">
        <f t="shared" si="14"/>
        <v>0</v>
      </c>
      <c r="G176" s="30" t="e">
        <f t="shared" si="16"/>
        <v>#DIV/0!</v>
      </c>
      <c r="H176" s="162"/>
      <c r="I176" s="369">
        <v>2.88</v>
      </c>
      <c r="J176" s="64">
        <f t="shared" si="15"/>
        <v>0</v>
      </c>
      <c r="K176" s="30" t="e">
        <f t="shared" si="17"/>
        <v>#DIV/0!</v>
      </c>
    </row>
    <row r="177" spans="1:11" s="31" customFormat="1" x14ac:dyDescent="0.25">
      <c r="A177" s="370">
        <v>165</v>
      </c>
      <c r="B177" s="28" t="s">
        <v>105</v>
      </c>
      <c r="C177" s="29" t="s">
        <v>469</v>
      </c>
      <c r="D177" s="162"/>
      <c r="E177" s="369">
        <v>0.14000000000000001</v>
      </c>
      <c r="F177" s="64">
        <f t="shared" si="14"/>
        <v>0</v>
      </c>
      <c r="G177" s="30" t="e">
        <f t="shared" si="16"/>
        <v>#DIV/0!</v>
      </c>
      <c r="H177" s="162"/>
      <c r="I177" s="369">
        <v>0.12</v>
      </c>
      <c r="J177" s="64">
        <f t="shared" si="15"/>
        <v>0</v>
      </c>
      <c r="K177" s="30" t="e">
        <f t="shared" si="17"/>
        <v>#DIV/0!</v>
      </c>
    </row>
    <row r="178" spans="1:11" s="31" customFormat="1" x14ac:dyDescent="0.25">
      <c r="A178" s="370">
        <v>166</v>
      </c>
      <c r="B178" s="28" t="s">
        <v>106</v>
      </c>
      <c r="C178" s="29" t="s">
        <v>470</v>
      </c>
      <c r="D178" s="162"/>
      <c r="E178" s="369">
        <v>1.29</v>
      </c>
      <c r="F178" s="64">
        <f t="shared" si="14"/>
        <v>0</v>
      </c>
      <c r="G178" s="30" t="e">
        <f t="shared" si="16"/>
        <v>#DIV/0!</v>
      </c>
      <c r="H178" s="162"/>
      <c r="I178" s="369">
        <v>1.1299999999999999</v>
      </c>
      <c r="J178" s="64">
        <f t="shared" si="15"/>
        <v>0</v>
      </c>
      <c r="K178" s="30" t="e">
        <f t="shared" si="17"/>
        <v>#DIV/0!</v>
      </c>
    </row>
    <row r="179" spans="1:11" s="31" customFormat="1" x14ac:dyDescent="0.25">
      <c r="A179" s="370">
        <v>167</v>
      </c>
      <c r="B179" s="28" t="s">
        <v>45</v>
      </c>
      <c r="C179" s="29" t="s">
        <v>47</v>
      </c>
      <c r="D179" s="162"/>
      <c r="E179" s="369">
        <v>0</v>
      </c>
      <c r="F179" s="64">
        <f t="shared" si="14"/>
        <v>0</v>
      </c>
      <c r="G179" s="30" t="e">
        <f t="shared" ref="G179:G196" si="18">E179*$F$12</f>
        <v>#DIV/0!</v>
      </c>
      <c r="H179" s="162"/>
      <c r="I179" s="369">
        <v>0</v>
      </c>
      <c r="J179" s="64">
        <f t="shared" si="15"/>
        <v>0</v>
      </c>
      <c r="K179" s="30" t="e">
        <f t="shared" ref="K179:K196" si="19">I179*$F$12</f>
        <v>#DIV/0!</v>
      </c>
    </row>
    <row r="180" spans="1:11" s="31" customFormat="1" x14ac:dyDescent="0.25">
      <c r="A180" s="370">
        <v>168</v>
      </c>
      <c r="B180" s="28" t="s">
        <v>107</v>
      </c>
      <c r="C180" s="29" t="s">
        <v>471</v>
      </c>
      <c r="D180" s="162"/>
      <c r="E180" s="369">
        <v>0</v>
      </c>
      <c r="F180" s="64">
        <f t="shared" si="14"/>
        <v>0</v>
      </c>
      <c r="G180" s="30" t="e">
        <f t="shared" si="18"/>
        <v>#DIV/0!</v>
      </c>
      <c r="H180" s="162"/>
      <c r="I180" s="369">
        <v>0</v>
      </c>
      <c r="J180" s="64">
        <f t="shared" si="15"/>
        <v>0</v>
      </c>
      <c r="K180" s="30" t="e">
        <f t="shared" si="19"/>
        <v>#DIV/0!</v>
      </c>
    </row>
    <row r="181" spans="1:11" s="31" customFormat="1" x14ac:dyDescent="0.25">
      <c r="A181" s="370">
        <v>169</v>
      </c>
      <c r="B181" s="28" t="s">
        <v>108</v>
      </c>
      <c r="C181" s="29" t="s">
        <v>472</v>
      </c>
      <c r="D181" s="162"/>
      <c r="E181" s="369">
        <v>0.22</v>
      </c>
      <c r="F181" s="64">
        <f t="shared" si="14"/>
        <v>0</v>
      </c>
      <c r="G181" s="30" t="e">
        <f t="shared" si="18"/>
        <v>#DIV/0!</v>
      </c>
      <c r="H181" s="162"/>
      <c r="I181" s="369">
        <v>0.22</v>
      </c>
      <c r="J181" s="64">
        <f t="shared" si="15"/>
        <v>0</v>
      </c>
      <c r="K181" s="30" t="e">
        <f t="shared" si="19"/>
        <v>#DIV/0!</v>
      </c>
    </row>
    <row r="182" spans="1:11" s="31" customFormat="1" x14ac:dyDescent="0.25">
      <c r="A182" s="370">
        <v>170</v>
      </c>
      <c r="B182" s="28" t="s">
        <v>109</v>
      </c>
      <c r="C182" s="29" t="s">
        <v>473</v>
      </c>
      <c r="D182" s="162"/>
      <c r="E182" s="369">
        <v>4.4000000000000004</v>
      </c>
      <c r="F182" s="64">
        <f t="shared" si="14"/>
        <v>0</v>
      </c>
      <c r="G182" s="30" t="e">
        <f t="shared" si="18"/>
        <v>#DIV/0!</v>
      </c>
      <c r="H182" s="162"/>
      <c r="I182" s="369">
        <v>4.4000000000000004</v>
      </c>
      <c r="J182" s="64">
        <f t="shared" si="15"/>
        <v>0</v>
      </c>
      <c r="K182" s="30" t="e">
        <f t="shared" si="19"/>
        <v>#DIV/0!</v>
      </c>
    </row>
    <row r="183" spans="1:11" s="31" customFormat="1" x14ac:dyDescent="0.25">
      <c r="A183" s="370">
        <v>171</v>
      </c>
      <c r="B183" s="28" t="s">
        <v>110</v>
      </c>
      <c r="C183" s="29" t="s">
        <v>157</v>
      </c>
      <c r="D183" s="162"/>
      <c r="E183" s="369">
        <v>1.02</v>
      </c>
      <c r="F183" s="64">
        <f t="shared" si="14"/>
        <v>0</v>
      </c>
      <c r="G183" s="30" t="e">
        <f t="shared" si="18"/>
        <v>#DIV/0!</v>
      </c>
      <c r="H183" s="162"/>
      <c r="I183" s="369">
        <v>0.94</v>
      </c>
      <c r="J183" s="64">
        <f t="shared" si="15"/>
        <v>0</v>
      </c>
      <c r="K183" s="30" t="e">
        <f t="shared" si="19"/>
        <v>#DIV/0!</v>
      </c>
    </row>
    <row r="184" spans="1:11" s="31" customFormat="1" x14ac:dyDescent="0.25">
      <c r="A184" s="370">
        <v>172</v>
      </c>
      <c r="B184" s="28" t="s">
        <v>111</v>
      </c>
      <c r="C184" s="29" t="s">
        <v>158</v>
      </c>
      <c r="D184" s="162"/>
      <c r="E184" s="369">
        <v>0.75</v>
      </c>
      <c r="F184" s="64">
        <f t="shared" si="14"/>
        <v>0</v>
      </c>
      <c r="G184" s="30" t="e">
        <f t="shared" si="18"/>
        <v>#DIV/0!</v>
      </c>
      <c r="H184" s="162"/>
      <c r="I184" s="369">
        <v>0.37</v>
      </c>
      <c r="J184" s="64">
        <f t="shared" si="15"/>
        <v>0</v>
      </c>
      <c r="K184" s="30" t="e">
        <f t="shared" si="19"/>
        <v>#DIV/0!</v>
      </c>
    </row>
    <row r="185" spans="1:11" s="31" customFormat="1" x14ac:dyDescent="0.25">
      <c r="A185" s="370">
        <v>173</v>
      </c>
      <c r="B185" s="28" t="s">
        <v>112</v>
      </c>
      <c r="C185" s="29" t="s">
        <v>474</v>
      </c>
      <c r="D185" s="162"/>
      <c r="E185" s="369">
        <v>0.75</v>
      </c>
      <c r="F185" s="64">
        <f t="shared" si="14"/>
        <v>0</v>
      </c>
      <c r="G185" s="30" t="e">
        <f t="shared" si="18"/>
        <v>#DIV/0!</v>
      </c>
      <c r="H185" s="162"/>
      <c r="I185" s="369">
        <v>0.37</v>
      </c>
      <c r="J185" s="64">
        <f t="shared" si="15"/>
        <v>0</v>
      </c>
      <c r="K185" s="30" t="e">
        <f t="shared" si="19"/>
        <v>#DIV/0!</v>
      </c>
    </row>
    <row r="186" spans="1:11" s="31" customFormat="1" x14ac:dyDescent="0.25">
      <c r="A186" s="370">
        <v>174</v>
      </c>
      <c r="B186" s="28" t="s">
        <v>113</v>
      </c>
      <c r="C186" s="29" t="s">
        <v>475</v>
      </c>
      <c r="D186" s="162"/>
      <c r="E186" s="369">
        <v>3.96</v>
      </c>
      <c r="F186" s="64">
        <f t="shared" si="14"/>
        <v>0</v>
      </c>
      <c r="G186" s="30" t="e">
        <f t="shared" si="18"/>
        <v>#DIV/0!</v>
      </c>
      <c r="H186" s="162"/>
      <c r="I186" s="369">
        <v>3.96</v>
      </c>
      <c r="J186" s="64">
        <f t="shared" si="15"/>
        <v>0</v>
      </c>
      <c r="K186" s="30" t="e">
        <f t="shared" si="19"/>
        <v>#DIV/0!</v>
      </c>
    </row>
    <row r="187" spans="1:11" s="31" customFormat="1" x14ac:dyDescent="0.25">
      <c r="A187" s="370">
        <v>175</v>
      </c>
      <c r="B187" s="28" t="s">
        <v>114</v>
      </c>
      <c r="C187" s="29" t="s">
        <v>476</v>
      </c>
      <c r="D187" s="162"/>
      <c r="E187" s="369">
        <v>3.59</v>
      </c>
      <c r="F187" s="64">
        <f t="shared" si="14"/>
        <v>0</v>
      </c>
      <c r="G187" s="30" t="e">
        <f t="shared" si="18"/>
        <v>#DIV/0!</v>
      </c>
      <c r="H187" s="162"/>
      <c r="I187" s="369">
        <v>3.59</v>
      </c>
      <c r="J187" s="64">
        <f t="shared" si="15"/>
        <v>0</v>
      </c>
      <c r="K187" s="30" t="e">
        <f t="shared" si="19"/>
        <v>#DIV/0!</v>
      </c>
    </row>
    <row r="188" spans="1:11" s="31" customFormat="1" x14ac:dyDescent="0.25">
      <c r="A188" s="370">
        <v>176</v>
      </c>
      <c r="B188" s="28" t="s">
        <v>46</v>
      </c>
      <c r="C188" s="29" t="s">
        <v>48</v>
      </c>
      <c r="D188" s="162"/>
      <c r="E188" s="369">
        <v>0</v>
      </c>
      <c r="F188" s="64">
        <f t="shared" ref="F188:F196" si="20">D188*E188</f>
        <v>0</v>
      </c>
      <c r="G188" s="30" t="e">
        <f t="shared" si="18"/>
        <v>#DIV/0!</v>
      </c>
      <c r="H188" s="162"/>
      <c r="I188" s="369">
        <v>0</v>
      </c>
      <c r="J188" s="64">
        <f t="shared" ref="J188:J196" si="21">H188*I188</f>
        <v>0</v>
      </c>
      <c r="K188" s="30" t="e">
        <f t="shared" si="19"/>
        <v>#DIV/0!</v>
      </c>
    </row>
    <row r="189" spans="1:11" s="31" customFormat="1" x14ac:dyDescent="0.25">
      <c r="A189" s="370">
        <v>177</v>
      </c>
      <c r="B189" s="28" t="s">
        <v>115</v>
      </c>
      <c r="C189" s="29" t="s">
        <v>477</v>
      </c>
      <c r="D189" s="162"/>
      <c r="E189" s="369">
        <v>0.28999999999999998</v>
      </c>
      <c r="F189" s="64">
        <f t="shared" si="20"/>
        <v>0</v>
      </c>
      <c r="G189" s="30" t="e">
        <f t="shared" si="18"/>
        <v>#DIV/0!</v>
      </c>
      <c r="H189" s="162"/>
      <c r="I189" s="369">
        <v>0.28999999999999998</v>
      </c>
      <c r="J189" s="64">
        <f t="shared" si="21"/>
        <v>0</v>
      </c>
      <c r="K189" s="30" t="e">
        <f t="shared" si="19"/>
        <v>#DIV/0!</v>
      </c>
    </row>
    <row r="190" spans="1:11" s="31" customFormat="1" x14ac:dyDescent="0.25">
      <c r="A190" s="370">
        <v>178</v>
      </c>
      <c r="B190" s="28" t="s">
        <v>116</v>
      </c>
      <c r="C190" s="29" t="s">
        <v>159</v>
      </c>
      <c r="D190" s="162"/>
      <c r="E190" s="369">
        <v>3.07</v>
      </c>
      <c r="F190" s="64">
        <f t="shared" si="20"/>
        <v>0</v>
      </c>
      <c r="G190" s="30" t="e">
        <f t="shared" si="18"/>
        <v>#DIV/0!</v>
      </c>
      <c r="H190" s="162"/>
      <c r="I190" s="369">
        <v>3.05</v>
      </c>
      <c r="J190" s="64">
        <f t="shared" si="21"/>
        <v>0</v>
      </c>
      <c r="K190" s="30" t="e">
        <f t="shared" si="19"/>
        <v>#DIV/0!</v>
      </c>
    </row>
    <row r="191" spans="1:11" s="31" customFormat="1" ht="30" x14ac:dyDescent="0.25">
      <c r="A191" s="370">
        <v>179</v>
      </c>
      <c r="B191" s="28" t="s">
        <v>37</v>
      </c>
      <c r="C191" s="29" t="s">
        <v>40</v>
      </c>
      <c r="D191" s="162"/>
      <c r="E191" s="369">
        <v>0</v>
      </c>
      <c r="F191" s="64">
        <f t="shared" si="20"/>
        <v>0</v>
      </c>
      <c r="G191" s="30" t="e">
        <f t="shared" si="18"/>
        <v>#DIV/0!</v>
      </c>
      <c r="H191" s="162"/>
      <c r="I191" s="369">
        <v>0</v>
      </c>
      <c r="J191" s="64">
        <f t="shared" si="21"/>
        <v>0</v>
      </c>
      <c r="K191" s="30" t="e">
        <f t="shared" si="19"/>
        <v>#DIV/0!</v>
      </c>
    </row>
    <row r="192" spans="1:11" s="31" customFormat="1" x14ac:dyDescent="0.25">
      <c r="A192" s="370">
        <v>180</v>
      </c>
      <c r="B192" s="28" t="s">
        <v>117</v>
      </c>
      <c r="C192" s="29" t="s">
        <v>160</v>
      </c>
      <c r="D192" s="162"/>
      <c r="E192" s="369">
        <v>0.59</v>
      </c>
      <c r="F192" s="64">
        <f t="shared" si="20"/>
        <v>0</v>
      </c>
      <c r="G192" s="30" t="e">
        <f t="shared" si="18"/>
        <v>#DIV/0!</v>
      </c>
      <c r="H192" s="162"/>
      <c r="I192" s="369">
        <v>0.55000000000000004</v>
      </c>
      <c r="J192" s="64">
        <f t="shared" si="21"/>
        <v>0</v>
      </c>
      <c r="K192" s="30" t="e">
        <f t="shared" si="19"/>
        <v>#DIV/0!</v>
      </c>
    </row>
    <row r="193" spans="1:11" s="31" customFormat="1" x14ac:dyDescent="0.25">
      <c r="A193" s="370">
        <v>181</v>
      </c>
      <c r="B193" s="28" t="s">
        <v>38</v>
      </c>
      <c r="C193" s="29" t="s">
        <v>41</v>
      </c>
      <c r="D193" s="162"/>
      <c r="E193" s="369">
        <v>0</v>
      </c>
      <c r="F193" s="64">
        <f t="shared" si="20"/>
        <v>0</v>
      </c>
      <c r="G193" s="30" t="e">
        <f t="shared" si="18"/>
        <v>#DIV/0!</v>
      </c>
      <c r="H193" s="162"/>
      <c r="I193" s="369">
        <v>0</v>
      </c>
      <c r="J193" s="64">
        <f t="shared" si="21"/>
        <v>0</v>
      </c>
      <c r="K193" s="30" t="e">
        <f t="shared" si="19"/>
        <v>#DIV/0!</v>
      </c>
    </row>
    <row r="194" spans="1:11" s="31" customFormat="1" x14ac:dyDescent="0.25">
      <c r="A194" s="370">
        <v>182</v>
      </c>
      <c r="B194" s="28" t="s">
        <v>118</v>
      </c>
      <c r="C194" s="29" t="s">
        <v>478</v>
      </c>
      <c r="D194" s="162"/>
      <c r="E194" s="369">
        <v>0.64</v>
      </c>
      <c r="F194" s="64">
        <f t="shared" si="20"/>
        <v>0</v>
      </c>
      <c r="G194" s="30" t="e">
        <f t="shared" si="18"/>
        <v>#DIV/0!</v>
      </c>
      <c r="H194" s="162"/>
      <c r="I194" s="369">
        <v>0.6</v>
      </c>
      <c r="J194" s="64">
        <f t="shared" si="21"/>
        <v>0</v>
      </c>
      <c r="K194" s="30" t="e">
        <f t="shared" si="19"/>
        <v>#DIV/0!</v>
      </c>
    </row>
    <row r="195" spans="1:11" s="31" customFormat="1" x14ac:dyDescent="0.25">
      <c r="A195" s="370">
        <v>183</v>
      </c>
      <c r="B195" s="28" t="s">
        <v>119</v>
      </c>
      <c r="C195" s="29" t="s">
        <v>161</v>
      </c>
      <c r="D195" s="162"/>
      <c r="E195" s="369">
        <v>0.65000000000000013</v>
      </c>
      <c r="F195" s="64">
        <f t="shared" si="20"/>
        <v>0</v>
      </c>
      <c r="G195" s="30" t="e">
        <f t="shared" si="18"/>
        <v>#DIV/0!</v>
      </c>
      <c r="H195" s="162"/>
      <c r="I195" s="369">
        <v>0.59999999999999987</v>
      </c>
      <c r="J195" s="64">
        <f t="shared" si="21"/>
        <v>0</v>
      </c>
      <c r="K195" s="30" t="e">
        <f t="shared" si="19"/>
        <v>#DIV/0!</v>
      </c>
    </row>
    <row r="196" spans="1:11" s="31" customFormat="1" x14ac:dyDescent="0.25">
      <c r="A196" s="370">
        <v>184</v>
      </c>
      <c r="B196" s="28" t="s">
        <v>39</v>
      </c>
      <c r="C196" s="29" t="s">
        <v>42</v>
      </c>
      <c r="D196" s="162"/>
      <c r="E196" s="369">
        <v>0</v>
      </c>
      <c r="F196" s="64">
        <f t="shared" si="20"/>
        <v>0</v>
      </c>
      <c r="G196" s="30" t="e">
        <f t="shared" si="18"/>
        <v>#DIV/0!</v>
      </c>
      <c r="H196" s="162"/>
      <c r="I196" s="369">
        <v>0</v>
      </c>
      <c r="J196" s="64">
        <f t="shared" si="21"/>
        <v>0</v>
      </c>
      <c r="K196" s="30" t="e">
        <f t="shared" si="19"/>
        <v>#DIV/0!</v>
      </c>
    </row>
    <row r="197" spans="1:11" x14ac:dyDescent="0.25">
      <c r="A197" s="370">
        <v>185</v>
      </c>
      <c r="D197" s="16">
        <f>SUM(D17:D196)</f>
        <v>0</v>
      </c>
      <c r="E197" s="22"/>
      <c r="F197" s="16">
        <f>SUM(F17:F196)</f>
        <v>0</v>
      </c>
      <c r="H197" s="16">
        <f>SUM(H17:H196)</f>
        <v>0</v>
      </c>
      <c r="J197" s="16">
        <f>SUM(J17:J196)</f>
        <v>0</v>
      </c>
    </row>
  </sheetData>
  <mergeCells count="6">
    <mergeCell ref="K4:K6"/>
    <mergeCell ref="L4:L6"/>
    <mergeCell ref="D15:G15"/>
    <mergeCell ref="H15:K15"/>
    <mergeCell ref="J9:J11"/>
    <mergeCell ref="K9:K11"/>
  </mergeCells>
  <pageMargins left="0.7" right="0.7" top="0.75" bottom="0.75" header="0.3" footer="0.3"/>
  <pageSetup scale="32" fitToHeight="0"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A6"/>
    <pageSetUpPr fitToPage="1"/>
  </sheetPr>
  <dimension ref="A1:M46"/>
  <sheetViews>
    <sheetView showGridLines="0" zoomScaleNormal="100" workbookViewId="0"/>
  </sheetViews>
  <sheetFormatPr defaultColWidth="9.140625" defaultRowHeight="15" x14ac:dyDescent="0.25"/>
  <cols>
    <col min="1" max="1" width="9.140625" style="113"/>
    <col min="2" max="2" width="16.5703125" style="113" customWidth="1"/>
    <col min="3" max="3" width="40.7109375" style="113" customWidth="1"/>
    <col min="4" max="4" width="26.7109375" style="143" customWidth="1"/>
    <col min="5" max="5" width="3" style="113" customWidth="1"/>
    <col min="6" max="6" width="9.140625" style="113" customWidth="1"/>
    <col min="7" max="7" width="33.28515625" style="112" customWidth="1"/>
    <col min="8" max="8" width="30.28515625" style="113" customWidth="1"/>
    <col min="9" max="9" width="23.5703125" style="113" customWidth="1"/>
    <col min="10" max="16384" width="9.140625" style="113"/>
  </cols>
  <sheetData>
    <row r="1" spans="1:13" ht="26.25" x14ac:dyDescent="0.4">
      <c r="A1" s="4" t="str">
        <f>Instructions!A1</f>
        <v>Colorado Comprehensive Provider Cost Report</v>
      </c>
      <c r="G1" s="178"/>
    </row>
    <row r="2" spans="1:13" ht="21" x14ac:dyDescent="0.35">
      <c r="A2" s="3" t="str">
        <f>Instructions!A2</f>
        <v>Comprehensive Safety Net Providers</v>
      </c>
      <c r="D2" s="309"/>
      <c r="H2" s="55"/>
      <c r="I2" s="55"/>
      <c r="J2" s="55"/>
      <c r="K2" s="55"/>
      <c r="L2" s="55"/>
      <c r="M2" s="55"/>
    </row>
    <row r="3" spans="1:13" ht="24.95" customHeight="1" x14ac:dyDescent="0.35">
      <c r="A3" s="9" t="s">
        <v>545</v>
      </c>
      <c r="D3" s="309"/>
      <c r="G3" s="180"/>
      <c r="H3" s="180"/>
      <c r="I3" s="180"/>
      <c r="J3" s="55"/>
      <c r="K3" s="55"/>
      <c r="L3" s="55"/>
      <c r="M3" s="55"/>
    </row>
    <row r="4" spans="1:13" x14ac:dyDescent="0.25">
      <c r="D4" s="309"/>
      <c r="G4" s="55"/>
      <c r="H4" s="55"/>
      <c r="I4" s="55"/>
      <c r="J4" s="55"/>
      <c r="K4" s="55"/>
      <c r="L4" s="55"/>
      <c r="M4" s="55"/>
    </row>
    <row r="5" spans="1:13" x14ac:dyDescent="0.25">
      <c r="A5" s="110" t="s">
        <v>575</v>
      </c>
      <c r="C5" s="316">
        <f>Certification!C5</f>
        <v>0</v>
      </c>
      <c r="G5" s="55"/>
      <c r="H5" s="55"/>
      <c r="I5" s="55"/>
      <c r="J5" s="55"/>
      <c r="K5" s="55"/>
      <c r="L5" s="55"/>
      <c r="M5" s="55"/>
    </row>
    <row r="6" spans="1:13" x14ac:dyDescent="0.25">
      <c r="A6" s="110" t="s">
        <v>0</v>
      </c>
      <c r="C6" s="317">
        <f>Certification!C6</f>
        <v>45473</v>
      </c>
      <c r="G6" s="55"/>
      <c r="H6" s="55"/>
      <c r="I6" s="55"/>
      <c r="J6" s="55"/>
      <c r="K6" s="55"/>
      <c r="L6" s="55"/>
      <c r="M6" s="55"/>
    </row>
    <row r="7" spans="1:13" s="110" customFormat="1" x14ac:dyDescent="0.25">
      <c r="D7" s="143"/>
      <c r="G7" s="55"/>
      <c r="H7" s="55"/>
      <c r="I7" s="55"/>
      <c r="J7" s="55"/>
      <c r="K7" s="55"/>
      <c r="L7" s="55"/>
      <c r="M7" s="55"/>
    </row>
    <row r="8" spans="1:13" s="12" customFormat="1" x14ac:dyDescent="0.25">
      <c r="D8" s="318">
        <v>1</v>
      </c>
      <c r="G8" s="55"/>
      <c r="H8" s="55"/>
      <c r="I8" s="55"/>
      <c r="J8" s="55"/>
      <c r="K8" s="55"/>
      <c r="L8" s="55"/>
      <c r="M8" s="55"/>
    </row>
    <row r="9" spans="1:13" s="10" customFormat="1" x14ac:dyDescent="0.25">
      <c r="A9" s="215"/>
      <c r="B9" s="389" t="s">
        <v>565</v>
      </c>
      <c r="C9" s="389"/>
      <c r="D9" s="315" t="s">
        <v>547</v>
      </c>
      <c r="G9" s="178"/>
      <c r="H9" s="178"/>
      <c r="I9" s="178"/>
      <c r="J9" s="178"/>
      <c r="K9" s="178"/>
      <c r="L9" s="178"/>
      <c r="M9" s="178"/>
    </row>
    <row r="10" spans="1:13" s="33" customFormat="1" x14ac:dyDescent="0.25">
      <c r="A10" s="140"/>
      <c r="B10" s="217"/>
      <c r="C10" s="218"/>
      <c r="D10" s="219"/>
      <c r="G10" s="179"/>
      <c r="H10" s="179"/>
      <c r="I10" s="179"/>
      <c r="J10" s="179"/>
      <c r="K10" s="179"/>
      <c r="L10" s="179"/>
      <c r="M10" s="179"/>
    </row>
    <row r="11" spans="1:13" s="116" customFormat="1" x14ac:dyDescent="0.25">
      <c r="A11" s="383" t="s">
        <v>546</v>
      </c>
      <c r="B11" s="384"/>
      <c r="C11" s="384"/>
      <c r="D11" s="385"/>
      <c r="G11" s="177"/>
      <c r="H11" s="177"/>
      <c r="I11" s="177"/>
      <c r="J11" s="177"/>
      <c r="K11" s="177"/>
      <c r="L11" s="177"/>
      <c r="M11" s="177"/>
    </row>
    <row r="12" spans="1:13" s="116" customFormat="1" x14ac:dyDescent="0.25">
      <c r="A12" s="220">
        <v>1</v>
      </c>
      <c r="B12" s="380" t="s">
        <v>639</v>
      </c>
      <c r="C12" s="382"/>
      <c r="D12" s="222"/>
      <c r="G12" s="191"/>
    </row>
    <row r="13" spans="1:13" s="116" customFormat="1" x14ac:dyDescent="0.25">
      <c r="A13" s="220">
        <v>2</v>
      </c>
      <c r="B13" s="380" t="s">
        <v>548</v>
      </c>
      <c r="C13" s="382"/>
      <c r="D13" s="222"/>
      <c r="G13" s="191"/>
    </row>
    <row r="14" spans="1:13" s="116" customFormat="1" x14ac:dyDescent="0.25">
      <c r="A14" s="220">
        <v>3</v>
      </c>
      <c r="B14" s="339" t="s">
        <v>637</v>
      </c>
      <c r="C14" s="338"/>
      <c r="D14" s="222"/>
      <c r="G14" s="191"/>
    </row>
    <row r="15" spans="1:13" s="116" customFormat="1" x14ac:dyDescent="0.25">
      <c r="A15" s="220">
        <v>4</v>
      </c>
      <c r="B15" s="336" t="s">
        <v>638</v>
      </c>
      <c r="C15" s="338"/>
      <c r="D15" s="222"/>
      <c r="G15" s="191"/>
    </row>
    <row r="16" spans="1:13" s="116" customFormat="1" x14ac:dyDescent="0.25">
      <c r="A16" s="220">
        <v>5</v>
      </c>
      <c r="B16" s="336" t="s">
        <v>550</v>
      </c>
      <c r="C16" s="338"/>
      <c r="D16" s="222"/>
      <c r="G16" s="191"/>
    </row>
    <row r="17" spans="1:7" s="116" customFormat="1" x14ac:dyDescent="0.25">
      <c r="A17" s="220">
        <v>6</v>
      </c>
      <c r="B17" s="336" t="s">
        <v>685</v>
      </c>
      <c r="C17" s="338"/>
      <c r="D17" s="222"/>
      <c r="G17" s="191"/>
    </row>
    <row r="18" spans="1:7" s="116" customFormat="1" x14ac:dyDescent="0.25">
      <c r="A18" s="220">
        <v>7</v>
      </c>
      <c r="B18" s="380" t="s">
        <v>551</v>
      </c>
      <c r="C18" s="382"/>
      <c r="D18" s="222"/>
      <c r="G18" s="191"/>
    </row>
    <row r="19" spans="1:7" s="116" customFormat="1" x14ac:dyDescent="0.25">
      <c r="A19" s="220">
        <v>8</v>
      </c>
      <c r="B19" s="386" t="s">
        <v>549</v>
      </c>
      <c r="C19" s="388"/>
      <c r="D19" s="225">
        <f>SUM(D12:D18)</f>
        <v>0</v>
      </c>
      <c r="G19" s="191"/>
    </row>
    <row r="20" spans="1:7" s="84" customFormat="1" x14ac:dyDescent="0.25">
      <c r="A20" s="226"/>
      <c r="B20" s="227"/>
      <c r="C20" s="227"/>
      <c r="D20" s="229"/>
      <c r="G20" s="192"/>
    </row>
    <row r="21" spans="1:7" s="116" customFormat="1" x14ac:dyDescent="0.25">
      <c r="A21" s="383" t="s">
        <v>552</v>
      </c>
      <c r="B21" s="384"/>
      <c r="C21" s="384"/>
      <c r="D21" s="385"/>
      <c r="E21" s="191"/>
      <c r="F21" s="191"/>
      <c r="G21" s="191"/>
    </row>
    <row r="22" spans="1:7" s="116" customFormat="1" x14ac:dyDescent="0.25">
      <c r="A22" s="220">
        <v>9</v>
      </c>
      <c r="B22" s="380" t="s">
        <v>686</v>
      </c>
      <c r="C22" s="382"/>
      <c r="D22" s="222"/>
      <c r="E22" s="191"/>
      <c r="F22" s="191"/>
      <c r="G22" s="191"/>
    </row>
    <row r="23" spans="1:7" s="116" customFormat="1" x14ac:dyDescent="0.25">
      <c r="A23" s="220">
        <v>10</v>
      </c>
      <c r="B23" s="336" t="s">
        <v>640</v>
      </c>
      <c r="C23" s="338"/>
      <c r="D23" s="222"/>
      <c r="E23" s="191"/>
      <c r="F23" s="191"/>
      <c r="G23" s="191"/>
    </row>
    <row r="24" spans="1:7" s="116" customFormat="1" x14ac:dyDescent="0.25">
      <c r="A24" s="220">
        <v>11</v>
      </c>
      <c r="B24" s="336" t="s">
        <v>641</v>
      </c>
      <c r="C24" s="338"/>
      <c r="D24" s="222"/>
      <c r="E24" s="191"/>
      <c r="F24" s="191"/>
      <c r="G24" s="191"/>
    </row>
    <row r="25" spans="1:7" s="116" customFormat="1" x14ac:dyDescent="0.25">
      <c r="A25" s="220">
        <v>12</v>
      </c>
      <c r="B25" s="336" t="s">
        <v>687</v>
      </c>
      <c r="C25" s="338"/>
      <c r="D25" s="222"/>
      <c r="E25" s="191"/>
      <c r="F25" s="191"/>
      <c r="G25" s="191"/>
    </row>
    <row r="26" spans="1:7" s="116" customFormat="1" x14ac:dyDescent="0.25">
      <c r="A26" s="220">
        <v>13</v>
      </c>
      <c r="B26" s="336" t="s">
        <v>688</v>
      </c>
      <c r="C26" s="338"/>
      <c r="D26" s="222"/>
      <c r="E26" s="191"/>
      <c r="F26" s="191"/>
      <c r="G26" s="191"/>
    </row>
    <row r="27" spans="1:7" s="116" customFormat="1" x14ac:dyDescent="0.25">
      <c r="A27" s="220">
        <v>14</v>
      </c>
      <c r="B27" s="386" t="s">
        <v>553</v>
      </c>
      <c r="C27" s="388"/>
      <c r="D27" s="225">
        <f>SUM(D22:D26)</f>
        <v>0</v>
      </c>
      <c r="E27" s="191"/>
      <c r="F27" s="191"/>
      <c r="G27" s="191"/>
    </row>
    <row r="28" spans="1:7" s="84" customFormat="1" x14ac:dyDescent="0.25">
      <c r="A28" s="226"/>
      <c r="B28" s="227"/>
      <c r="C28" s="227"/>
      <c r="D28" s="229"/>
      <c r="F28" s="191"/>
      <c r="G28" s="191"/>
    </row>
    <row r="29" spans="1:7" s="116" customFormat="1" x14ac:dyDescent="0.25">
      <c r="A29" s="383" t="s">
        <v>554</v>
      </c>
      <c r="B29" s="384"/>
      <c r="C29" s="384"/>
      <c r="D29" s="385"/>
      <c r="F29" s="191"/>
      <c r="G29" s="191"/>
    </row>
    <row r="30" spans="1:7" s="116" customFormat="1" x14ac:dyDescent="0.25">
      <c r="A30" s="220">
        <v>15</v>
      </c>
      <c r="B30" s="380" t="s">
        <v>556</v>
      </c>
      <c r="C30" s="382"/>
      <c r="D30" s="222"/>
      <c r="G30" s="191"/>
    </row>
    <row r="31" spans="1:7" s="116" customFormat="1" x14ac:dyDescent="0.25">
      <c r="A31" s="220">
        <v>16</v>
      </c>
      <c r="B31" s="334" t="s">
        <v>557</v>
      </c>
      <c r="C31" s="335"/>
      <c r="D31" s="222"/>
      <c r="G31" s="191"/>
    </row>
    <row r="32" spans="1:7" s="116" customFormat="1" x14ac:dyDescent="0.25">
      <c r="A32" s="220">
        <v>17</v>
      </c>
      <c r="B32" s="334" t="s">
        <v>558</v>
      </c>
      <c r="C32" s="335"/>
      <c r="D32" s="222"/>
      <c r="G32" s="191"/>
    </row>
    <row r="33" spans="1:7" s="116" customFormat="1" x14ac:dyDescent="0.25">
      <c r="A33" s="220">
        <v>18</v>
      </c>
      <c r="B33" s="334" t="s">
        <v>559</v>
      </c>
      <c r="C33" s="335"/>
      <c r="D33" s="222"/>
      <c r="G33" s="191"/>
    </row>
    <row r="34" spans="1:7" s="116" customFormat="1" x14ac:dyDescent="0.25">
      <c r="A34" s="220">
        <v>19</v>
      </c>
      <c r="B34" s="336" t="s">
        <v>642</v>
      </c>
      <c r="C34" s="338"/>
      <c r="D34" s="222"/>
      <c r="G34" s="191"/>
    </row>
    <row r="35" spans="1:7" s="116" customFormat="1" x14ac:dyDescent="0.25">
      <c r="A35" s="220">
        <v>20</v>
      </c>
      <c r="B35" s="386" t="s">
        <v>555</v>
      </c>
      <c r="C35" s="388"/>
      <c r="D35" s="225">
        <f>SUM(D30:D34)</f>
        <v>0</v>
      </c>
      <c r="G35" s="191"/>
    </row>
    <row r="36" spans="1:7" s="84" customFormat="1" x14ac:dyDescent="0.25">
      <c r="A36" s="226"/>
      <c r="B36" s="227"/>
      <c r="C36" s="227"/>
      <c r="D36" s="229"/>
      <c r="G36" s="192"/>
    </row>
    <row r="37" spans="1:7" s="116" customFormat="1" x14ac:dyDescent="0.25">
      <c r="A37" s="383" t="s">
        <v>560</v>
      </c>
      <c r="B37" s="384"/>
      <c r="C37" s="384"/>
      <c r="D37" s="385"/>
      <c r="G37" s="191"/>
    </row>
    <row r="38" spans="1:7" s="116" customFormat="1" x14ac:dyDescent="0.25">
      <c r="A38" s="220">
        <v>21</v>
      </c>
      <c r="B38" s="380" t="s">
        <v>348</v>
      </c>
      <c r="C38" s="381"/>
      <c r="D38" s="222"/>
      <c r="G38" s="191"/>
    </row>
    <row r="39" spans="1:7" s="116" customFormat="1" x14ac:dyDescent="0.25">
      <c r="A39" s="220">
        <v>22</v>
      </c>
      <c r="B39" s="380" t="s">
        <v>561</v>
      </c>
      <c r="C39" s="381"/>
      <c r="D39" s="222"/>
      <c r="G39" s="191"/>
    </row>
    <row r="40" spans="1:7" s="116" customFormat="1" x14ac:dyDescent="0.25">
      <c r="A40" s="220">
        <v>23</v>
      </c>
      <c r="B40" s="380" t="s">
        <v>562</v>
      </c>
      <c r="C40" s="381"/>
      <c r="D40" s="222"/>
      <c r="G40" s="191"/>
    </row>
    <row r="41" spans="1:7" s="116" customFormat="1" x14ac:dyDescent="0.25">
      <c r="A41" s="220">
        <v>24</v>
      </c>
      <c r="B41" s="386" t="s">
        <v>563</v>
      </c>
      <c r="C41" s="387"/>
      <c r="D41" s="225">
        <f>SUM(D38:D40)</f>
        <v>0</v>
      </c>
      <c r="G41" s="191"/>
    </row>
    <row r="42" spans="1:7" s="84" customFormat="1" x14ac:dyDescent="0.25">
      <c r="A42" s="226"/>
      <c r="B42" s="227"/>
      <c r="C42" s="227"/>
      <c r="D42" s="229"/>
      <c r="G42" s="192"/>
    </row>
    <row r="43" spans="1:7" s="85" customFormat="1" ht="15.75" x14ac:dyDescent="0.25">
      <c r="A43" s="220">
        <v>25</v>
      </c>
      <c r="B43" s="391" t="s">
        <v>564</v>
      </c>
      <c r="C43" s="393"/>
      <c r="D43" s="237">
        <f>SUM(D19,D27,D35,D41)</f>
        <v>0</v>
      </c>
      <c r="G43" s="193"/>
    </row>
    <row r="44" spans="1:7" s="116" customFormat="1" x14ac:dyDescent="0.25">
      <c r="A44" s="238"/>
      <c r="B44" s="238"/>
      <c r="C44" s="239"/>
      <c r="D44" s="238"/>
      <c r="G44" s="191"/>
    </row>
    <row r="45" spans="1:7" s="116" customFormat="1" x14ac:dyDescent="0.25">
      <c r="A45" s="220">
        <v>26</v>
      </c>
      <c r="B45" s="390" t="s">
        <v>566</v>
      </c>
      <c r="C45" s="390"/>
      <c r="D45" s="222"/>
      <c r="G45" s="191"/>
    </row>
    <row r="46" spans="1:7" s="116" customFormat="1" ht="15.75" x14ac:dyDescent="0.25">
      <c r="A46" s="220">
        <v>27</v>
      </c>
      <c r="B46" s="390" t="s">
        <v>13</v>
      </c>
      <c r="C46" s="390"/>
      <c r="D46" s="237">
        <f>D43-D45</f>
        <v>0</v>
      </c>
      <c r="E46" s="45" t="str">
        <f>IF(ABS(D46)&gt;1,"Error - This variance should be 0.","")</f>
        <v/>
      </c>
      <c r="G46" s="191"/>
    </row>
  </sheetData>
  <mergeCells count="20">
    <mergeCell ref="A21:D21"/>
    <mergeCell ref="B22:C22"/>
    <mergeCell ref="B27:C27"/>
    <mergeCell ref="A29:D29"/>
    <mergeCell ref="B19:C19"/>
    <mergeCell ref="B30:C30"/>
    <mergeCell ref="B43:C43"/>
    <mergeCell ref="B45:C45"/>
    <mergeCell ref="B46:C46"/>
    <mergeCell ref="B40:C40"/>
    <mergeCell ref="B41:C41"/>
    <mergeCell ref="B38:C38"/>
    <mergeCell ref="B39:C39"/>
    <mergeCell ref="A37:D37"/>
    <mergeCell ref="B35:C35"/>
    <mergeCell ref="B9:C9"/>
    <mergeCell ref="A11:D11"/>
    <mergeCell ref="B12:C12"/>
    <mergeCell ref="B18:C18"/>
    <mergeCell ref="B13:C13"/>
  </mergeCells>
  <pageMargins left="0.5" right="0.5" top="0.5" bottom="0.75" header="0.3" footer="0.3"/>
  <pageSetup scale="97"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pageSetUpPr fitToPage="1"/>
  </sheetPr>
  <dimension ref="A1:S103"/>
  <sheetViews>
    <sheetView showGridLines="0" zoomScaleNormal="100" workbookViewId="0"/>
  </sheetViews>
  <sheetFormatPr defaultRowHeight="15" x14ac:dyDescent="0.25"/>
  <cols>
    <col min="2" max="2" width="15.85546875" customWidth="1"/>
    <col min="3" max="3" width="43.85546875" customWidth="1"/>
    <col min="4" max="4" width="12.28515625" customWidth="1"/>
    <col min="5" max="10" width="20.28515625" customWidth="1"/>
    <col min="11" max="11" width="3" customWidth="1"/>
    <col min="12" max="12" width="9.140625" customWidth="1"/>
    <col min="13" max="13" width="33.28515625" style="112" customWidth="1"/>
    <col min="14" max="14" width="30.28515625" customWidth="1"/>
    <col min="15" max="15" width="23.5703125" customWidth="1"/>
  </cols>
  <sheetData>
    <row r="1" spans="1:19" ht="26.25" x14ac:dyDescent="0.4">
      <c r="A1" s="4" t="str">
        <f>Instructions!A1</f>
        <v>Colorado Comprehensive Provider Cost Report</v>
      </c>
    </row>
    <row r="2" spans="1:19" ht="21" x14ac:dyDescent="0.35">
      <c r="A2" s="3" t="str">
        <f>Instructions!A2</f>
        <v>Comprehensive Safety Net Providers</v>
      </c>
      <c r="E2" s="50"/>
      <c r="F2" s="50"/>
      <c r="N2" s="55"/>
      <c r="O2" s="55"/>
      <c r="P2" s="55"/>
      <c r="Q2" s="55"/>
      <c r="R2" s="55"/>
      <c r="S2" s="55"/>
    </row>
    <row r="3" spans="1:19" ht="24.95" customHeight="1" x14ac:dyDescent="0.35">
      <c r="A3" s="9" t="s">
        <v>331</v>
      </c>
      <c r="E3" s="50"/>
      <c r="M3" s="180"/>
      <c r="N3" s="180"/>
      <c r="O3" s="180"/>
      <c r="P3" s="55"/>
      <c r="Q3" s="55"/>
      <c r="R3" s="55"/>
      <c r="S3" s="55"/>
    </row>
    <row r="4" spans="1:19" x14ac:dyDescent="0.25">
      <c r="E4" s="50"/>
      <c r="F4" s="51"/>
      <c r="M4" s="55"/>
      <c r="N4" s="55"/>
      <c r="O4" s="55"/>
      <c r="P4" s="55"/>
      <c r="Q4" s="55"/>
      <c r="R4" s="55"/>
      <c r="S4" s="55"/>
    </row>
    <row r="5" spans="1:19" x14ac:dyDescent="0.25">
      <c r="A5" s="1" t="s">
        <v>575</v>
      </c>
      <c r="C5" s="118">
        <f>Certification!C5</f>
        <v>0</v>
      </c>
      <c r="F5" s="66"/>
      <c r="M5" s="55"/>
      <c r="N5" s="55"/>
      <c r="O5" s="55"/>
      <c r="P5" s="55"/>
      <c r="Q5" s="55"/>
      <c r="R5" s="55"/>
      <c r="S5" s="55"/>
    </row>
    <row r="6" spans="1:19" x14ac:dyDescent="0.25">
      <c r="A6" s="1" t="s">
        <v>0</v>
      </c>
      <c r="C6" s="8">
        <f>Certification!C6</f>
        <v>45473</v>
      </c>
      <c r="F6" s="55"/>
      <c r="M6" s="55"/>
      <c r="N6" s="55"/>
      <c r="O6" s="55"/>
      <c r="P6" s="55"/>
      <c r="Q6" s="55"/>
      <c r="R6" s="55"/>
      <c r="S6" s="55"/>
    </row>
    <row r="7" spans="1:19" s="1" customFormat="1" x14ac:dyDescent="0.25">
      <c r="E7"/>
      <c r="F7"/>
      <c r="G7" s="112"/>
      <c r="H7"/>
      <c r="M7" s="55"/>
      <c r="N7" s="55"/>
      <c r="O7" s="55"/>
      <c r="P7" s="55"/>
      <c r="Q7" s="55"/>
      <c r="R7" s="55"/>
      <c r="S7" s="55"/>
    </row>
    <row r="8" spans="1:19" s="12" customFormat="1" x14ac:dyDescent="0.25">
      <c r="D8" s="32">
        <v>1</v>
      </c>
      <c r="E8" s="32">
        <v>2</v>
      </c>
      <c r="F8" s="32">
        <v>3</v>
      </c>
      <c r="G8" s="32">
        <v>4</v>
      </c>
      <c r="H8" s="32">
        <v>5</v>
      </c>
      <c r="I8" s="32">
        <v>6</v>
      </c>
      <c r="J8" s="32">
        <v>7</v>
      </c>
      <c r="M8" s="55"/>
      <c r="N8" s="55"/>
      <c r="O8" s="55"/>
      <c r="P8" s="55"/>
      <c r="Q8" s="55"/>
      <c r="R8" s="55"/>
      <c r="S8" s="55"/>
    </row>
    <row r="9" spans="1:19" s="10" customFormat="1" ht="105" x14ac:dyDescent="0.25">
      <c r="A9" s="215"/>
      <c r="B9" s="389" t="s">
        <v>4</v>
      </c>
      <c r="C9" s="389"/>
      <c r="D9" s="216" t="s">
        <v>10</v>
      </c>
      <c r="E9" s="216" t="s">
        <v>9</v>
      </c>
      <c r="F9" s="216" t="s">
        <v>534</v>
      </c>
      <c r="G9" s="340" t="s">
        <v>648</v>
      </c>
      <c r="H9" s="216" t="s">
        <v>535</v>
      </c>
      <c r="I9" s="216" t="s">
        <v>12</v>
      </c>
      <c r="J9" s="216" t="s">
        <v>11</v>
      </c>
      <c r="M9" s="178"/>
      <c r="N9" s="178"/>
      <c r="O9" s="178"/>
      <c r="P9" s="178"/>
      <c r="Q9" s="178"/>
      <c r="R9" s="178"/>
      <c r="S9" s="178"/>
    </row>
    <row r="10" spans="1:19" s="33" customFormat="1" x14ac:dyDescent="0.25">
      <c r="A10" s="140"/>
      <c r="B10" s="217"/>
      <c r="C10" s="218"/>
      <c r="D10" s="219"/>
      <c r="E10" s="219"/>
      <c r="F10" s="219"/>
      <c r="G10" s="219"/>
      <c r="H10" s="219"/>
      <c r="I10" s="219"/>
      <c r="J10" s="219"/>
      <c r="M10" s="179"/>
      <c r="N10" s="179"/>
      <c r="O10" s="179"/>
      <c r="P10" s="179"/>
      <c r="Q10" s="179"/>
      <c r="R10" s="179"/>
      <c r="S10" s="179"/>
    </row>
    <row r="11" spans="1:19" s="31" customFormat="1" x14ac:dyDescent="0.25">
      <c r="A11" s="383" t="s">
        <v>321</v>
      </c>
      <c r="B11" s="384"/>
      <c r="C11" s="384"/>
      <c r="D11" s="384"/>
      <c r="E11" s="384"/>
      <c r="F11" s="384"/>
      <c r="G11" s="384"/>
      <c r="H11" s="384"/>
      <c r="I11" s="384"/>
      <c r="J11" s="385"/>
      <c r="M11" s="177"/>
      <c r="N11" s="177"/>
      <c r="O11" s="177"/>
      <c r="P11" s="177"/>
      <c r="Q11" s="177"/>
      <c r="R11" s="177"/>
      <c r="S11" s="177"/>
    </row>
    <row r="12" spans="1:19" s="31" customFormat="1" x14ac:dyDescent="0.25">
      <c r="A12" s="220">
        <v>1</v>
      </c>
      <c r="B12" s="380" t="s">
        <v>502</v>
      </c>
      <c r="C12" s="382"/>
      <c r="D12" s="221"/>
      <c r="E12" s="222"/>
      <c r="F12" s="222"/>
      <c r="G12" s="222"/>
      <c r="H12" s="222"/>
      <c r="I12" s="222"/>
      <c r="J12" s="223">
        <f t="shared" ref="J12:J15" si="0">SUM(E12:I12)</f>
        <v>0</v>
      </c>
      <c r="M12" s="191"/>
    </row>
    <row r="13" spans="1:19" s="31" customFormat="1" x14ac:dyDescent="0.25">
      <c r="A13" s="220">
        <v>2</v>
      </c>
      <c r="B13" s="380" t="s">
        <v>333</v>
      </c>
      <c r="C13" s="382"/>
      <c r="D13" s="221"/>
      <c r="E13" s="222"/>
      <c r="F13" s="222"/>
      <c r="G13" s="222"/>
      <c r="H13" s="222"/>
      <c r="I13" s="222"/>
      <c r="J13" s="223">
        <f t="shared" si="0"/>
        <v>0</v>
      </c>
      <c r="M13" s="191"/>
    </row>
    <row r="14" spans="1:19" s="31" customFormat="1" x14ac:dyDescent="0.25">
      <c r="A14" s="220">
        <v>3</v>
      </c>
      <c r="B14" s="380" t="s">
        <v>345</v>
      </c>
      <c r="C14" s="382"/>
      <c r="D14" s="221"/>
      <c r="E14" s="222"/>
      <c r="F14" s="222"/>
      <c r="G14" s="222"/>
      <c r="H14" s="222"/>
      <c r="I14" s="222"/>
      <c r="J14" s="223">
        <f t="shared" si="0"/>
        <v>0</v>
      </c>
      <c r="M14" s="191"/>
    </row>
    <row r="15" spans="1:19" s="31" customFormat="1" x14ac:dyDescent="0.25">
      <c r="A15" s="220">
        <v>4</v>
      </c>
      <c r="B15" s="386" t="s">
        <v>332</v>
      </c>
      <c r="C15" s="388"/>
      <c r="D15" s="224">
        <f t="shared" ref="D15:I15" si="1">SUM(D12:D14)</f>
        <v>0</v>
      </c>
      <c r="E15" s="225">
        <f t="shared" si="1"/>
        <v>0</v>
      </c>
      <c r="F15" s="225">
        <f t="shared" si="1"/>
        <v>0</v>
      </c>
      <c r="G15" s="225">
        <f t="shared" si="1"/>
        <v>0</v>
      </c>
      <c r="H15" s="225">
        <f t="shared" si="1"/>
        <v>0</v>
      </c>
      <c r="I15" s="225">
        <f t="shared" si="1"/>
        <v>0</v>
      </c>
      <c r="J15" s="225">
        <f t="shared" si="0"/>
        <v>0</v>
      </c>
      <c r="M15" s="191"/>
    </row>
    <row r="16" spans="1:19" s="84" customFormat="1" x14ac:dyDescent="0.25">
      <c r="A16" s="226"/>
      <c r="B16" s="227"/>
      <c r="C16" s="227"/>
      <c r="D16" s="228"/>
      <c r="E16" s="229"/>
      <c r="F16" s="229"/>
      <c r="G16" s="229"/>
      <c r="H16" s="229"/>
      <c r="I16" s="229"/>
      <c r="J16" s="229"/>
      <c r="M16" s="192"/>
    </row>
    <row r="17" spans="1:13" s="31" customFormat="1" x14ac:dyDescent="0.25">
      <c r="A17" s="383" t="s">
        <v>322</v>
      </c>
      <c r="B17" s="384"/>
      <c r="C17" s="384"/>
      <c r="D17" s="384"/>
      <c r="E17" s="384"/>
      <c r="F17" s="384"/>
      <c r="G17" s="384"/>
      <c r="H17" s="384"/>
      <c r="I17" s="384"/>
      <c r="J17" s="385"/>
      <c r="M17" s="191"/>
    </row>
    <row r="18" spans="1:13" s="31" customFormat="1" x14ac:dyDescent="0.25">
      <c r="A18" s="220">
        <v>5</v>
      </c>
      <c r="B18" s="380" t="s">
        <v>249</v>
      </c>
      <c r="C18" s="382"/>
      <c r="D18" s="221"/>
      <c r="E18" s="222"/>
      <c r="F18" s="222"/>
      <c r="G18" s="222"/>
      <c r="H18" s="222"/>
      <c r="I18" s="222"/>
      <c r="J18" s="223">
        <f>SUM(E18:I18)</f>
        <v>0</v>
      </c>
      <c r="K18" s="83"/>
      <c r="M18" s="191"/>
    </row>
    <row r="19" spans="1:13" s="31" customFormat="1" x14ac:dyDescent="0.25">
      <c r="A19" s="220">
        <v>6</v>
      </c>
      <c r="B19" s="380" t="s">
        <v>335</v>
      </c>
      <c r="C19" s="382"/>
      <c r="D19" s="221"/>
      <c r="E19" s="222"/>
      <c r="F19" s="222"/>
      <c r="G19" s="222"/>
      <c r="H19" s="222"/>
      <c r="I19" s="222"/>
      <c r="J19" s="223">
        <f>SUM(E19:I19)</f>
        <v>0</v>
      </c>
      <c r="K19" s="83"/>
      <c r="M19" s="191"/>
    </row>
    <row r="20" spans="1:13" s="31" customFormat="1" x14ac:dyDescent="0.25">
      <c r="A20" s="220">
        <v>7</v>
      </c>
      <c r="B20" s="386" t="s">
        <v>248</v>
      </c>
      <c r="C20" s="388"/>
      <c r="D20" s="224">
        <f t="shared" ref="D20:I20" si="2">SUM(D18:D19)</f>
        <v>0</v>
      </c>
      <c r="E20" s="225">
        <f t="shared" si="2"/>
        <v>0</v>
      </c>
      <c r="F20" s="225">
        <f t="shared" si="2"/>
        <v>0</v>
      </c>
      <c r="G20" s="225">
        <f t="shared" si="2"/>
        <v>0</v>
      </c>
      <c r="H20" s="225">
        <f t="shared" si="2"/>
        <v>0</v>
      </c>
      <c r="I20" s="225">
        <f t="shared" si="2"/>
        <v>0</v>
      </c>
      <c r="J20" s="225">
        <f>SUM(E20:I20)</f>
        <v>0</v>
      </c>
      <c r="M20" s="191"/>
    </row>
    <row r="21" spans="1:13" s="84" customFormat="1" x14ac:dyDescent="0.25">
      <c r="A21" s="226"/>
      <c r="B21" s="227"/>
      <c r="C21" s="227"/>
      <c r="D21" s="228"/>
      <c r="E21" s="229"/>
      <c r="F21" s="229"/>
      <c r="G21" s="229"/>
      <c r="H21" s="229"/>
      <c r="I21" s="229"/>
      <c r="J21" s="229"/>
      <c r="M21" s="192"/>
    </row>
    <row r="22" spans="1:13" s="31" customFormat="1" x14ac:dyDescent="0.25">
      <c r="A22" s="383" t="s">
        <v>305</v>
      </c>
      <c r="B22" s="384"/>
      <c r="C22" s="384"/>
      <c r="D22" s="384"/>
      <c r="E22" s="384"/>
      <c r="F22" s="384"/>
      <c r="G22" s="384"/>
      <c r="H22" s="384"/>
      <c r="I22" s="384"/>
      <c r="J22" s="385"/>
      <c r="M22" s="191"/>
    </row>
    <row r="23" spans="1:13" s="31" customFormat="1" x14ac:dyDescent="0.25">
      <c r="A23" s="220">
        <v>8</v>
      </c>
      <c r="B23" s="380" t="s">
        <v>306</v>
      </c>
      <c r="C23" s="381"/>
      <c r="D23" s="382"/>
      <c r="E23" s="230">
        <f>'Schedule 1A'!H27*-1</f>
        <v>0</v>
      </c>
      <c r="F23" s="230">
        <f>'Schedule 1A'!H28*-1</f>
        <v>0</v>
      </c>
      <c r="G23" s="230">
        <f>-'Schedule 1A'!H29</f>
        <v>0</v>
      </c>
      <c r="H23" s="230">
        <f>-'Schedule 1A'!H30</f>
        <v>0</v>
      </c>
      <c r="I23" s="230">
        <f>-SUM(E23:H23)</f>
        <v>0</v>
      </c>
      <c r="J23" s="223">
        <f>SUM(E23:I23)</f>
        <v>0</v>
      </c>
      <c r="M23" s="191"/>
    </row>
    <row r="24" spans="1:13" s="31" customFormat="1" x14ac:dyDescent="0.25">
      <c r="A24" s="220">
        <v>9</v>
      </c>
      <c r="B24" s="386" t="s">
        <v>250</v>
      </c>
      <c r="C24" s="387"/>
      <c r="D24" s="388"/>
      <c r="E24" s="225">
        <f>SUM(E23:E23)</f>
        <v>0</v>
      </c>
      <c r="F24" s="225">
        <f>SUM(F23:F23)</f>
        <v>0</v>
      </c>
      <c r="G24" s="225">
        <f>SUM(G23:G23)</f>
        <v>0</v>
      </c>
      <c r="H24" s="225">
        <f>SUM(H23:H23)</f>
        <v>0</v>
      </c>
      <c r="I24" s="225">
        <f>SUM(I23:I23)</f>
        <v>0</v>
      </c>
      <c r="J24" s="225">
        <f>SUM(E24:I24)</f>
        <v>0</v>
      </c>
      <c r="M24" s="191"/>
    </row>
    <row r="25" spans="1:13" s="84" customFormat="1" x14ac:dyDescent="0.25">
      <c r="A25" s="226"/>
      <c r="B25" s="227"/>
      <c r="C25" s="227"/>
      <c r="D25" s="228"/>
      <c r="E25" s="229"/>
      <c r="F25" s="229"/>
      <c r="G25" s="229"/>
      <c r="H25" s="229"/>
      <c r="I25" s="229"/>
      <c r="J25" s="229"/>
      <c r="M25" s="192"/>
    </row>
    <row r="26" spans="1:13" s="31" customFormat="1" x14ac:dyDescent="0.25">
      <c r="A26" s="383" t="s">
        <v>263</v>
      </c>
      <c r="B26" s="384"/>
      <c r="C26" s="384"/>
      <c r="D26" s="384"/>
      <c r="E26" s="384"/>
      <c r="F26" s="384"/>
      <c r="G26" s="384"/>
      <c r="H26" s="384"/>
      <c r="I26" s="384"/>
      <c r="J26" s="385"/>
      <c r="M26" s="191"/>
    </row>
    <row r="27" spans="1:13" s="31" customFormat="1" x14ac:dyDescent="0.25">
      <c r="A27" s="220">
        <v>10</v>
      </c>
      <c r="B27" s="380" t="s">
        <v>252</v>
      </c>
      <c r="C27" s="381"/>
      <c r="D27" s="382"/>
      <c r="E27" s="222"/>
      <c r="F27" s="222"/>
      <c r="G27" s="222"/>
      <c r="H27" s="222"/>
      <c r="I27" s="222"/>
      <c r="J27" s="223">
        <f>SUM(E27:I27)</f>
        <v>0</v>
      </c>
      <c r="M27" s="191"/>
    </row>
    <row r="28" spans="1:13" s="116" customFormat="1" x14ac:dyDescent="0.25">
      <c r="A28" s="220">
        <v>11</v>
      </c>
      <c r="B28" s="242" t="s">
        <v>251</v>
      </c>
      <c r="C28" s="231"/>
      <c r="D28" s="232"/>
      <c r="E28" s="222"/>
      <c r="F28" s="222"/>
      <c r="G28" s="222"/>
      <c r="H28" s="222"/>
      <c r="I28" s="222"/>
      <c r="J28" s="223">
        <f>SUM(E28:I28)</f>
        <v>0</v>
      </c>
      <c r="K28" s="177"/>
      <c r="M28" s="191"/>
    </row>
    <row r="29" spans="1:13" s="31" customFormat="1" x14ac:dyDescent="0.25">
      <c r="A29" s="220">
        <v>12</v>
      </c>
      <c r="B29" s="380" t="s">
        <v>342</v>
      </c>
      <c r="C29" s="381"/>
      <c r="D29" s="382"/>
      <c r="E29" s="222"/>
      <c r="F29" s="222"/>
      <c r="G29" s="222"/>
      <c r="H29" s="222"/>
      <c r="I29" s="222"/>
      <c r="J29" s="223">
        <f t="shared" ref="J29" si="3">SUM(E29:I29)</f>
        <v>0</v>
      </c>
      <c r="M29" s="191"/>
    </row>
    <row r="30" spans="1:13" s="31" customFormat="1" x14ac:dyDescent="0.25">
      <c r="A30" s="220">
        <v>13</v>
      </c>
      <c r="B30" s="386" t="s">
        <v>253</v>
      </c>
      <c r="C30" s="387"/>
      <c r="D30" s="388"/>
      <c r="E30" s="225">
        <f>SUM(E27:E29)</f>
        <v>0</v>
      </c>
      <c r="F30" s="225">
        <f>SUM(F27:F29)</f>
        <v>0</v>
      </c>
      <c r="G30" s="225">
        <f>SUM(G27:G29)</f>
        <v>0</v>
      </c>
      <c r="H30" s="225">
        <f>SUM(H27:H29)</f>
        <v>0</v>
      </c>
      <c r="I30" s="225">
        <f>SUM(I27:I29)</f>
        <v>0</v>
      </c>
      <c r="J30" s="225">
        <f>SUM(E30:I30)</f>
        <v>0</v>
      </c>
      <c r="M30" s="191"/>
    </row>
    <row r="31" spans="1:13" s="84" customFormat="1" x14ac:dyDescent="0.25">
      <c r="A31" s="226"/>
      <c r="B31" s="227"/>
      <c r="C31" s="227"/>
      <c r="D31" s="228"/>
      <c r="E31" s="229"/>
      <c r="F31" s="229"/>
      <c r="G31" s="229"/>
      <c r="H31" s="229"/>
      <c r="I31" s="229"/>
      <c r="J31" s="229"/>
      <c r="M31" s="192"/>
    </row>
    <row r="32" spans="1:13" s="84" customFormat="1" x14ac:dyDescent="0.25">
      <c r="A32" s="220">
        <v>14</v>
      </c>
      <c r="B32" s="386" t="s">
        <v>256</v>
      </c>
      <c r="C32" s="387"/>
      <c r="D32" s="388"/>
      <c r="E32" s="225">
        <f>E30+E24+E20+E15</f>
        <v>0</v>
      </c>
      <c r="F32" s="225">
        <f>F30+F24+F20+F15</f>
        <v>0</v>
      </c>
      <c r="G32" s="225">
        <f>G30+G24+G20+G15</f>
        <v>0</v>
      </c>
      <c r="H32" s="225">
        <f>H30+H24+H20+H15</f>
        <v>0</v>
      </c>
      <c r="I32" s="225">
        <f>I30+I24+I20+I15</f>
        <v>0</v>
      </c>
      <c r="J32" s="225">
        <f t="shared" ref="J32" si="4">SUM(E32:I32)</f>
        <v>0</v>
      </c>
      <c r="M32" s="192"/>
    </row>
    <row r="33" spans="1:13" s="84" customFormat="1" x14ac:dyDescent="0.25">
      <c r="A33" s="226"/>
      <c r="B33" s="227"/>
      <c r="C33" s="227"/>
      <c r="D33" s="228"/>
      <c r="E33" s="229"/>
      <c r="F33" s="229"/>
      <c r="G33" s="229"/>
      <c r="H33" s="229"/>
      <c r="I33" s="229"/>
      <c r="J33" s="229"/>
      <c r="M33" s="192"/>
    </row>
    <row r="34" spans="1:13" s="31" customFormat="1" x14ac:dyDescent="0.25">
      <c r="A34" s="383" t="s">
        <v>262</v>
      </c>
      <c r="B34" s="384"/>
      <c r="C34" s="384"/>
      <c r="D34" s="384"/>
      <c r="E34" s="384"/>
      <c r="F34" s="384"/>
      <c r="G34" s="384"/>
      <c r="H34" s="384"/>
      <c r="I34" s="384"/>
      <c r="J34" s="385"/>
      <c r="M34" s="191"/>
    </row>
    <row r="35" spans="1:13" s="31" customFormat="1" x14ac:dyDescent="0.25">
      <c r="A35" s="220">
        <v>15</v>
      </c>
      <c r="B35" s="380" t="s">
        <v>334</v>
      </c>
      <c r="C35" s="381"/>
      <c r="D35" s="382"/>
      <c r="E35" s="222"/>
      <c r="F35" s="222"/>
      <c r="G35" s="222"/>
      <c r="H35" s="222"/>
      <c r="I35" s="222"/>
      <c r="J35" s="223">
        <f>SUM(E35:I35)</f>
        <v>0</v>
      </c>
      <c r="M35" s="191"/>
    </row>
    <row r="36" spans="1:13" s="31" customFormat="1" x14ac:dyDescent="0.25">
      <c r="A36" s="220">
        <v>16</v>
      </c>
      <c r="B36" s="380" t="s">
        <v>255</v>
      </c>
      <c r="C36" s="381"/>
      <c r="D36" s="382"/>
      <c r="E36" s="222"/>
      <c r="F36" s="222"/>
      <c r="G36" s="222"/>
      <c r="H36" s="222"/>
      <c r="I36" s="222"/>
      <c r="J36" s="223">
        <f>SUM(E36:I36)</f>
        <v>0</v>
      </c>
    </row>
    <row r="37" spans="1:13" s="116" customFormat="1" x14ac:dyDescent="0.25">
      <c r="A37" s="220">
        <v>17</v>
      </c>
      <c r="B37" s="242" t="s">
        <v>503</v>
      </c>
      <c r="C37" s="231"/>
      <c r="D37" s="232"/>
      <c r="E37" s="222"/>
      <c r="F37" s="222"/>
      <c r="G37" s="222"/>
      <c r="H37" s="222"/>
      <c r="I37" s="222"/>
      <c r="J37" s="223">
        <f>SUM(E37:I37)</f>
        <v>0</v>
      </c>
      <c r="K37" s="177"/>
    </row>
    <row r="38" spans="1:13" s="31" customFormat="1" x14ac:dyDescent="0.25">
      <c r="A38" s="220">
        <v>18</v>
      </c>
      <c r="B38" s="386" t="s">
        <v>254</v>
      </c>
      <c r="C38" s="387"/>
      <c r="D38" s="388"/>
      <c r="E38" s="225">
        <f>SUM(E35:E37)</f>
        <v>0</v>
      </c>
      <c r="F38" s="225">
        <f t="shared" ref="F38:I38" si="5">SUM(F35:F37)</f>
        <v>0</v>
      </c>
      <c r="G38" s="225">
        <f t="shared" si="5"/>
        <v>0</v>
      </c>
      <c r="H38" s="225">
        <f t="shared" si="5"/>
        <v>0</v>
      </c>
      <c r="I38" s="225">
        <f t="shared" si="5"/>
        <v>0</v>
      </c>
      <c r="J38" s="225">
        <f>SUM(E38:I38)</f>
        <v>0</v>
      </c>
      <c r="M38" s="191"/>
    </row>
    <row r="39" spans="1:13" s="84" customFormat="1" x14ac:dyDescent="0.25">
      <c r="A39" s="226"/>
      <c r="B39" s="227"/>
      <c r="C39" s="227"/>
      <c r="D39" s="228"/>
      <c r="E39" s="229"/>
      <c r="F39" s="229"/>
      <c r="G39" s="229"/>
      <c r="H39" s="229"/>
      <c r="I39" s="229"/>
      <c r="J39" s="229"/>
      <c r="M39" s="192"/>
    </row>
    <row r="40" spans="1:13" s="84" customFormat="1" x14ac:dyDescent="0.25">
      <c r="A40" s="220">
        <v>19</v>
      </c>
      <c r="B40" s="386" t="s">
        <v>257</v>
      </c>
      <c r="C40" s="387"/>
      <c r="D40" s="388"/>
      <c r="E40" s="225">
        <f>E38+E32</f>
        <v>0</v>
      </c>
      <c r="F40" s="225">
        <f>F38+F32</f>
        <v>0</v>
      </c>
      <c r="G40" s="225">
        <f>G38+G32</f>
        <v>0</v>
      </c>
      <c r="H40" s="225">
        <f>H38+H32</f>
        <v>0</v>
      </c>
      <c r="I40" s="225">
        <f>I38+I32</f>
        <v>0</v>
      </c>
      <c r="J40" s="225">
        <f>SUM(E40:I40)</f>
        <v>0</v>
      </c>
      <c r="M40" s="192"/>
    </row>
    <row r="41" spans="1:13" s="84" customFormat="1" x14ac:dyDescent="0.25">
      <c r="A41" s="226"/>
      <c r="B41" s="227"/>
      <c r="C41" s="227"/>
      <c r="D41" s="228"/>
      <c r="E41" s="229"/>
      <c r="F41" s="229"/>
      <c r="G41" s="229"/>
      <c r="H41" s="229"/>
      <c r="I41" s="229"/>
      <c r="J41" s="229"/>
      <c r="M41" s="192"/>
    </row>
    <row r="42" spans="1:13" s="31" customFormat="1" x14ac:dyDescent="0.25">
      <c r="A42" s="383" t="s">
        <v>536</v>
      </c>
      <c r="B42" s="384"/>
      <c r="C42" s="384"/>
      <c r="D42" s="384"/>
      <c r="E42" s="384"/>
      <c r="F42" s="384"/>
      <c r="G42" s="384"/>
      <c r="H42" s="384"/>
      <c r="I42" s="384"/>
      <c r="J42" s="385"/>
      <c r="M42" s="191"/>
    </row>
    <row r="43" spans="1:13" s="31" customFormat="1" x14ac:dyDescent="0.25">
      <c r="A43" s="220">
        <v>20</v>
      </c>
      <c r="B43" s="380" t="s">
        <v>324</v>
      </c>
      <c r="C43" s="381"/>
      <c r="D43" s="382"/>
      <c r="E43" s="222"/>
      <c r="F43" s="222"/>
      <c r="G43" s="222"/>
      <c r="H43" s="222"/>
      <c r="I43" s="222"/>
      <c r="J43" s="223">
        <f>SUM(E43:I43)</f>
        <v>0</v>
      </c>
      <c r="M43" s="191"/>
    </row>
    <row r="44" spans="1:13" s="31" customFormat="1" x14ac:dyDescent="0.25">
      <c r="A44" s="220">
        <v>21</v>
      </c>
      <c r="B44" s="380" t="s">
        <v>258</v>
      </c>
      <c r="C44" s="381"/>
      <c r="D44" s="382"/>
      <c r="E44" s="222"/>
      <c r="F44" s="222"/>
      <c r="G44" s="222"/>
      <c r="H44" s="222"/>
      <c r="I44" s="222"/>
      <c r="J44" s="223">
        <f t="shared" ref="J44:J50" si="6">SUM(E44:I44)</f>
        <v>0</v>
      </c>
      <c r="M44" s="191"/>
    </row>
    <row r="45" spans="1:13" s="31" customFormat="1" x14ac:dyDescent="0.25">
      <c r="A45" s="220">
        <v>22</v>
      </c>
      <c r="B45" s="380" t="s">
        <v>329</v>
      </c>
      <c r="C45" s="381"/>
      <c r="D45" s="382"/>
      <c r="E45" s="222"/>
      <c r="F45" s="222"/>
      <c r="G45" s="222"/>
      <c r="H45" s="222"/>
      <c r="I45" s="222"/>
      <c r="J45" s="223">
        <f t="shared" si="6"/>
        <v>0</v>
      </c>
      <c r="M45" s="191"/>
    </row>
    <row r="46" spans="1:13" s="31" customFormat="1" x14ac:dyDescent="0.25">
      <c r="A46" s="220">
        <v>23</v>
      </c>
      <c r="B46" s="380" t="s">
        <v>325</v>
      </c>
      <c r="C46" s="381"/>
      <c r="D46" s="382"/>
      <c r="E46" s="222"/>
      <c r="F46" s="222"/>
      <c r="G46" s="222"/>
      <c r="H46" s="222"/>
      <c r="I46" s="222"/>
      <c r="J46" s="223">
        <f t="shared" si="6"/>
        <v>0</v>
      </c>
      <c r="M46" s="191"/>
    </row>
    <row r="47" spans="1:13" s="116" customFormat="1" x14ac:dyDescent="0.25">
      <c r="A47" s="220">
        <v>24</v>
      </c>
      <c r="B47" s="380" t="s">
        <v>358</v>
      </c>
      <c r="C47" s="381"/>
      <c r="D47" s="382"/>
      <c r="E47" s="222"/>
      <c r="F47" s="222"/>
      <c r="G47" s="222"/>
      <c r="H47" s="222"/>
      <c r="I47" s="222"/>
      <c r="J47" s="223">
        <f t="shared" si="6"/>
        <v>0</v>
      </c>
      <c r="M47" s="191"/>
    </row>
    <row r="48" spans="1:13" s="116" customFormat="1" x14ac:dyDescent="0.25">
      <c r="A48" s="220">
        <v>25</v>
      </c>
      <c r="B48" s="336" t="s">
        <v>678</v>
      </c>
      <c r="C48" s="337"/>
      <c r="D48" s="338"/>
      <c r="E48" s="222"/>
      <c r="F48" s="222"/>
      <c r="G48" s="222"/>
      <c r="H48" s="222"/>
      <c r="I48" s="222"/>
      <c r="J48" s="223">
        <f t="shared" si="6"/>
        <v>0</v>
      </c>
      <c r="M48" s="191"/>
    </row>
    <row r="49" spans="1:13" s="31" customFormat="1" x14ac:dyDescent="0.25">
      <c r="A49" s="220">
        <v>26</v>
      </c>
      <c r="B49" s="233" t="s">
        <v>496</v>
      </c>
      <c r="C49" s="234"/>
      <c r="D49" s="235"/>
      <c r="E49" s="222"/>
      <c r="F49" s="222"/>
      <c r="G49" s="222"/>
      <c r="H49" s="222"/>
      <c r="I49" s="222"/>
      <c r="J49" s="223">
        <f t="shared" si="6"/>
        <v>0</v>
      </c>
      <c r="M49" s="191"/>
    </row>
    <row r="50" spans="1:13" s="31" customFormat="1" x14ac:dyDescent="0.25">
      <c r="A50" s="220">
        <v>27</v>
      </c>
      <c r="B50" s="386" t="s">
        <v>266</v>
      </c>
      <c r="C50" s="387"/>
      <c r="D50" s="388"/>
      <c r="E50" s="225">
        <f>SUM(E43:E49)</f>
        <v>0</v>
      </c>
      <c r="F50" s="225">
        <f>SUM(F43:F49)</f>
        <v>0</v>
      </c>
      <c r="G50" s="225">
        <f>SUM(G43:G49)</f>
        <v>0</v>
      </c>
      <c r="H50" s="225">
        <f>SUM(H43:H49)</f>
        <v>0</v>
      </c>
      <c r="I50" s="225">
        <f>SUM(I43:I49)</f>
        <v>0</v>
      </c>
      <c r="J50" s="225">
        <f t="shared" si="6"/>
        <v>0</v>
      </c>
      <c r="M50" s="191"/>
    </row>
    <row r="51" spans="1:13" s="84" customFormat="1" x14ac:dyDescent="0.25">
      <c r="A51" s="226"/>
      <c r="B51" s="397"/>
      <c r="C51" s="397"/>
      <c r="D51" s="397"/>
      <c r="E51" s="397"/>
      <c r="F51" s="397"/>
      <c r="G51" s="397"/>
      <c r="H51" s="229"/>
      <c r="I51" s="229"/>
      <c r="J51" s="229"/>
      <c r="M51" s="192"/>
    </row>
    <row r="52" spans="1:13" s="31" customFormat="1" x14ac:dyDescent="0.25">
      <c r="A52" s="383" t="s">
        <v>261</v>
      </c>
      <c r="B52" s="384"/>
      <c r="C52" s="384"/>
      <c r="D52" s="384"/>
      <c r="E52" s="384"/>
      <c r="F52" s="384"/>
      <c r="G52" s="384"/>
      <c r="H52" s="384"/>
      <c r="I52" s="384"/>
      <c r="J52" s="385"/>
      <c r="M52" s="191"/>
    </row>
    <row r="53" spans="1:13" s="31" customFormat="1" x14ac:dyDescent="0.25">
      <c r="A53" s="220">
        <v>28</v>
      </c>
      <c r="B53" s="380" t="s">
        <v>323</v>
      </c>
      <c r="C53" s="381"/>
      <c r="D53" s="382"/>
      <c r="E53" s="222"/>
      <c r="F53" s="222"/>
      <c r="G53" s="222"/>
      <c r="H53" s="222"/>
      <c r="I53" s="222"/>
      <c r="J53" s="223">
        <f>SUM(E53:I53)</f>
        <v>0</v>
      </c>
      <c r="M53" s="191"/>
    </row>
    <row r="54" spans="1:13" s="116" customFormat="1" x14ac:dyDescent="0.25">
      <c r="A54" s="220">
        <v>29</v>
      </c>
      <c r="B54" s="380" t="s">
        <v>336</v>
      </c>
      <c r="C54" s="381"/>
      <c r="D54" s="382"/>
      <c r="E54" s="222"/>
      <c r="F54" s="222"/>
      <c r="G54" s="222"/>
      <c r="H54" s="222"/>
      <c r="I54" s="222"/>
      <c r="J54" s="223">
        <f>SUM(E54:I54)</f>
        <v>0</v>
      </c>
      <c r="M54" s="191"/>
    </row>
    <row r="55" spans="1:13" s="31" customFormat="1" x14ac:dyDescent="0.25">
      <c r="A55" s="220">
        <v>30</v>
      </c>
      <c r="B55" s="380" t="s">
        <v>337</v>
      </c>
      <c r="C55" s="381"/>
      <c r="D55" s="382"/>
      <c r="E55" s="222"/>
      <c r="F55" s="222"/>
      <c r="G55" s="222"/>
      <c r="H55" s="222"/>
      <c r="I55" s="222"/>
      <c r="J55" s="223">
        <f t="shared" ref="J55:J57" si="7">SUM(E55:I55)</f>
        <v>0</v>
      </c>
      <c r="M55" s="191"/>
    </row>
    <row r="56" spans="1:13" s="31" customFormat="1" x14ac:dyDescent="0.25">
      <c r="A56" s="220">
        <v>31</v>
      </c>
      <c r="B56" s="380" t="s">
        <v>338</v>
      </c>
      <c r="C56" s="381"/>
      <c r="D56" s="382"/>
      <c r="E56" s="222"/>
      <c r="F56" s="222"/>
      <c r="G56" s="222"/>
      <c r="H56" s="222"/>
      <c r="I56" s="222"/>
      <c r="J56" s="223">
        <f t="shared" si="7"/>
        <v>0</v>
      </c>
      <c r="M56" s="191"/>
    </row>
    <row r="57" spans="1:13" s="31" customFormat="1" x14ac:dyDescent="0.25">
      <c r="A57" s="220">
        <v>32</v>
      </c>
      <c r="B57" s="386" t="s">
        <v>259</v>
      </c>
      <c r="C57" s="387"/>
      <c r="D57" s="388"/>
      <c r="E57" s="225">
        <f>SUM(E53:E56)</f>
        <v>0</v>
      </c>
      <c r="F57" s="225">
        <f>SUM(F53:F56)</f>
        <v>0</v>
      </c>
      <c r="G57" s="225">
        <f>SUM(G53:G56)</f>
        <v>0</v>
      </c>
      <c r="H57" s="225">
        <f>SUM(H53:H56)</f>
        <v>0</v>
      </c>
      <c r="I57" s="225">
        <f>SUM(I53:I56)</f>
        <v>0</v>
      </c>
      <c r="J57" s="225">
        <f t="shared" si="7"/>
        <v>0</v>
      </c>
      <c r="M57" s="191"/>
    </row>
    <row r="58" spans="1:13" s="84" customFormat="1" x14ac:dyDescent="0.25">
      <c r="A58" s="226"/>
      <c r="B58" s="227"/>
      <c r="C58" s="227"/>
      <c r="D58" s="228"/>
      <c r="E58" s="229"/>
      <c r="F58" s="229"/>
      <c r="G58" s="229"/>
      <c r="H58" s="229"/>
      <c r="I58" s="229"/>
      <c r="J58" s="229"/>
      <c r="M58" s="192"/>
    </row>
    <row r="59" spans="1:13" s="31" customFormat="1" x14ac:dyDescent="0.25">
      <c r="A59" s="383" t="s">
        <v>260</v>
      </c>
      <c r="B59" s="384"/>
      <c r="C59" s="384"/>
      <c r="D59" s="384"/>
      <c r="E59" s="384"/>
      <c r="F59" s="384"/>
      <c r="G59" s="384"/>
      <c r="H59" s="384"/>
      <c r="I59" s="384"/>
      <c r="J59" s="385"/>
      <c r="M59" s="191"/>
    </row>
    <row r="60" spans="1:13" s="31" customFormat="1" x14ac:dyDescent="0.25">
      <c r="A60" s="220">
        <v>33</v>
      </c>
      <c r="B60" s="380" t="s">
        <v>339</v>
      </c>
      <c r="C60" s="381"/>
      <c r="D60" s="382"/>
      <c r="E60" s="222"/>
      <c r="F60" s="222"/>
      <c r="G60" s="222"/>
      <c r="H60" s="222"/>
      <c r="I60" s="222"/>
      <c r="J60" s="223">
        <f>SUM(E60:I60)</f>
        <v>0</v>
      </c>
      <c r="M60" s="191"/>
    </row>
    <row r="61" spans="1:13" s="31" customFormat="1" x14ac:dyDescent="0.25">
      <c r="A61" s="220">
        <v>34</v>
      </c>
      <c r="B61" s="380" t="s">
        <v>340</v>
      </c>
      <c r="C61" s="381"/>
      <c r="D61" s="382"/>
      <c r="E61" s="222"/>
      <c r="F61" s="222"/>
      <c r="G61" s="222"/>
      <c r="H61" s="222"/>
      <c r="I61" s="222"/>
      <c r="J61" s="223">
        <f t="shared" ref="J61:J67" si="8">SUM(E61:I61)</f>
        <v>0</v>
      </c>
      <c r="M61" s="191"/>
    </row>
    <row r="62" spans="1:13" s="116" customFormat="1" x14ac:dyDescent="0.25">
      <c r="A62" s="220">
        <v>35</v>
      </c>
      <c r="B62" s="380" t="s">
        <v>346</v>
      </c>
      <c r="C62" s="381"/>
      <c r="D62" s="382"/>
      <c r="E62" s="222"/>
      <c r="F62" s="222"/>
      <c r="G62" s="222"/>
      <c r="H62" s="222"/>
      <c r="I62" s="222"/>
      <c r="J62" s="223">
        <f t="shared" si="8"/>
        <v>0</v>
      </c>
      <c r="M62" s="191"/>
    </row>
    <row r="63" spans="1:13" s="116" customFormat="1" x14ac:dyDescent="0.25">
      <c r="A63" s="220">
        <v>36</v>
      </c>
      <c r="B63" s="380" t="s">
        <v>359</v>
      </c>
      <c r="C63" s="381"/>
      <c r="D63" s="382"/>
      <c r="E63" s="222"/>
      <c r="F63" s="222"/>
      <c r="G63" s="222"/>
      <c r="H63" s="222"/>
      <c r="I63" s="222"/>
      <c r="J63" s="223">
        <f t="shared" si="8"/>
        <v>0</v>
      </c>
      <c r="M63" s="191"/>
    </row>
    <row r="64" spans="1:13" s="116" customFormat="1" x14ac:dyDescent="0.25">
      <c r="A64" s="220">
        <v>37</v>
      </c>
      <c r="B64" s="380" t="s">
        <v>360</v>
      </c>
      <c r="C64" s="381"/>
      <c r="D64" s="382"/>
      <c r="E64" s="222"/>
      <c r="F64" s="222"/>
      <c r="G64" s="222"/>
      <c r="H64" s="222"/>
      <c r="I64" s="222"/>
      <c r="J64" s="223">
        <f t="shared" si="8"/>
        <v>0</v>
      </c>
      <c r="M64" s="191"/>
    </row>
    <row r="65" spans="1:13" s="116" customFormat="1" x14ac:dyDescent="0.25">
      <c r="A65" s="220">
        <v>38</v>
      </c>
      <c r="B65" s="380" t="s">
        <v>361</v>
      </c>
      <c r="C65" s="381"/>
      <c r="D65" s="382"/>
      <c r="E65" s="222"/>
      <c r="F65" s="222"/>
      <c r="G65" s="222"/>
      <c r="H65" s="222"/>
      <c r="I65" s="222"/>
      <c r="J65" s="223">
        <f t="shared" si="8"/>
        <v>0</v>
      </c>
      <c r="M65" s="191"/>
    </row>
    <row r="66" spans="1:13" s="31" customFormat="1" x14ac:dyDescent="0.25">
      <c r="A66" s="220">
        <v>39</v>
      </c>
      <c r="B66" s="380" t="s">
        <v>341</v>
      </c>
      <c r="C66" s="381"/>
      <c r="D66" s="382"/>
      <c r="E66" s="222"/>
      <c r="F66" s="222"/>
      <c r="G66" s="222"/>
      <c r="H66" s="222"/>
      <c r="I66" s="222"/>
      <c r="J66" s="223">
        <f t="shared" ref="J66" si="9">SUM(E66:I66)</f>
        <v>0</v>
      </c>
      <c r="M66" s="191"/>
    </row>
    <row r="67" spans="1:13" s="31" customFormat="1" x14ac:dyDescent="0.25">
      <c r="A67" s="220">
        <v>40</v>
      </c>
      <c r="B67" s="386" t="s">
        <v>265</v>
      </c>
      <c r="C67" s="387"/>
      <c r="D67" s="388"/>
      <c r="E67" s="225">
        <f>SUM(E60:E66)</f>
        <v>0</v>
      </c>
      <c r="F67" s="225">
        <f>SUM(F60:F66)</f>
        <v>0</v>
      </c>
      <c r="G67" s="225">
        <f>SUM(G60:G66)</f>
        <v>0</v>
      </c>
      <c r="H67" s="225">
        <f>SUM(H60:H66)</f>
        <v>0</v>
      </c>
      <c r="I67" s="225">
        <f>SUM(I60:I66)</f>
        <v>0</v>
      </c>
      <c r="J67" s="225">
        <f t="shared" si="8"/>
        <v>0</v>
      </c>
      <c r="M67" s="191"/>
    </row>
    <row r="68" spans="1:13" s="84" customFormat="1" x14ac:dyDescent="0.25">
      <c r="A68" s="226"/>
      <c r="B68" s="227"/>
      <c r="C68" s="227"/>
      <c r="D68" s="228"/>
      <c r="E68" s="229"/>
      <c r="F68" s="229"/>
      <c r="G68" s="229"/>
      <c r="H68" s="229"/>
      <c r="I68" s="229"/>
      <c r="J68" s="229"/>
      <c r="M68" s="192"/>
    </row>
    <row r="69" spans="1:13" s="31" customFormat="1" x14ac:dyDescent="0.25">
      <c r="A69" s="383" t="s">
        <v>264</v>
      </c>
      <c r="B69" s="384"/>
      <c r="C69" s="384"/>
      <c r="D69" s="384"/>
      <c r="E69" s="384"/>
      <c r="F69" s="384"/>
      <c r="G69" s="384"/>
      <c r="H69" s="384"/>
      <c r="I69" s="384"/>
      <c r="J69" s="385"/>
      <c r="M69" s="191"/>
    </row>
    <row r="70" spans="1:13" s="31" customFormat="1" x14ac:dyDescent="0.25">
      <c r="A70" s="220">
        <v>41</v>
      </c>
      <c r="B70" s="380" t="s">
        <v>267</v>
      </c>
      <c r="C70" s="381"/>
      <c r="D70" s="382"/>
      <c r="E70" s="222"/>
      <c r="F70" s="222"/>
      <c r="G70" s="222"/>
      <c r="H70" s="222"/>
      <c r="I70" s="222"/>
      <c r="J70" s="223">
        <f t="shared" ref="J70:J73" si="10">SUM(E70:I70)</f>
        <v>0</v>
      </c>
      <c r="M70" s="191"/>
    </row>
    <row r="71" spans="1:13" s="31" customFormat="1" x14ac:dyDescent="0.25">
      <c r="A71" s="220">
        <v>42</v>
      </c>
      <c r="B71" s="380" t="s">
        <v>330</v>
      </c>
      <c r="C71" s="381"/>
      <c r="D71" s="382"/>
      <c r="E71" s="222"/>
      <c r="F71" s="222"/>
      <c r="G71" s="222"/>
      <c r="H71" s="222"/>
      <c r="I71" s="222"/>
      <c r="J71" s="223">
        <f t="shared" si="10"/>
        <v>0</v>
      </c>
      <c r="M71" s="191"/>
    </row>
    <row r="72" spans="1:13" s="31" customFormat="1" x14ac:dyDescent="0.25">
      <c r="A72" s="220">
        <v>43</v>
      </c>
      <c r="B72" s="380" t="s">
        <v>268</v>
      </c>
      <c r="C72" s="381"/>
      <c r="D72" s="382"/>
      <c r="E72" s="222"/>
      <c r="F72" s="222"/>
      <c r="G72" s="222"/>
      <c r="H72" s="222"/>
      <c r="I72" s="222"/>
      <c r="J72" s="223">
        <f t="shared" si="10"/>
        <v>0</v>
      </c>
      <c r="M72" s="191"/>
    </row>
    <row r="73" spans="1:13" s="116" customFormat="1" x14ac:dyDescent="0.25">
      <c r="A73" s="220">
        <v>44</v>
      </c>
      <c r="B73" s="380" t="s">
        <v>352</v>
      </c>
      <c r="C73" s="381"/>
      <c r="D73" s="382"/>
      <c r="E73" s="222"/>
      <c r="F73" s="222"/>
      <c r="G73" s="222"/>
      <c r="H73" s="222"/>
      <c r="I73" s="222"/>
      <c r="J73" s="223">
        <f t="shared" si="10"/>
        <v>0</v>
      </c>
      <c r="M73" s="191"/>
    </row>
    <row r="74" spans="1:13" s="31" customFormat="1" x14ac:dyDescent="0.25">
      <c r="A74" s="220">
        <v>45</v>
      </c>
      <c r="B74" s="380" t="s">
        <v>327</v>
      </c>
      <c r="C74" s="381"/>
      <c r="D74" s="382"/>
      <c r="E74" s="222"/>
      <c r="F74" s="222"/>
      <c r="G74" s="222"/>
      <c r="H74" s="222"/>
      <c r="I74" s="222"/>
      <c r="J74" s="223">
        <f>SUM(E74:I74)</f>
        <v>0</v>
      </c>
      <c r="M74" s="191"/>
    </row>
    <row r="75" spans="1:13" s="31" customFormat="1" x14ac:dyDescent="0.25">
      <c r="A75" s="220">
        <v>46</v>
      </c>
      <c r="B75" s="380" t="s">
        <v>328</v>
      </c>
      <c r="C75" s="381"/>
      <c r="D75" s="382"/>
      <c r="E75" s="222"/>
      <c r="F75" s="222"/>
      <c r="G75" s="222"/>
      <c r="H75" s="222"/>
      <c r="I75" s="222"/>
      <c r="J75" s="223">
        <f t="shared" ref="J75:J77" si="11">SUM(E75:I75)</f>
        <v>0</v>
      </c>
      <c r="M75" s="191"/>
    </row>
    <row r="76" spans="1:13" s="116" customFormat="1" x14ac:dyDescent="0.25">
      <c r="A76" s="220">
        <v>47</v>
      </c>
      <c r="B76" s="380" t="s">
        <v>362</v>
      </c>
      <c r="C76" s="381"/>
      <c r="D76" s="382"/>
      <c r="E76" s="222"/>
      <c r="F76" s="222"/>
      <c r="G76" s="222"/>
      <c r="H76" s="222"/>
      <c r="I76" s="222"/>
      <c r="J76" s="223">
        <f t="shared" si="11"/>
        <v>0</v>
      </c>
      <c r="M76" s="191"/>
    </row>
    <row r="77" spans="1:13" s="116" customFormat="1" x14ac:dyDescent="0.25">
      <c r="A77" s="220">
        <v>48</v>
      </c>
      <c r="B77" s="380" t="s">
        <v>326</v>
      </c>
      <c r="C77" s="381"/>
      <c r="D77" s="382"/>
      <c r="E77" s="222"/>
      <c r="F77" s="222"/>
      <c r="G77" s="222"/>
      <c r="H77" s="222"/>
      <c r="I77" s="222"/>
      <c r="J77" s="223">
        <f t="shared" si="11"/>
        <v>0</v>
      </c>
      <c r="M77" s="191"/>
    </row>
    <row r="78" spans="1:13" s="31" customFormat="1" x14ac:dyDescent="0.25">
      <c r="A78" s="220">
        <v>49</v>
      </c>
      <c r="B78" s="386" t="s">
        <v>320</v>
      </c>
      <c r="C78" s="387"/>
      <c r="D78" s="388"/>
      <c r="E78" s="225">
        <f>SUM(E70:E77)</f>
        <v>0</v>
      </c>
      <c r="F78" s="225">
        <f t="shared" ref="F78:I78" si="12">SUM(F70:F77)</f>
        <v>0</v>
      </c>
      <c r="G78" s="225">
        <f t="shared" si="12"/>
        <v>0</v>
      </c>
      <c r="H78" s="225">
        <f t="shared" si="12"/>
        <v>0</v>
      </c>
      <c r="I78" s="225">
        <f t="shared" si="12"/>
        <v>0</v>
      </c>
      <c r="J78" s="225">
        <f t="shared" ref="J78" si="13">SUM(E78:I78)</f>
        <v>0</v>
      </c>
      <c r="M78" s="191"/>
    </row>
    <row r="79" spans="1:13" s="84" customFormat="1" x14ac:dyDescent="0.25">
      <c r="A79" s="226"/>
      <c r="B79" s="227"/>
      <c r="C79" s="227"/>
      <c r="D79" s="228"/>
      <c r="E79" s="229"/>
      <c r="F79" s="229"/>
      <c r="G79" s="229"/>
      <c r="H79" s="229"/>
      <c r="I79" s="229"/>
      <c r="J79" s="229"/>
      <c r="M79" s="192"/>
    </row>
    <row r="80" spans="1:13" s="116" customFormat="1" x14ac:dyDescent="0.25">
      <c r="A80" s="383" t="s">
        <v>347</v>
      </c>
      <c r="B80" s="384"/>
      <c r="C80" s="384"/>
      <c r="D80" s="384"/>
      <c r="E80" s="384"/>
      <c r="F80" s="384"/>
      <c r="G80" s="384"/>
      <c r="H80" s="384"/>
      <c r="I80" s="384"/>
      <c r="J80" s="385"/>
      <c r="M80" s="191"/>
    </row>
    <row r="81" spans="1:13" s="31" customFormat="1" x14ac:dyDescent="0.25">
      <c r="A81" s="220">
        <v>50</v>
      </c>
      <c r="B81" s="380" t="s">
        <v>348</v>
      </c>
      <c r="C81" s="381"/>
      <c r="D81" s="382"/>
      <c r="E81" s="141"/>
      <c r="F81" s="141"/>
      <c r="G81" s="141"/>
      <c r="H81" s="141"/>
      <c r="I81" s="222"/>
      <c r="J81" s="223">
        <f>I81</f>
        <v>0</v>
      </c>
      <c r="M81" s="191"/>
    </row>
    <row r="82" spans="1:13" s="31" customFormat="1" x14ac:dyDescent="0.25">
      <c r="A82" s="220">
        <v>51</v>
      </c>
      <c r="B82" s="380" t="s">
        <v>353</v>
      </c>
      <c r="C82" s="381"/>
      <c r="D82" s="382"/>
      <c r="E82" s="141"/>
      <c r="F82" s="141"/>
      <c r="G82" s="141"/>
      <c r="H82" s="141"/>
      <c r="I82" s="222"/>
      <c r="J82" s="223">
        <f>I82</f>
        <v>0</v>
      </c>
      <c r="M82" s="191"/>
    </row>
    <row r="83" spans="1:13" s="116" customFormat="1" x14ac:dyDescent="0.25">
      <c r="A83" s="220">
        <v>52</v>
      </c>
      <c r="B83" s="380" t="s">
        <v>354</v>
      </c>
      <c r="C83" s="381"/>
      <c r="D83" s="382"/>
      <c r="E83" s="141"/>
      <c r="F83" s="141"/>
      <c r="G83" s="141"/>
      <c r="H83" s="141"/>
      <c r="I83" s="222"/>
      <c r="J83" s="223">
        <f t="shared" ref="J83:J84" si="14">I83</f>
        <v>0</v>
      </c>
      <c r="M83" s="191"/>
    </row>
    <row r="84" spans="1:13" s="116" customFormat="1" x14ac:dyDescent="0.25">
      <c r="A84" s="220">
        <v>53</v>
      </c>
      <c r="B84" s="380" t="s">
        <v>349</v>
      </c>
      <c r="C84" s="381"/>
      <c r="D84" s="382"/>
      <c r="E84" s="141"/>
      <c r="F84" s="141"/>
      <c r="G84" s="141"/>
      <c r="H84" s="141"/>
      <c r="I84" s="222"/>
      <c r="J84" s="223">
        <f t="shared" si="14"/>
        <v>0</v>
      </c>
      <c r="M84" s="191"/>
    </row>
    <row r="85" spans="1:13" s="116" customFormat="1" x14ac:dyDescent="0.25">
      <c r="A85" s="220">
        <v>54</v>
      </c>
      <c r="B85" s="386" t="s">
        <v>350</v>
      </c>
      <c r="C85" s="387"/>
      <c r="D85" s="388"/>
      <c r="E85" s="225">
        <v>0</v>
      </c>
      <c r="F85" s="225">
        <v>0</v>
      </c>
      <c r="G85" s="225">
        <v>0</v>
      </c>
      <c r="H85" s="225">
        <v>0</v>
      </c>
      <c r="I85" s="225">
        <f>SUM(I81:I84)</f>
        <v>0</v>
      </c>
      <c r="J85" s="225">
        <f t="shared" ref="J85" si="15">SUM(E85:I85)</f>
        <v>0</v>
      </c>
      <c r="M85" s="191"/>
    </row>
    <row r="86" spans="1:13" s="84" customFormat="1" x14ac:dyDescent="0.25">
      <c r="A86" s="226"/>
      <c r="B86" s="227"/>
      <c r="C86" s="227"/>
      <c r="D86" s="228"/>
      <c r="E86" s="229"/>
      <c r="F86" s="229"/>
      <c r="G86" s="229"/>
      <c r="H86" s="229"/>
      <c r="I86" s="229"/>
      <c r="J86" s="229"/>
      <c r="M86" s="192"/>
    </row>
    <row r="87" spans="1:13" s="31" customFormat="1" x14ac:dyDescent="0.25">
      <c r="A87" s="383" t="s">
        <v>303</v>
      </c>
      <c r="B87" s="384"/>
      <c r="C87" s="384"/>
      <c r="D87" s="384"/>
      <c r="E87" s="384"/>
      <c r="F87" s="384"/>
      <c r="G87" s="384"/>
      <c r="H87" s="384"/>
      <c r="I87" s="384"/>
      <c r="J87" s="385"/>
      <c r="M87" s="191"/>
    </row>
    <row r="88" spans="1:13" s="31" customFormat="1" x14ac:dyDescent="0.25">
      <c r="A88" s="220">
        <v>55</v>
      </c>
      <c r="B88" s="380" t="s">
        <v>304</v>
      </c>
      <c r="C88" s="381"/>
      <c r="D88" s="382"/>
      <c r="E88" s="230">
        <f>-'Schedule 1C'!F27</f>
        <v>0</v>
      </c>
      <c r="F88" s="230">
        <f>-'Schedule 1C'!F28</f>
        <v>0</v>
      </c>
      <c r="G88" s="230">
        <f>-'Schedule 1C'!F29</f>
        <v>0</v>
      </c>
      <c r="H88" s="230">
        <f>-'Schedule 1C'!F30</f>
        <v>0</v>
      </c>
      <c r="I88" s="230">
        <f>-SUM(E88:H88)</f>
        <v>0</v>
      </c>
      <c r="J88" s="223">
        <f>SUM(E88:I88)</f>
        <v>0</v>
      </c>
      <c r="M88" s="191"/>
    </row>
    <row r="89" spans="1:13" s="31" customFormat="1" x14ac:dyDescent="0.25">
      <c r="A89" s="220">
        <v>56</v>
      </c>
      <c r="B89" s="386" t="s">
        <v>299</v>
      </c>
      <c r="C89" s="387"/>
      <c r="D89" s="388"/>
      <c r="E89" s="225">
        <f>SUM(E88:E88)</f>
        <v>0</v>
      </c>
      <c r="F89" s="225">
        <f>SUM(F88:F88)</f>
        <v>0</v>
      </c>
      <c r="G89" s="225">
        <f>SUM(G88:G88)</f>
        <v>0</v>
      </c>
      <c r="H89" s="225">
        <f>SUM(H88:H88)</f>
        <v>0</v>
      </c>
      <c r="I89" s="225">
        <f>SUM(I88:I88)</f>
        <v>0</v>
      </c>
      <c r="J89" s="225">
        <f t="shared" ref="J89" si="16">SUM(E89:I89)</f>
        <v>0</v>
      </c>
      <c r="M89" s="191"/>
    </row>
    <row r="90" spans="1:13" s="84" customFormat="1" x14ac:dyDescent="0.25">
      <c r="A90" s="226"/>
      <c r="B90" s="227"/>
      <c r="C90" s="227"/>
      <c r="D90" s="228"/>
      <c r="E90" s="229"/>
      <c r="F90" s="229"/>
      <c r="G90" s="229"/>
      <c r="H90" s="229"/>
      <c r="I90" s="229"/>
      <c r="J90" s="229"/>
      <c r="M90" s="192"/>
    </row>
    <row r="91" spans="1:13" s="31" customFormat="1" x14ac:dyDescent="0.25">
      <c r="A91" s="236">
        <v>57</v>
      </c>
      <c r="B91" s="386" t="s">
        <v>269</v>
      </c>
      <c r="C91" s="387"/>
      <c r="D91" s="388"/>
      <c r="E91" s="225">
        <f>E78+E67+E57+E50+E40+E89+E85</f>
        <v>0</v>
      </c>
      <c r="F91" s="225">
        <f>F78+F67+F57+F50+F40+F89+F85</f>
        <v>0</v>
      </c>
      <c r="G91" s="225">
        <f>G78+G67+G57+G50+G40+G89+G85</f>
        <v>0</v>
      </c>
      <c r="H91" s="225">
        <f>H78+H67+H57+H50+H40+H89+H85</f>
        <v>0</v>
      </c>
      <c r="I91" s="225">
        <f>I78+I67+I57+I50+I40+I89+I85</f>
        <v>0</v>
      </c>
      <c r="J91" s="225">
        <f t="shared" ref="J91:J95" si="17">SUM(E91:I91)</f>
        <v>0</v>
      </c>
      <c r="M91" s="191"/>
    </row>
    <row r="92" spans="1:13" s="84" customFormat="1" x14ac:dyDescent="0.25">
      <c r="A92" s="226"/>
      <c r="B92" s="227"/>
      <c r="C92" s="227"/>
      <c r="D92" s="228"/>
      <c r="E92" s="229"/>
      <c r="F92" s="229"/>
      <c r="G92" s="229"/>
      <c r="H92" s="229"/>
      <c r="I92" s="229"/>
      <c r="J92" s="229"/>
      <c r="M92" s="192"/>
    </row>
    <row r="93" spans="1:13" s="31" customFormat="1" x14ac:dyDescent="0.25">
      <c r="A93" s="236">
        <v>58</v>
      </c>
      <c r="B93" s="394" t="s">
        <v>5</v>
      </c>
      <c r="C93" s="395"/>
      <c r="D93" s="396"/>
      <c r="E93" s="223">
        <f>E91*-1</f>
        <v>0</v>
      </c>
      <c r="F93" s="222"/>
      <c r="G93" s="222"/>
      <c r="H93" s="222"/>
      <c r="I93" s="222"/>
      <c r="J93" s="225">
        <f t="shared" si="17"/>
        <v>0</v>
      </c>
      <c r="K93" s="45" t="str">
        <f>IF(ABS(J93)&gt;1,"Error - This row should sum to 0.","")</f>
        <v/>
      </c>
      <c r="M93" s="191"/>
    </row>
    <row r="94" spans="1:13" s="84" customFormat="1" x14ac:dyDescent="0.25">
      <c r="A94" s="226"/>
      <c r="B94" s="227"/>
      <c r="C94" s="227"/>
      <c r="D94" s="228"/>
      <c r="E94" s="229"/>
      <c r="F94" s="229"/>
      <c r="G94" s="229"/>
      <c r="H94" s="229"/>
      <c r="I94" s="229"/>
      <c r="J94" s="229"/>
      <c r="M94" s="192"/>
    </row>
    <row r="95" spans="1:13" s="85" customFormat="1" ht="15.75" x14ac:dyDescent="0.25">
      <c r="A95" s="220">
        <v>59</v>
      </c>
      <c r="B95" s="391" t="s">
        <v>270</v>
      </c>
      <c r="C95" s="392"/>
      <c r="D95" s="393"/>
      <c r="E95" s="237">
        <f>E93+E91</f>
        <v>0</v>
      </c>
      <c r="F95" s="237">
        <f t="shared" ref="F95:I95" si="18">F93+F91</f>
        <v>0</v>
      </c>
      <c r="G95" s="237">
        <f t="shared" si="18"/>
        <v>0</v>
      </c>
      <c r="H95" s="237">
        <f t="shared" si="18"/>
        <v>0</v>
      </c>
      <c r="I95" s="237">
        <f t="shared" si="18"/>
        <v>0</v>
      </c>
      <c r="J95" s="237">
        <f t="shared" si="17"/>
        <v>0</v>
      </c>
      <c r="M95" s="193"/>
    </row>
    <row r="96" spans="1:13" s="31" customFormat="1" x14ac:dyDescent="0.25">
      <c r="A96" s="238"/>
      <c r="B96" s="238"/>
      <c r="C96" s="239"/>
      <c r="D96" s="238"/>
      <c r="E96" s="238"/>
      <c r="F96" s="238"/>
      <c r="G96" s="238"/>
      <c r="H96" s="238"/>
      <c r="I96" s="238"/>
      <c r="J96" s="238"/>
      <c r="M96" s="191"/>
    </row>
    <row r="97" spans="1:13" s="31" customFormat="1" x14ac:dyDescent="0.25">
      <c r="A97" s="220">
        <v>60</v>
      </c>
      <c r="B97" s="390" t="s">
        <v>7</v>
      </c>
      <c r="C97" s="390"/>
      <c r="D97" s="238"/>
      <c r="E97" s="238"/>
      <c r="F97" s="206"/>
      <c r="G97" s="238"/>
      <c r="H97" s="238"/>
      <c r="I97" s="238"/>
      <c r="J97" s="238"/>
      <c r="M97" s="191"/>
    </row>
    <row r="98" spans="1:13" s="31" customFormat="1" x14ac:dyDescent="0.25">
      <c r="A98" s="220">
        <v>61</v>
      </c>
      <c r="B98" s="390" t="s">
        <v>8</v>
      </c>
      <c r="C98" s="390"/>
      <c r="D98" s="238"/>
      <c r="E98" s="238"/>
      <c r="F98" s="223" t="str">
        <f>IFERROR(F95/F97,"")</f>
        <v/>
      </c>
      <c r="G98" s="238"/>
      <c r="H98" s="238"/>
      <c r="I98" s="238"/>
      <c r="J98" s="238"/>
      <c r="M98" s="191"/>
    </row>
    <row r="99" spans="1:13" s="31" customFormat="1" x14ac:dyDescent="0.25">
      <c r="A99" s="240"/>
      <c r="B99" s="238"/>
      <c r="C99" s="238"/>
      <c r="D99" s="238"/>
      <c r="E99" s="238"/>
      <c r="F99" s="238"/>
      <c r="G99" s="238"/>
      <c r="H99" s="238"/>
      <c r="I99" s="238"/>
      <c r="J99" s="238"/>
      <c r="M99" s="191"/>
    </row>
    <row r="100" spans="1:13" s="31" customFormat="1" x14ac:dyDescent="0.25">
      <c r="A100" s="220">
        <v>62</v>
      </c>
      <c r="B100" s="390" t="s">
        <v>351</v>
      </c>
      <c r="C100" s="390"/>
      <c r="D100" s="238"/>
      <c r="E100" s="238"/>
      <c r="F100" s="238"/>
      <c r="G100" s="238"/>
      <c r="H100" s="238"/>
      <c r="I100" s="238"/>
      <c r="J100" s="222"/>
      <c r="M100" s="191"/>
    </row>
    <row r="101" spans="1:13" s="31" customFormat="1" x14ac:dyDescent="0.25">
      <c r="A101" s="220">
        <v>63</v>
      </c>
      <c r="B101" s="390" t="s">
        <v>13</v>
      </c>
      <c r="C101" s="390"/>
      <c r="D101" s="238"/>
      <c r="E101" s="238"/>
      <c r="F101" s="238"/>
      <c r="G101" s="238"/>
      <c r="H101" s="238"/>
      <c r="I101" s="238"/>
      <c r="J101" s="223">
        <f>ROUND(J95-J100,0)</f>
        <v>0</v>
      </c>
      <c r="K101" s="45" t="str">
        <f>IF(ABS(J101)&gt;1,"Error - This variance should be 0.","")</f>
        <v/>
      </c>
      <c r="M101" s="191"/>
    </row>
    <row r="102" spans="1:13" x14ac:dyDescent="0.25">
      <c r="A102" s="143"/>
      <c r="B102" s="143"/>
      <c r="C102" s="143"/>
      <c r="D102" s="143"/>
      <c r="E102" s="143"/>
      <c r="F102" s="143"/>
      <c r="G102" s="143"/>
      <c r="H102" s="143"/>
      <c r="I102" s="143"/>
      <c r="J102" s="143"/>
    </row>
    <row r="103" spans="1:13" x14ac:dyDescent="0.25">
      <c r="A103" s="220">
        <v>64</v>
      </c>
      <c r="B103" s="390" t="s">
        <v>232</v>
      </c>
      <c r="C103" s="390"/>
      <c r="D103" s="143"/>
      <c r="E103" s="241" t="str">
        <f>IFERROR(E91/SUM(F91:I91),"")</f>
        <v/>
      </c>
      <c r="F103" s="143"/>
      <c r="G103" s="143"/>
      <c r="H103" s="143"/>
      <c r="I103" s="143"/>
      <c r="J103" s="143"/>
    </row>
  </sheetData>
  <mergeCells count="73">
    <mergeCell ref="B77:D77"/>
    <mergeCell ref="B38:D38"/>
    <mergeCell ref="B40:D40"/>
    <mergeCell ref="B43:D43"/>
    <mergeCell ref="A69:J69"/>
    <mergeCell ref="B66:D66"/>
    <mergeCell ref="B67:D67"/>
    <mergeCell ref="B60:D60"/>
    <mergeCell ref="B61:D61"/>
    <mergeCell ref="B51:G51"/>
    <mergeCell ref="B76:D76"/>
    <mergeCell ref="B47:D47"/>
    <mergeCell ref="B54:D54"/>
    <mergeCell ref="B62:D62"/>
    <mergeCell ref="B63:D63"/>
    <mergeCell ref="B64:D64"/>
    <mergeCell ref="A80:J80"/>
    <mergeCell ref="B85:D85"/>
    <mergeCell ref="B83:D83"/>
    <mergeCell ref="B84:D84"/>
    <mergeCell ref="B103:C103"/>
    <mergeCell ref="B91:D91"/>
    <mergeCell ref="B88:D88"/>
    <mergeCell ref="B89:D89"/>
    <mergeCell ref="A87:J87"/>
    <mergeCell ref="B81:D81"/>
    <mergeCell ref="B82:D82"/>
    <mergeCell ref="B12:C12"/>
    <mergeCell ref="B13:C13"/>
    <mergeCell ref="B14:C14"/>
    <mergeCell ref="B15:C15"/>
    <mergeCell ref="B18:C18"/>
    <mergeCell ref="A17:J17"/>
    <mergeCell ref="B19:C19"/>
    <mergeCell ref="B20:C20"/>
    <mergeCell ref="B55:D55"/>
    <mergeCell ref="B56:D56"/>
    <mergeCell ref="B57:D57"/>
    <mergeCell ref="B46:D46"/>
    <mergeCell ref="A52:J52"/>
    <mergeCell ref="B53:D53"/>
    <mergeCell ref="B32:D32"/>
    <mergeCell ref="B35:D35"/>
    <mergeCell ref="B23:D23"/>
    <mergeCell ref="B24:D24"/>
    <mergeCell ref="B27:D27"/>
    <mergeCell ref="B29:D29"/>
    <mergeCell ref="B30:D30"/>
    <mergeCell ref="B36:D36"/>
    <mergeCell ref="B78:D78"/>
    <mergeCell ref="B9:C9"/>
    <mergeCell ref="B100:C100"/>
    <mergeCell ref="B101:C101"/>
    <mergeCell ref="B97:C97"/>
    <mergeCell ref="B98:C98"/>
    <mergeCell ref="A11:J11"/>
    <mergeCell ref="B50:D50"/>
    <mergeCell ref="A34:J34"/>
    <mergeCell ref="A22:J22"/>
    <mergeCell ref="A26:J26"/>
    <mergeCell ref="A42:J42"/>
    <mergeCell ref="B44:D44"/>
    <mergeCell ref="B45:D45"/>
    <mergeCell ref="B95:D95"/>
    <mergeCell ref="B93:D93"/>
    <mergeCell ref="B65:D65"/>
    <mergeCell ref="B75:D75"/>
    <mergeCell ref="A59:J59"/>
    <mergeCell ref="B74:D74"/>
    <mergeCell ref="B71:D71"/>
    <mergeCell ref="B72:D72"/>
    <mergeCell ref="B73:D73"/>
    <mergeCell ref="B70:D70"/>
  </mergeCells>
  <pageMargins left="0.7" right="0.7" top="0.75" bottom="0.75" header="0.3" footer="0.3"/>
  <pageSetup scale="43" fitToHeight="0" orientation="portrait" horizontalDpi="1200" verticalDpi="1200" r:id="rId1"/>
  <ignoredErrors>
    <ignoredError sqref="J12:J13 J18:J19 J1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Y95"/>
  <sheetViews>
    <sheetView showGridLines="0" zoomScaleNormal="100" workbookViewId="0"/>
  </sheetViews>
  <sheetFormatPr defaultRowHeight="15" x14ac:dyDescent="0.25"/>
  <cols>
    <col min="1" max="1" width="6.85546875" customWidth="1"/>
    <col min="2" max="2" width="16" customWidth="1"/>
    <col min="3" max="3" width="29.140625" customWidth="1"/>
    <col min="4" max="4" width="19" customWidth="1"/>
    <col min="5" max="6" width="19" style="113" customWidth="1"/>
    <col min="7" max="9" width="21.140625" customWidth="1"/>
    <col min="10" max="10" width="28.42578125" customWidth="1"/>
    <col min="11" max="11" width="32.5703125" customWidth="1"/>
    <col min="12" max="12" width="37.42578125" customWidth="1"/>
  </cols>
  <sheetData>
    <row r="1" spans="1:12" ht="26.25" x14ac:dyDescent="0.4">
      <c r="A1" s="4" t="str">
        <f>Instructions!A1</f>
        <v>Colorado Comprehensive Provider Cost Report</v>
      </c>
    </row>
    <row r="2" spans="1:12" ht="21" x14ac:dyDescent="0.35">
      <c r="A2" s="3" t="str">
        <f>Instructions!A2</f>
        <v>Comprehensive Safety Net Providers</v>
      </c>
    </row>
    <row r="3" spans="1:12" ht="24.95" customHeight="1" x14ac:dyDescent="0.35">
      <c r="A3" s="399" t="s">
        <v>292</v>
      </c>
      <c r="B3" s="399"/>
      <c r="C3" s="399"/>
      <c r="D3" s="399"/>
      <c r="E3" s="399"/>
      <c r="F3" s="399"/>
      <c r="G3" s="399"/>
      <c r="H3" s="399"/>
      <c r="I3" s="399"/>
      <c r="J3" s="399"/>
    </row>
    <row r="4" spans="1:12" x14ac:dyDescent="0.25">
      <c r="H4" s="80"/>
      <c r="J4" s="180"/>
      <c r="K4" s="180"/>
      <c r="L4" s="180"/>
    </row>
    <row r="5" spans="1:12" x14ac:dyDescent="0.25">
      <c r="A5" s="1" t="s">
        <v>575</v>
      </c>
      <c r="C5" s="109">
        <f>Certification!C5</f>
        <v>0</v>
      </c>
      <c r="H5" s="66"/>
      <c r="J5" s="55"/>
      <c r="K5" s="55"/>
      <c r="L5" s="55"/>
    </row>
    <row r="6" spans="1:12" x14ac:dyDescent="0.25">
      <c r="A6" s="1" t="s">
        <v>0</v>
      </c>
      <c r="C6" s="49">
        <f>Certification!C6</f>
        <v>45473</v>
      </c>
      <c r="D6" s="49"/>
      <c r="E6" s="190"/>
      <c r="F6" s="176"/>
      <c r="G6" s="49"/>
      <c r="H6" s="79"/>
      <c r="J6" s="55"/>
      <c r="K6" s="55"/>
      <c r="L6" s="55"/>
    </row>
    <row r="7" spans="1:12" x14ac:dyDescent="0.25">
      <c r="H7" s="66"/>
      <c r="J7" s="55"/>
      <c r="K7" s="55"/>
      <c r="L7" s="55"/>
    </row>
    <row r="8" spans="1:12" x14ac:dyDescent="0.25">
      <c r="A8" s="1" t="s">
        <v>293</v>
      </c>
      <c r="D8" s="163"/>
      <c r="F8" s="104"/>
      <c r="G8" s="112"/>
      <c r="H8" s="66"/>
      <c r="J8" s="55"/>
      <c r="K8" s="55"/>
      <c r="L8" s="55"/>
    </row>
    <row r="9" spans="1:12" ht="6.75" customHeight="1" x14ac:dyDescent="0.25">
      <c r="H9" s="66"/>
      <c r="J9" s="55"/>
      <c r="K9" s="55"/>
      <c r="L9" s="55"/>
    </row>
    <row r="10" spans="1:12" x14ac:dyDescent="0.25">
      <c r="A10" s="1" t="s">
        <v>294</v>
      </c>
      <c r="D10" s="103" t="s">
        <v>295</v>
      </c>
      <c r="E10" s="104"/>
      <c r="F10" s="104"/>
      <c r="H10" s="66"/>
      <c r="J10" s="55"/>
      <c r="K10" s="55"/>
      <c r="L10" s="55"/>
    </row>
    <row r="11" spans="1:12" x14ac:dyDescent="0.25">
      <c r="A11" s="1"/>
      <c r="D11" s="104"/>
      <c r="E11" s="104"/>
      <c r="F11" s="104"/>
      <c r="H11" s="66"/>
      <c r="J11" s="181"/>
      <c r="K11" s="113"/>
      <c r="L11" s="113"/>
    </row>
    <row r="12" spans="1:12" x14ac:dyDescent="0.25">
      <c r="A12" s="1" t="s">
        <v>296</v>
      </c>
      <c r="D12" s="112"/>
      <c r="E12" s="112"/>
      <c r="F12" s="112"/>
      <c r="J12" s="181"/>
      <c r="K12" s="113"/>
      <c r="L12" s="113"/>
    </row>
    <row r="13" spans="1:12" ht="15" customHeight="1" x14ac:dyDescent="0.25">
      <c r="A13" s="401" t="s">
        <v>537</v>
      </c>
      <c r="B13" s="401"/>
      <c r="C13" s="401"/>
      <c r="D13" s="401"/>
      <c r="E13" s="401"/>
      <c r="F13" s="401"/>
      <c r="G13" s="401"/>
      <c r="H13" s="401"/>
      <c r="I13" s="105"/>
      <c r="J13" s="173"/>
      <c r="K13" s="113"/>
      <c r="L13" s="113"/>
    </row>
    <row r="14" spans="1:12" ht="15" customHeight="1" x14ac:dyDescent="0.25">
      <c r="A14" s="401"/>
      <c r="B14" s="401"/>
      <c r="C14" s="401"/>
      <c r="D14" s="401"/>
      <c r="E14" s="401"/>
      <c r="F14" s="401"/>
      <c r="G14" s="401"/>
      <c r="H14" s="401"/>
      <c r="I14" s="105"/>
      <c r="J14" s="173"/>
      <c r="K14" s="113"/>
      <c r="L14" s="113"/>
    </row>
    <row r="15" spans="1:12" s="113" customFormat="1" ht="15" customHeight="1" x14ac:dyDescent="0.25">
      <c r="A15" s="401"/>
      <c r="B15" s="401"/>
      <c r="C15" s="401"/>
      <c r="D15" s="401"/>
      <c r="E15" s="401"/>
      <c r="F15" s="401"/>
      <c r="G15" s="401"/>
      <c r="H15" s="401"/>
      <c r="I15" s="105"/>
      <c r="J15" s="175"/>
    </row>
    <row r="16" spans="1:12" x14ac:dyDescent="0.25">
      <c r="A16" s="401"/>
      <c r="B16" s="401"/>
      <c r="C16" s="401"/>
      <c r="D16" s="401"/>
      <c r="E16" s="401"/>
      <c r="F16" s="401"/>
      <c r="G16" s="401"/>
      <c r="H16" s="401"/>
      <c r="I16" s="81"/>
      <c r="J16" s="113"/>
      <c r="K16" s="113"/>
      <c r="L16" s="113"/>
    </row>
    <row r="17" spans="1:25" s="113" customFormat="1" x14ac:dyDescent="0.25">
      <c r="A17" s="243"/>
      <c r="B17" s="243"/>
      <c r="C17" s="243"/>
      <c r="D17" s="331"/>
      <c r="E17" s="243"/>
      <c r="F17" s="243"/>
      <c r="G17" s="243"/>
      <c r="H17" s="243"/>
      <c r="I17" s="174"/>
    </row>
    <row r="18" spans="1:25" x14ac:dyDescent="0.25">
      <c r="A18" s="243"/>
      <c r="B18" s="402">
        <v>1</v>
      </c>
      <c r="C18" s="403"/>
      <c r="D18" s="244">
        <v>2</v>
      </c>
      <c r="E18" s="244">
        <v>3</v>
      </c>
      <c r="F18" s="244">
        <v>4</v>
      </c>
      <c r="G18" s="244">
        <v>5</v>
      </c>
      <c r="H18" s="244">
        <v>6</v>
      </c>
      <c r="I18" s="174"/>
    </row>
    <row r="19" spans="1:25" s="5" customFormat="1" ht="52.5" customHeight="1" x14ac:dyDescent="0.25">
      <c r="A19" s="245"/>
      <c r="B19" s="400" t="s">
        <v>217</v>
      </c>
      <c r="C19" s="400"/>
      <c r="D19" s="216" t="s">
        <v>297</v>
      </c>
      <c r="E19" s="216" t="s">
        <v>501</v>
      </c>
      <c r="F19" s="216" t="s">
        <v>497</v>
      </c>
      <c r="G19" s="216" t="s">
        <v>538</v>
      </c>
      <c r="H19" s="216" t="s">
        <v>539</v>
      </c>
      <c r="I19" s="194"/>
    </row>
    <row r="20" spans="1:25" x14ac:dyDescent="0.25">
      <c r="A20" s="246">
        <v>1</v>
      </c>
      <c r="B20" s="398"/>
      <c r="C20" s="398"/>
      <c r="D20" s="247"/>
      <c r="E20" s="248"/>
      <c r="F20" s="248"/>
      <c r="G20" s="249"/>
      <c r="H20" s="250">
        <f>IF(G20-$D$8&gt;0,G20-$D$8,0)</f>
        <v>0</v>
      </c>
      <c r="I20" s="194"/>
    </row>
    <row r="21" spans="1:25" x14ac:dyDescent="0.25">
      <c r="A21" s="246">
        <f>A20+1</f>
        <v>2</v>
      </c>
      <c r="B21" s="398"/>
      <c r="C21" s="398"/>
      <c r="D21" s="247"/>
      <c r="E21" s="248"/>
      <c r="F21" s="248"/>
      <c r="G21" s="249"/>
      <c r="H21" s="250">
        <f>IF(G21-$D$8&gt;0,G21-$D$8,0)</f>
        <v>0</v>
      </c>
      <c r="I21" s="112"/>
    </row>
    <row r="22" spans="1:25" x14ac:dyDescent="0.25">
      <c r="A22" s="246">
        <f t="shared" ref="A22:A30" si="0">A21+1</f>
        <v>3</v>
      </c>
      <c r="B22" s="398"/>
      <c r="C22" s="398"/>
      <c r="D22" s="247"/>
      <c r="E22" s="248"/>
      <c r="F22" s="248"/>
      <c r="G22" s="249"/>
      <c r="H22" s="250">
        <f>IF(G22-$D$8&gt;0,G22-$D$8,0)</f>
        <v>0</v>
      </c>
      <c r="I22" s="112"/>
    </row>
    <row r="23" spans="1:25" x14ac:dyDescent="0.25">
      <c r="A23" s="246">
        <f t="shared" si="0"/>
        <v>4</v>
      </c>
      <c r="B23" s="398"/>
      <c r="C23" s="398"/>
      <c r="D23" s="247"/>
      <c r="E23" s="248"/>
      <c r="F23" s="248"/>
      <c r="G23" s="249"/>
      <c r="H23" s="250">
        <f>IF(G23-$D$8&gt;0,G23-$D$8,0)</f>
        <v>0</v>
      </c>
      <c r="I23" s="112"/>
    </row>
    <row r="24" spans="1:25" x14ac:dyDescent="0.25">
      <c r="A24" s="246">
        <f t="shared" si="0"/>
        <v>5</v>
      </c>
      <c r="B24" s="398"/>
      <c r="C24" s="398"/>
      <c r="D24" s="247"/>
      <c r="E24" s="248"/>
      <c r="F24" s="248"/>
      <c r="G24" s="249"/>
      <c r="H24" s="250">
        <f>IF(G24-$D$8&gt;0,G24-$D$8,0)</f>
        <v>0</v>
      </c>
    </row>
    <row r="25" spans="1:25" x14ac:dyDescent="0.25">
      <c r="A25" s="251">
        <f t="shared" si="0"/>
        <v>6</v>
      </c>
      <c r="B25" s="143"/>
      <c r="C25" s="143"/>
      <c r="D25" s="143"/>
      <c r="E25" s="143"/>
      <c r="F25" s="143"/>
      <c r="G25" s="143"/>
      <c r="H25" s="252">
        <f>SUM(H20:H24)</f>
        <v>0</v>
      </c>
      <c r="I25" s="112"/>
    </row>
    <row r="26" spans="1:25" x14ac:dyDescent="0.25">
      <c r="A26" s="143"/>
      <c r="B26" s="143"/>
      <c r="C26" s="143"/>
      <c r="D26" s="143"/>
      <c r="E26" s="143"/>
      <c r="F26" s="143"/>
      <c r="G26" s="143"/>
      <c r="H26" s="143"/>
    </row>
    <row r="27" spans="1:25" x14ac:dyDescent="0.25">
      <c r="A27" s="251">
        <v>7</v>
      </c>
      <c r="B27" s="143"/>
      <c r="C27" s="143"/>
      <c r="D27" s="143"/>
      <c r="E27" s="143"/>
      <c r="F27" s="143"/>
      <c r="G27" s="329" t="s">
        <v>220</v>
      </c>
      <c r="H27" s="253">
        <f>SUMIF($D$20:$D$24,2,$H$20:$H$24)</f>
        <v>0</v>
      </c>
    </row>
    <row r="28" spans="1:25" x14ac:dyDescent="0.25">
      <c r="A28" s="251">
        <v>8</v>
      </c>
      <c r="B28" s="143"/>
      <c r="C28" s="143"/>
      <c r="D28" s="143"/>
      <c r="E28" s="143"/>
      <c r="F28" s="143"/>
      <c r="G28" s="329" t="s">
        <v>218</v>
      </c>
      <c r="H28" s="253">
        <f>SUMIF($D$20:$D$24,3,$H$20:$H$24)</f>
        <v>0</v>
      </c>
    </row>
    <row r="29" spans="1:25" x14ac:dyDescent="0.25">
      <c r="A29" s="251">
        <v>9</v>
      </c>
      <c r="B29" s="143"/>
      <c r="C29" s="143"/>
      <c r="D29" s="143"/>
      <c r="E29" s="143"/>
      <c r="F29" s="143"/>
      <c r="G29" s="329" t="s">
        <v>219</v>
      </c>
      <c r="H29" s="253">
        <f>SUMIF($D$20:$D$24,4,$H$20:$H$24)</f>
        <v>0</v>
      </c>
    </row>
    <row r="30" spans="1:25" x14ac:dyDescent="0.25">
      <c r="A30" s="251">
        <f t="shared" si="0"/>
        <v>10</v>
      </c>
      <c r="B30" s="143"/>
      <c r="C30" s="143"/>
      <c r="D30" s="143"/>
      <c r="E30" s="143"/>
      <c r="F30" s="143"/>
      <c r="G30" s="329" t="s">
        <v>221</v>
      </c>
      <c r="H30" s="253">
        <f>SUMIF($D$20:$D$24,5,$H$20:$H$24)</f>
        <v>0</v>
      </c>
    </row>
    <row r="31" spans="1:25" x14ac:dyDescent="0.25">
      <c r="A31" s="143"/>
      <c r="B31" s="143"/>
      <c r="C31" s="143"/>
      <c r="D31" s="143"/>
      <c r="E31" s="143"/>
      <c r="F31" s="143"/>
      <c r="G31" s="143"/>
      <c r="H31" s="254" t="str">
        <f>IF(SUM(H27:H30)&lt;&gt;H25,"error","")</f>
        <v/>
      </c>
    </row>
    <row r="32" spans="1:25" ht="15.6" customHeight="1" x14ac:dyDescent="0.25">
      <c r="A32" s="143"/>
      <c r="B32" s="255"/>
      <c r="C32" s="255"/>
      <c r="D32" s="255"/>
      <c r="E32" s="255"/>
      <c r="F32" s="255"/>
      <c r="G32" s="255"/>
      <c r="H32" s="256" t="s">
        <v>298</v>
      </c>
      <c r="I32" s="106"/>
      <c r="J32" s="106"/>
      <c r="K32" s="86"/>
      <c r="U32" s="87"/>
      <c r="V32" s="87"/>
      <c r="W32" s="87"/>
      <c r="X32" s="87"/>
      <c r="Y32" s="87"/>
    </row>
    <row r="33" spans="1:8" x14ac:dyDescent="0.25">
      <c r="A33" s="143"/>
      <c r="B33" s="143"/>
      <c r="C33" s="143"/>
      <c r="D33" s="143"/>
      <c r="E33" s="143"/>
      <c r="F33" s="143"/>
      <c r="G33" s="143"/>
      <c r="H33" s="143"/>
    </row>
    <row r="34" spans="1:8" x14ac:dyDescent="0.25">
      <c r="A34" s="143"/>
      <c r="B34" s="143"/>
      <c r="C34" s="143"/>
      <c r="D34" s="143"/>
      <c r="E34" s="143"/>
      <c r="F34" s="143"/>
      <c r="G34" s="143"/>
      <c r="H34" s="143"/>
    </row>
    <row r="35" spans="1:8" x14ac:dyDescent="0.25">
      <c r="A35" s="143"/>
      <c r="B35" s="143"/>
      <c r="C35" s="143"/>
      <c r="D35" s="143"/>
      <c r="E35" s="143"/>
      <c r="F35" s="143"/>
      <c r="G35" s="143"/>
      <c r="H35" s="143"/>
    </row>
    <row r="36" spans="1:8" x14ac:dyDescent="0.25">
      <c r="A36" s="143"/>
      <c r="B36" s="143"/>
      <c r="C36" s="143"/>
      <c r="D36" s="143"/>
      <c r="E36" s="143"/>
      <c r="F36" s="143"/>
      <c r="G36" s="143"/>
      <c r="H36" s="143"/>
    </row>
    <row r="37" spans="1:8" x14ac:dyDescent="0.25">
      <c r="A37" s="143"/>
      <c r="B37" s="143"/>
      <c r="C37" s="143"/>
      <c r="D37" s="143"/>
      <c r="E37" s="143"/>
      <c r="F37" s="143"/>
      <c r="G37" s="143"/>
      <c r="H37" s="143"/>
    </row>
    <row r="38" spans="1:8" x14ac:dyDescent="0.25">
      <c r="A38" s="143"/>
      <c r="B38" s="143"/>
      <c r="C38" s="143"/>
      <c r="D38" s="143"/>
      <c r="E38" s="143"/>
      <c r="F38" s="143"/>
      <c r="G38" s="143"/>
      <c r="H38" s="143"/>
    </row>
    <row r="39" spans="1:8" x14ac:dyDescent="0.25">
      <c r="A39" s="143"/>
      <c r="B39" s="143"/>
      <c r="C39" s="143"/>
      <c r="D39" s="143"/>
      <c r="E39" s="143"/>
      <c r="F39" s="143"/>
      <c r="G39" s="143"/>
      <c r="H39" s="143"/>
    </row>
    <row r="40" spans="1:8" x14ac:dyDescent="0.25">
      <c r="A40" s="143"/>
      <c r="B40" s="143"/>
      <c r="C40" s="143"/>
      <c r="D40" s="143"/>
      <c r="E40" s="143"/>
      <c r="F40" s="143"/>
      <c r="G40" s="143"/>
      <c r="H40" s="143"/>
    </row>
    <row r="41" spans="1:8" x14ac:dyDescent="0.25">
      <c r="A41" s="143"/>
      <c r="B41" s="143"/>
      <c r="C41" s="143"/>
      <c r="D41" s="143"/>
      <c r="E41" s="143"/>
      <c r="F41" s="143"/>
      <c r="G41" s="143"/>
      <c r="H41" s="143"/>
    </row>
    <row r="42" spans="1:8" x14ac:dyDescent="0.25">
      <c r="A42" s="143"/>
      <c r="B42" s="143"/>
      <c r="C42" s="143"/>
      <c r="D42" s="143"/>
      <c r="E42" s="143"/>
      <c r="F42" s="143"/>
      <c r="G42" s="143"/>
      <c r="H42" s="143"/>
    </row>
    <row r="43" spans="1:8" x14ac:dyDescent="0.25">
      <c r="A43" s="143"/>
      <c r="B43" s="143"/>
      <c r="C43" s="143"/>
      <c r="D43" s="143"/>
      <c r="E43" s="143"/>
      <c r="F43" s="143"/>
      <c r="G43" s="143"/>
      <c r="H43" s="143"/>
    </row>
    <row r="44" spans="1:8" x14ac:dyDescent="0.25">
      <c r="A44" s="143"/>
      <c r="B44" s="143"/>
      <c r="C44" s="143"/>
      <c r="D44" s="143"/>
      <c r="E44" s="143"/>
      <c r="F44" s="143"/>
      <c r="G44" s="143"/>
      <c r="H44" s="143"/>
    </row>
    <row r="45" spans="1:8" x14ac:dyDescent="0.25">
      <c r="A45" s="143"/>
      <c r="B45" s="143"/>
      <c r="C45" s="143"/>
      <c r="D45" s="143"/>
      <c r="E45" s="143"/>
      <c r="F45" s="143"/>
      <c r="G45" s="143"/>
      <c r="H45" s="143"/>
    </row>
    <row r="46" spans="1:8" x14ac:dyDescent="0.25">
      <c r="A46" s="143"/>
      <c r="B46" s="143"/>
      <c r="C46" s="143"/>
      <c r="D46" s="143"/>
      <c r="E46" s="143"/>
      <c r="F46" s="143"/>
      <c r="G46" s="143"/>
      <c r="H46" s="143"/>
    </row>
    <row r="47" spans="1:8" x14ac:dyDescent="0.25">
      <c r="A47" s="143"/>
      <c r="B47" s="143"/>
      <c r="C47" s="143"/>
      <c r="D47" s="143"/>
      <c r="E47" s="143"/>
      <c r="F47" s="143"/>
      <c r="G47" s="143"/>
      <c r="H47" s="143"/>
    </row>
    <row r="48" spans="1:8" x14ac:dyDescent="0.25">
      <c r="A48" s="143"/>
      <c r="B48" s="143"/>
      <c r="C48" s="143"/>
      <c r="D48" s="143"/>
      <c r="E48" s="143"/>
      <c r="F48" s="143"/>
      <c r="G48" s="143"/>
      <c r="H48" s="143"/>
    </row>
    <row r="49" spans="1:8" x14ac:dyDescent="0.25">
      <c r="A49" s="143"/>
      <c r="B49" s="143"/>
      <c r="C49" s="143"/>
      <c r="D49" s="143"/>
      <c r="E49" s="143"/>
      <c r="F49" s="143"/>
      <c r="G49" s="143"/>
      <c r="H49" s="143"/>
    </row>
    <row r="50" spans="1:8" x14ac:dyDescent="0.25">
      <c r="A50" s="143"/>
      <c r="B50" s="143"/>
      <c r="C50" s="143"/>
      <c r="D50" s="143"/>
      <c r="E50" s="143"/>
      <c r="F50" s="143"/>
      <c r="G50" s="143"/>
      <c r="H50" s="143"/>
    </row>
    <row r="51" spans="1:8" x14ac:dyDescent="0.25">
      <c r="A51" s="143"/>
      <c r="B51" s="143"/>
      <c r="C51" s="143"/>
      <c r="D51" s="143"/>
      <c r="E51" s="143"/>
      <c r="F51" s="143"/>
      <c r="G51" s="143"/>
      <c r="H51" s="143"/>
    </row>
    <row r="52" spans="1:8" x14ac:dyDescent="0.25">
      <c r="A52" s="143"/>
      <c r="B52" s="143"/>
      <c r="C52" s="143"/>
      <c r="D52" s="143"/>
      <c r="E52" s="143"/>
      <c r="F52" s="143"/>
      <c r="G52" s="143"/>
      <c r="H52" s="143"/>
    </row>
    <row r="53" spans="1:8" x14ac:dyDescent="0.25">
      <c r="A53" s="143"/>
      <c r="B53" s="143"/>
      <c r="C53" s="143"/>
      <c r="D53" s="143"/>
      <c r="E53" s="143"/>
      <c r="F53" s="143"/>
      <c r="G53" s="143"/>
      <c r="H53" s="143"/>
    </row>
    <row r="54" spans="1:8" x14ac:dyDescent="0.25">
      <c r="A54" s="143"/>
      <c r="B54" s="143"/>
      <c r="C54" s="143"/>
      <c r="D54" s="143"/>
      <c r="E54" s="143"/>
      <c r="F54" s="143"/>
      <c r="G54" s="143"/>
      <c r="H54" s="143"/>
    </row>
    <row r="55" spans="1:8" x14ac:dyDescent="0.25">
      <c r="A55" s="143"/>
      <c r="B55" s="143"/>
      <c r="C55" s="143"/>
      <c r="D55" s="143"/>
      <c r="E55" s="143"/>
      <c r="F55" s="143"/>
      <c r="G55" s="143"/>
      <c r="H55" s="143"/>
    </row>
    <row r="56" spans="1:8" x14ac:dyDescent="0.25">
      <c r="A56" s="143"/>
      <c r="B56" s="143"/>
      <c r="C56" s="143"/>
      <c r="D56" s="143"/>
      <c r="E56" s="143"/>
      <c r="F56" s="143"/>
      <c r="G56" s="143"/>
      <c r="H56" s="143"/>
    </row>
    <row r="57" spans="1:8" x14ac:dyDescent="0.25">
      <c r="A57" s="143"/>
      <c r="B57" s="143"/>
      <c r="C57" s="143"/>
      <c r="D57" s="143"/>
      <c r="E57" s="143"/>
      <c r="F57" s="143"/>
      <c r="G57" s="143"/>
      <c r="H57" s="143"/>
    </row>
    <row r="58" spans="1:8" x14ac:dyDescent="0.25">
      <c r="A58" s="143"/>
      <c r="B58" s="143"/>
      <c r="C58" s="143"/>
      <c r="D58" s="143"/>
      <c r="E58" s="143"/>
      <c r="F58" s="143"/>
      <c r="G58" s="143"/>
      <c r="H58" s="143"/>
    </row>
    <row r="59" spans="1:8" x14ac:dyDescent="0.25">
      <c r="A59" s="143"/>
      <c r="B59" s="143"/>
      <c r="C59" s="143"/>
      <c r="D59" s="143"/>
      <c r="E59" s="143"/>
      <c r="F59" s="143"/>
      <c r="G59" s="143"/>
      <c r="H59" s="143"/>
    </row>
    <row r="60" spans="1:8" x14ac:dyDescent="0.25">
      <c r="A60" s="143"/>
      <c r="B60" s="143"/>
      <c r="C60" s="143"/>
      <c r="D60" s="143"/>
      <c r="E60" s="143"/>
      <c r="F60" s="143"/>
      <c r="G60" s="143"/>
      <c r="H60" s="143"/>
    </row>
    <row r="61" spans="1:8" x14ac:dyDescent="0.25">
      <c r="A61" s="143"/>
      <c r="B61" s="143"/>
      <c r="C61" s="143"/>
      <c r="D61" s="143"/>
      <c r="E61" s="143"/>
      <c r="F61" s="143"/>
      <c r="G61" s="143"/>
      <c r="H61" s="143"/>
    </row>
    <row r="62" spans="1:8" x14ac:dyDescent="0.25">
      <c r="A62" s="143"/>
      <c r="B62" s="143"/>
      <c r="C62" s="143"/>
      <c r="D62" s="143"/>
      <c r="E62" s="143"/>
      <c r="F62" s="143"/>
      <c r="G62" s="143"/>
      <c r="H62" s="143"/>
    </row>
    <row r="63" spans="1:8" x14ac:dyDescent="0.25">
      <c r="A63" s="143"/>
      <c r="B63" s="143"/>
      <c r="C63" s="143"/>
      <c r="D63" s="143"/>
      <c r="E63" s="143"/>
      <c r="F63" s="143"/>
      <c r="G63" s="143"/>
      <c r="H63" s="143"/>
    </row>
    <row r="64" spans="1:8" x14ac:dyDescent="0.25">
      <c r="A64" s="143"/>
      <c r="B64" s="143"/>
      <c r="C64" s="143"/>
      <c r="D64" s="143"/>
      <c r="E64" s="143"/>
      <c r="F64" s="143"/>
      <c r="G64" s="143"/>
      <c r="H64" s="143"/>
    </row>
    <row r="65" spans="1:8" x14ac:dyDescent="0.25">
      <c r="A65" s="143"/>
      <c r="B65" s="143"/>
      <c r="C65" s="143"/>
      <c r="D65" s="143"/>
      <c r="E65" s="143"/>
      <c r="F65" s="143"/>
      <c r="G65" s="143"/>
      <c r="H65" s="143"/>
    </row>
    <row r="66" spans="1:8" x14ac:dyDescent="0.25">
      <c r="A66" s="143"/>
      <c r="B66" s="143"/>
      <c r="C66" s="143"/>
      <c r="D66" s="143"/>
      <c r="E66" s="143"/>
      <c r="F66" s="143"/>
      <c r="G66" s="143"/>
      <c r="H66" s="143"/>
    </row>
    <row r="67" spans="1:8" x14ac:dyDescent="0.25">
      <c r="A67" s="143"/>
      <c r="B67" s="143"/>
      <c r="C67" s="143"/>
      <c r="D67" s="143"/>
      <c r="E67" s="143"/>
      <c r="F67" s="143"/>
      <c r="G67" s="143"/>
      <c r="H67" s="143"/>
    </row>
    <row r="92" spans="4:4" hidden="1" x14ac:dyDescent="0.25">
      <c r="D92">
        <v>2</v>
      </c>
    </row>
    <row r="93" spans="4:4" hidden="1" x14ac:dyDescent="0.25">
      <c r="D93">
        <v>3</v>
      </c>
    </row>
    <row r="94" spans="4:4" hidden="1" x14ac:dyDescent="0.25">
      <c r="D94">
        <v>4</v>
      </c>
    </row>
    <row r="95" spans="4:4" hidden="1" x14ac:dyDescent="0.25">
      <c r="D95">
        <v>5</v>
      </c>
    </row>
  </sheetData>
  <mergeCells count="9">
    <mergeCell ref="B21:C21"/>
    <mergeCell ref="B22:C22"/>
    <mergeCell ref="B23:C23"/>
    <mergeCell ref="B24:C24"/>
    <mergeCell ref="A3:J3"/>
    <mergeCell ref="B19:C19"/>
    <mergeCell ref="B20:C20"/>
    <mergeCell ref="A13:H16"/>
    <mergeCell ref="B18:C18"/>
  </mergeCells>
  <dataValidations count="1">
    <dataValidation type="list" allowBlank="1" showInputMessage="1" showErrorMessage="1" sqref="D20:D24">
      <formula1>$D$92:$D$95</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D44"/>
  <sheetViews>
    <sheetView showGridLines="0" zoomScaleNormal="100" workbookViewId="0"/>
  </sheetViews>
  <sheetFormatPr defaultRowHeight="15" x14ac:dyDescent="0.25"/>
  <cols>
    <col min="1" max="1" width="10.28515625" customWidth="1"/>
    <col min="2" max="2" width="12.7109375" customWidth="1"/>
    <col min="3" max="3" width="48.5703125" customWidth="1"/>
    <col min="4" max="4" width="16.140625" customWidth="1"/>
  </cols>
  <sheetData>
    <row r="1" spans="1:4" ht="26.25" x14ac:dyDescent="0.4">
      <c r="A1" s="4" t="str">
        <f>Instructions!A1</f>
        <v>Colorado Comprehensive Provider Cost Report</v>
      </c>
      <c r="B1" s="4"/>
    </row>
    <row r="2" spans="1:4" ht="21" x14ac:dyDescent="0.35">
      <c r="A2" s="3" t="str">
        <f>Instructions!A2</f>
        <v>Comprehensive Safety Net Providers</v>
      </c>
      <c r="B2" s="3"/>
    </row>
    <row r="3" spans="1:4" ht="24.95" customHeight="1" x14ac:dyDescent="0.35">
      <c r="A3" s="9" t="s">
        <v>247</v>
      </c>
    </row>
    <row r="5" spans="1:4" x14ac:dyDescent="0.25">
      <c r="A5" s="1" t="s">
        <v>575</v>
      </c>
      <c r="C5" s="109">
        <f>Certification!C5</f>
        <v>0</v>
      </c>
    </row>
    <row r="6" spans="1:4" x14ac:dyDescent="0.25">
      <c r="A6" s="1" t="s">
        <v>0</v>
      </c>
      <c r="C6" s="65">
        <f>Certification!C6</f>
        <v>45473</v>
      </c>
      <c r="D6" s="75"/>
    </row>
    <row r="8" spans="1:4" ht="15" customHeight="1" x14ac:dyDescent="0.25">
      <c r="A8" s="76" t="s">
        <v>277</v>
      </c>
      <c r="B8" s="76"/>
      <c r="C8" s="76"/>
      <c r="D8" s="76"/>
    </row>
    <row r="9" spans="1:4" ht="15" customHeight="1" x14ac:dyDescent="0.25">
      <c r="A9" s="76"/>
      <c r="B9" s="76"/>
      <c r="C9" s="76"/>
      <c r="D9" s="76"/>
    </row>
    <row r="10" spans="1:4" ht="15" customHeight="1" x14ac:dyDescent="0.25">
      <c r="A10" s="76" t="s">
        <v>272</v>
      </c>
      <c r="B10" s="379"/>
      <c r="C10" s="379"/>
      <c r="D10" s="379"/>
    </row>
    <row r="11" spans="1:4" ht="15" customHeight="1" x14ac:dyDescent="0.25">
      <c r="B11" s="379"/>
      <c r="C11" s="379"/>
      <c r="D11" s="379"/>
    </row>
    <row r="12" spans="1:4" x14ac:dyDescent="0.25">
      <c r="B12" s="379"/>
      <c r="C12" s="379"/>
      <c r="D12" s="379"/>
    </row>
    <row r="13" spans="1:4" x14ac:dyDescent="0.25">
      <c r="B13" s="379"/>
      <c r="C13" s="379"/>
      <c r="D13" s="379"/>
    </row>
    <row r="15" spans="1:4" ht="15" customHeight="1" x14ac:dyDescent="0.25">
      <c r="A15" s="76" t="s">
        <v>273</v>
      </c>
      <c r="B15" s="379"/>
      <c r="C15" s="379"/>
      <c r="D15" s="379"/>
    </row>
    <row r="16" spans="1:4" ht="15" customHeight="1" x14ac:dyDescent="0.25">
      <c r="B16" s="379"/>
      <c r="C16" s="379"/>
      <c r="D16" s="379"/>
    </row>
    <row r="17" spans="1:4" x14ac:dyDescent="0.25">
      <c r="B17" s="379"/>
      <c r="C17" s="379"/>
      <c r="D17" s="379"/>
    </row>
    <row r="18" spans="1:4" x14ac:dyDescent="0.25">
      <c r="B18" s="379"/>
      <c r="C18" s="379"/>
      <c r="D18" s="379"/>
    </row>
    <row r="20" spans="1:4" ht="15" customHeight="1" x14ac:dyDescent="0.25">
      <c r="A20" s="76" t="s">
        <v>274</v>
      </c>
      <c r="B20" s="379"/>
      <c r="C20" s="379"/>
      <c r="D20" s="379"/>
    </row>
    <row r="21" spans="1:4" ht="15" customHeight="1" x14ac:dyDescent="0.25">
      <c r="B21" s="379"/>
      <c r="C21" s="379"/>
      <c r="D21" s="379"/>
    </row>
    <row r="22" spans="1:4" x14ac:dyDescent="0.25">
      <c r="B22" s="379"/>
      <c r="C22" s="379"/>
      <c r="D22" s="379"/>
    </row>
    <row r="23" spans="1:4" x14ac:dyDescent="0.25">
      <c r="B23" s="379"/>
      <c r="C23" s="379"/>
      <c r="D23" s="379"/>
    </row>
    <row r="25" spans="1:4" ht="15" customHeight="1" x14ac:dyDescent="0.25">
      <c r="A25" s="76" t="s">
        <v>275</v>
      </c>
      <c r="B25" s="379"/>
      <c r="C25" s="379"/>
      <c r="D25" s="379"/>
    </row>
    <row r="26" spans="1:4" ht="15" customHeight="1" x14ac:dyDescent="0.25">
      <c r="B26" s="379"/>
      <c r="C26" s="379"/>
      <c r="D26" s="379"/>
    </row>
    <row r="27" spans="1:4" x14ac:dyDescent="0.25">
      <c r="B27" s="379"/>
      <c r="C27" s="379"/>
      <c r="D27" s="379"/>
    </row>
    <row r="28" spans="1:4" x14ac:dyDescent="0.25">
      <c r="B28" s="379"/>
      <c r="C28" s="379"/>
      <c r="D28" s="379"/>
    </row>
    <row r="30" spans="1:4" ht="15" customHeight="1" x14ac:dyDescent="0.25">
      <c r="A30" s="76" t="s">
        <v>276</v>
      </c>
      <c r="B30" s="379"/>
      <c r="C30" s="379"/>
      <c r="D30" s="379"/>
    </row>
    <row r="31" spans="1:4" ht="15" customHeight="1" x14ac:dyDescent="0.25">
      <c r="B31" s="379"/>
      <c r="C31" s="379"/>
      <c r="D31" s="379"/>
    </row>
    <row r="32" spans="1:4" x14ac:dyDescent="0.25">
      <c r="B32" s="379"/>
      <c r="C32" s="379"/>
      <c r="D32" s="379"/>
    </row>
    <row r="33" spans="1:4" x14ac:dyDescent="0.25">
      <c r="B33" s="379"/>
      <c r="C33" s="379"/>
      <c r="D33" s="379"/>
    </row>
    <row r="35" spans="1:4" x14ac:dyDescent="0.25">
      <c r="A35" t="s">
        <v>236</v>
      </c>
      <c r="D35" s="164" t="s">
        <v>213</v>
      </c>
    </row>
    <row r="37" spans="1:4" x14ac:dyDescent="0.25">
      <c r="A37" t="s">
        <v>237</v>
      </c>
    </row>
    <row r="38" spans="1:4" x14ac:dyDescent="0.25">
      <c r="A38" s="379"/>
      <c r="B38" s="379"/>
      <c r="C38" s="379"/>
      <c r="D38" s="379"/>
    </row>
    <row r="39" spans="1:4" x14ac:dyDescent="0.25">
      <c r="A39" s="379"/>
      <c r="B39" s="379"/>
      <c r="C39" s="379"/>
      <c r="D39" s="379"/>
    </row>
    <row r="40" spans="1:4" x14ac:dyDescent="0.25">
      <c r="A40" s="379"/>
      <c r="B40" s="379"/>
      <c r="C40" s="379"/>
      <c r="D40" s="379"/>
    </row>
    <row r="41" spans="1:4" x14ac:dyDescent="0.25">
      <c r="A41" s="379"/>
      <c r="B41" s="379"/>
      <c r="C41" s="379"/>
      <c r="D41" s="379"/>
    </row>
    <row r="42" spans="1:4" x14ac:dyDescent="0.25">
      <c r="A42" s="379"/>
      <c r="B42" s="379"/>
      <c r="C42" s="379"/>
      <c r="D42" s="379"/>
    </row>
    <row r="43" spans="1:4" x14ac:dyDescent="0.25">
      <c r="A43" s="379"/>
      <c r="B43" s="379"/>
      <c r="C43" s="379"/>
      <c r="D43" s="379"/>
    </row>
    <row r="44" spans="1:4" x14ac:dyDescent="0.25">
      <c r="A44" s="379"/>
      <c r="B44" s="379"/>
      <c r="C44" s="379"/>
      <c r="D44" s="379"/>
    </row>
  </sheetData>
  <mergeCells count="6">
    <mergeCell ref="A38:D44"/>
    <mergeCell ref="B10:D13"/>
    <mergeCell ref="B15:D18"/>
    <mergeCell ref="B20:D23"/>
    <mergeCell ref="B25:D28"/>
    <mergeCell ref="B30:D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X99"/>
  <sheetViews>
    <sheetView showGridLines="0" zoomScaleNormal="100" workbookViewId="0"/>
  </sheetViews>
  <sheetFormatPr defaultRowHeight="15" x14ac:dyDescent="0.25"/>
  <cols>
    <col min="1" max="1" width="6.5703125" customWidth="1"/>
    <col min="2" max="2" width="18.42578125" customWidth="1"/>
    <col min="3" max="3" width="12" customWidth="1"/>
    <col min="4" max="7" width="20.28515625" customWidth="1"/>
    <col min="8" max="8" width="20.85546875" style="91" customWidth="1"/>
    <col min="9" max="9" width="36.7109375" customWidth="1"/>
    <col min="11" max="11" width="43.85546875" customWidth="1"/>
    <col min="12" max="13" width="32.7109375" customWidth="1"/>
  </cols>
  <sheetData>
    <row r="1" spans="1:24" ht="26.25" x14ac:dyDescent="0.4">
      <c r="A1" s="4" t="str">
        <f>Instructions!A1</f>
        <v>Colorado Comprehensive Provider Cost Report</v>
      </c>
      <c r="B1" s="4"/>
      <c r="C1" s="4"/>
    </row>
    <row r="2" spans="1:24" ht="21" x14ac:dyDescent="0.35">
      <c r="A2" s="3" t="str">
        <f>Instructions!A2</f>
        <v>Comprehensive Safety Net Providers</v>
      </c>
      <c r="B2" s="3"/>
      <c r="C2" s="3"/>
    </row>
    <row r="3" spans="1:24" ht="24.95" customHeight="1" x14ac:dyDescent="0.35">
      <c r="A3" s="9" t="s">
        <v>302</v>
      </c>
    </row>
    <row r="5" spans="1:24" x14ac:dyDescent="0.25">
      <c r="A5" s="1" t="s">
        <v>575</v>
      </c>
      <c r="C5" s="407">
        <f>Certification!C5</f>
        <v>0</v>
      </c>
      <c r="D5" s="407"/>
    </row>
    <row r="6" spans="1:24" x14ac:dyDescent="0.25">
      <c r="A6" s="274" t="s">
        <v>0</v>
      </c>
      <c r="B6" s="143"/>
      <c r="C6" s="408">
        <f>Certification!C6</f>
        <v>45473</v>
      </c>
      <c r="D6" s="408"/>
      <c r="E6" s="360"/>
      <c r="F6" s="143"/>
      <c r="G6" s="274"/>
      <c r="H6" s="273"/>
      <c r="I6" s="143"/>
      <c r="K6" s="180"/>
      <c r="L6" s="180"/>
      <c r="M6" s="180"/>
    </row>
    <row r="7" spans="1:24" x14ac:dyDescent="0.25">
      <c r="A7" s="143"/>
      <c r="B7" s="143"/>
      <c r="C7" s="143"/>
      <c r="D7" s="143"/>
      <c r="E7" s="143"/>
      <c r="F7" s="143"/>
      <c r="G7" s="274"/>
      <c r="H7" s="273"/>
      <c r="I7" s="143"/>
      <c r="K7" s="55"/>
      <c r="L7" s="55"/>
      <c r="M7" s="55"/>
    </row>
    <row r="8" spans="1:24" x14ac:dyDescent="0.25">
      <c r="A8" s="274" t="s">
        <v>301</v>
      </c>
      <c r="B8" s="143"/>
      <c r="C8" s="143"/>
      <c r="D8" s="143"/>
      <c r="E8" s="143"/>
      <c r="F8" s="143"/>
      <c r="G8" s="274"/>
      <c r="H8" s="273"/>
      <c r="I8" s="143"/>
      <c r="K8" s="55"/>
      <c r="L8" s="55"/>
      <c r="M8" s="55"/>
    </row>
    <row r="9" spans="1:24" ht="15" customHeight="1" x14ac:dyDescent="0.25">
      <c r="A9" s="406" t="s">
        <v>645</v>
      </c>
      <c r="B9" s="406"/>
      <c r="C9" s="406"/>
      <c r="D9" s="406"/>
      <c r="E9" s="406"/>
      <c r="F9" s="406"/>
      <c r="G9" s="406"/>
      <c r="H9" s="406"/>
      <c r="I9" s="406"/>
      <c r="J9" s="86"/>
      <c r="K9" s="55"/>
      <c r="L9" s="55"/>
      <c r="M9" s="55"/>
      <c r="T9" s="87"/>
      <c r="U9" s="87"/>
      <c r="V9" s="87"/>
      <c r="W9" s="87"/>
      <c r="X9" s="87"/>
    </row>
    <row r="10" spans="1:24" s="113" customFormat="1" ht="15" customHeight="1" x14ac:dyDescent="0.25">
      <c r="A10" s="406"/>
      <c r="B10" s="406"/>
      <c r="C10" s="406"/>
      <c r="D10" s="406"/>
      <c r="E10" s="406"/>
      <c r="F10" s="406"/>
      <c r="G10" s="406"/>
      <c r="H10" s="406"/>
      <c r="I10" s="406"/>
      <c r="J10" s="86"/>
      <c r="K10" s="55"/>
      <c r="L10" s="55"/>
      <c r="M10" s="55"/>
      <c r="T10" s="87"/>
      <c r="U10" s="87"/>
      <c r="V10" s="87"/>
      <c r="W10" s="87"/>
      <c r="X10" s="87"/>
    </row>
    <row r="11" spans="1:24" x14ac:dyDescent="0.25">
      <c r="A11" s="406"/>
      <c r="B11" s="406"/>
      <c r="C11" s="406"/>
      <c r="D11" s="406"/>
      <c r="E11" s="406"/>
      <c r="F11" s="406"/>
      <c r="G11" s="406"/>
      <c r="H11" s="406"/>
      <c r="I11" s="406"/>
      <c r="J11" s="86"/>
      <c r="T11" s="87"/>
      <c r="U11" s="87"/>
      <c r="V11" s="87"/>
      <c r="W11" s="87"/>
      <c r="X11" s="87"/>
    </row>
    <row r="12" spans="1:24" s="113" customFormat="1" x14ac:dyDescent="0.25">
      <c r="A12" s="342"/>
      <c r="B12" s="342"/>
      <c r="C12" s="342"/>
      <c r="D12" s="342"/>
      <c r="E12" s="342"/>
      <c r="F12" s="342"/>
      <c r="G12" s="330"/>
      <c r="H12" s="342"/>
      <c r="I12" s="342"/>
      <c r="J12" s="86"/>
      <c r="T12" s="87"/>
      <c r="U12" s="87"/>
      <c r="V12" s="87"/>
      <c r="W12" s="87"/>
      <c r="X12" s="87"/>
    </row>
    <row r="13" spans="1:24" ht="15" customHeight="1" x14ac:dyDescent="0.25">
      <c r="A13" s="257"/>
      <c r="B13" s="409">
        <v>1</v>
      </c>
      <c r="C13" s="409"/>
      <c r="D13" s="343">
        <v>2</v>
      </c>
      <c r="E13" s="343">
        <v>3</v>
      </c>
      <c r="F13" s="343">
        <v>4</v>
      </c>
      <c r="G13" s="343">
        <v>5</v>
      </c>
      <c r="H13" s="343">
        <v>6</v>
      </c>
      <c r="I13" s="343">
        <v>7</v>
      </c>
      <c r="J13" s="86"/>
      <c r="T13" s="87"/>
      <c r="U13" s="87"/>
      <c r="V13" s="87"/>
      <c r="W13" s="87"/>
      <c r="X13" s="87"/>
    </row>
    <row r="14" spans="1:24" s="5" customFormat="1" ht="61.5" customHeight="1" x14ac:dyDescent="0.25">
      <c r="A14" s="258"/>
      <c r="B14" s="400" t="s">
        <v>318</v>
      </c>
      <c r="C14" s="405"/>
      <c r="D14" s="340" t="s">
        <v>646</v>
      </c>
      <c r="E14" s="341" t="s">
        <v>291</v>
      </c>
      <c r="F14" s="340" t="s">
        <v>647</v>
      </c>
      <c r="G14" s="259" t="s">
        <v>297</v>
      </c>
      <c r="H14" s="341" t="s">
        <v>271</v>
      </c>
      <c r="I14" s="340" t="s">
        <v>319</v>
      </c>
      <c r="J14" s="88"/>
      <c r="T14" s="89"/>
      <c r="U14" s="89"/>
      <c r="V14" s="89"/>
      <c r="W14" s="89"/>
      <c r="X14" s="89"/>
    </row>
    <row r="15" spans="1:24" s="5" customFormat="1" ht="15" customHeight="1" x14ac:dyDescent="0.25">
      <c r="A15" s="251">
        <v>1</v>
      </c>
      <c r="B15" s="398"/>
      <c r="C15" s="398"/>
      <c r="D15" s="249"/>
      <c r="E15" s="249"/>
      <c r="F15" s="260">
        <f>IF(D15-E15&lt;0,0,D15-E15)</f>
        <v>0</v>
      </c>
      <c r="G15" s="261"/>
      <c r="H15" s="247"/>
      <c r="I15" s="262"/>
      <c r="J15" s="88"/>
      <c r="T15" s="89"/>
      <c r="U15" s="89"/>
      <c r="V15" s="89"/>
      <c r="W15" s="89"/>
      <c r="X15" s="89"/>
    </row>
    <row r="16" spans="1:24" s="5" customFormat="1" ht="15" customHeight="1" x14ac:dyDescent="0.25">
      <c r="A16" s="251">
        <f>A15+1</f>
        <v>2</v>
      </c>
      <c r="B16" s="398"/>
      <c r="C16" s="398"/>
      <c r="D16" s="249"/>
      <c r="E16" s="249"/>
      <c r="F16" s="260">
        <f t="shared" ref="F16:F24" si="0">IF(D16-E16&lt;0,0,D16-E16)</f>
        <v>0</v>
      </c>
      <c r="G16" s="261"/>
      <c r="H16" s="247"/>
      <c r="I16" s="262"/>
      <c r="J16" s="195"/>
      <c r="T16" s="89"/>
      <c r="U16" s="89"/>
      <c r="V16" s="89"/>
      <c r="W16" s="89"/>
      <c r="X16" s="89"/>
    </row>
    <row r="17" spans="1:24" s="5" customFormat="1" ht="15" customHeight="1" x14ac:dyDescent="0.25">
      <c r="A17" s="251">
        <f t="shared" ref="A17:A30" si="1">A16+1</f>
        <v>3</v>
      </c>
      <c r="B17" s="398"/>
      <c r="C17" s="398"/>
      <c r="D17" s="249"/>
      <c r="E17" s="249"/>
      <c r="F17" s="260">
        <f t="shared" si="0"/>
        <v>0</v>
      </c>
      <c r="G17" s="261"/>
      <c r="H17" s="247"/>
      <c r="I17" s="262"/>
      <c r="J17" s="88"/>
      <c r="T17" s="89"/>
      <c r="U17" s="89"/>
      <c r="V17" s="89"/>
      <c r="W17" s="89"/>
      <c r="X17" s="89"/>
    </row>
    <row r="18" spans="1:24" s="5" customFormat="1" ht="15" customHeight="1" x14ac:dyDescent="0.25">
      <c r="A18" s="251">
        <f t="shared" si="1"/>
        <v>4</v>
      </c>
      <c r="B18" s="398"/>
      <c r="C18" s="398"/>
      <c r="D18" s="249"/>
      <c r="E18" s="249"/>
      <c r="F18" s="260">
        <f t="shared" si="0"/>
        <v>0</v>
      </c>
      <c r="G18" s="261"/>
      <c r="H18" s="247"/>
      <c r="I18" s="262"/>
      <c r="J18" s="88"/>
      <c r="T18" s="89"/>
      <c r="U18" s="89"/>
      <c r="V18" s="89"/>
      <c r="W18" s="89"/>
      <c r="X18" s="89"/>
    </row>
    <row r="19" spans="1:24" s="5" customFormat="1" ht="15" customHeight="1" x14ac:dyDescent="0.25">
      <c r="A19" s="251">
        <f t="shared" si="1"/>
        <v>5</v>
      </c>
      <c r="B19" s="398"/>
      <c r="C19" s="398"/>
      <c r="D19" s="249"/>
      <c r="E19" s="249"/>
      <c r="F19" s="260">
        <f t="shared" si="0"/>
        <v>0</v>
      </c>
      <c r="G19" s="261"/>
      <c r="H19" s="247"/>
      <c r="I19" s="262"/>
      <c r="J19" s="88"/>
      <c r="T19" s="89"/>
      <c r="U19" s="89"/>
      <c r="V19" s="89"/>
      <c r="W19" s="89"/>
      <c r="X19" s="89"/>
    </row>
    <row r="20" spans="1:24" s="5" customFormat="1" ht="15" customHeight="1" x14ac:dyDescent="0.25">
      <c r="A20" s="251">
        <f t="shared" si="1"/>
        <v>6</v>
      </c>
      <c r="B20" s="398"/>
      <c r="C20" s="398"/>
      <c r="D20" s="249"/>
      <c r="E20" s="249"/>
      <c r="F20" s="260">
        <f t="shared" si="0"/>
        <v>0</v>
      </c>
      <c r="G20" s="261"/>
      <c r="H20" s="247"/>
      <c r="I20" s="262"/>
      <c r="J20" s="88"/>
      <c r="T20" s="89"/>
      <c r="U20" s="89"/>
      <c r="V20" s="89"/>
      <c r="W20" s="89"/>
      <c r="X20" s="89"/>
    </row>
    <row r="21" spans="1:24" s="5" customFormat="1" ht="15" customHeight="1" x14ac:dyDescent="0.25">
      <c r="A21" s="251">
        <f t="shared" si="1"/>
        <v>7</v>
      </c>
      <c r="B21" s="398"/>
      <c r="C21" s="398"/>
      <c r="D21" s="249"/>
      <c r="E21" s="249"/>
      <c r="F21" s="260">
        <f t="shared" si="0"/>
        <v>0</v>
      </c>
      <c r="G21" s="261"/>
      <c r="H21" s="247"/>
      <c r="I21" s="262"/>
      <c r="J21" s="88"/>
      <c r="T21" s="89"/>
      <c r="U21" s="89"/>
      <c r="V21" s="89"/>
      <c r="W21" s="89"/>
      <c r="X21" s="89"/>
    </row>
    <row r="22" spans="1:24" s="5" customFormat="1" ht="15" customHeight="1" x14ac:dyDescent="0.25">
      <c r="A22" s="251">
        <f t="shared" si="1"/>
        <v>8</v>
      </c>
      <c r="B22" s="398"/>
      <c r="C22" s="398"/>
      <c r="D22" s="249"/>
      <c r="E22" s="249"/>
      <c r="F22" s="260">
        <f t="shared" si="0"/>
        <v>0</v>
      </c>
      <c r="G22" s="261"/>
      <c r="H22" s="247"/>
      <c r="I22" s="262"/>
      <c r="J22" s="88"/>
      <c r="T22" s="89"/>
      <c r="U22" s="89"/>
      <c r="V22" s="89"/>
      <c r="W22" s="89"/>
      <c r="X22" s="89"/>
    </row>
    <row r="23" spans="1:24" s="5" customFormat="1" ht="15" customHeight="1" x14ac:dyDescent="0.25">
      <c r="A23" s="251">
        <f t="shared" si="1"/>
        <v>9</v>
      </c>
      <c r="B23" s="398"/>
      <c r="C23" s="398"/>
      <c r="D23" s="249"/>
      <c r="E23" s="249"/>
      <c r="F23" s="260">
        <f t="shared" si="0"/>
        <v>0</v>
      </c>
      <c r="G23" s="261"/>
      <c r="H23" s="247"/>
      <c r="I23" s="262"/>
      <c r="J23" s="88"/>
      <c r="T23" s="89"/>
      <c r="U23" s="89"/>
      <c r="V23" s="89"/>
      <c r="W23" s="89"/>
      <c r="X23" s="89"/>
    </row>
    <row r="24" spans="1:24" s="5" customFormat="1" ht="15" customHeight="1" x14ac:dyDescent="0.25">
      <c r="A24" s="251">
        <f t="shared" si="1"/>
        <v>10</v>
      </c>
      <c r="B24" s="398"/>
      <c r="C24" s="398"/>
      <c r="D24" s="249"/>
      <c r="E24" s="249"/>
      <c r="F24" s="260">
        <f t="shared" si="0"/>
        <v>0</v>
      </c>
      <c r="G24" s="261"/>
      <c r="H24" s="247"/>
      <c r="I24" s="262"/>
      <c r="J24" s="88"/>
      <c r="T24" s="89"/>
      <c r="U24" s="89"/>
      <c r="V24" s="89"/>
      <c r="W24" s="89"/>
      <c r="X24" s="89"/>
    </row>
    <row r="25" spans="1:24" s="5" customFormat="1" ht="15" customHeight="1" x14ac:dyDescent="0.25">
      <c r="A25" s="251">
        <f t="shared" si="1"/>
        <v>11</v>
      </c>
      <c r="B25" s="263"/>
      <c r="C25" s="263"/>
      <c r="D25" s="264"/>
      <c r="E25" s="265"/>
      <c r="F25" s="253">
        <f>SUM(F15:F24)</f>
        <v>0</v>
      </c>
      <c r="G25" s="265"/>
      <c r="H25" s="266"/>
      <c r="I25" s="263"/>
      <c r="J25" s="88"/>
      <c r="T25" s="89"/>
      <c r="U25" s="89"/>
      <c r="V25" s="89"/>
      <c r="W25" s="89"/>
      <c r="X25" s="89"/>
    </row>
    <row r="26" spans="1:24" s="5" customFormat="1" ht="15" customHeight="1" x14ac:dyDescent="0.25">
      <c r="A26" s="267"/>
      <c r="B26" s="263"/>
      <c r="C26" s="263"/>
      <c r="D26" s="264"/>
      <c r="E26" s="265"/>
      <c r="F26" s="265"/>
      <c r="G26" s="265"/>
      <c r="H26" s="266"/>
      <c r="I26" s="263"/>
      <c r="J26" s="88"/>
      <c r="T26" s="89"/>
      <c r="U26" s="89"/>
      <c r="V26" s="89"/>
      <c r="W26" s="89"/>
      <c r="X26" s="89"/>
    </row>
    <row r="27" spans="1:24" x14ac:dyDescent="0.25">
      <c r="A27" s="251">
        <v>12</v>
      </c>
      <c r="B27" s="143"/>
      <c r="C27" s="143"/>
      <c r="D27" s="143"/>
      <c r="E27" s="329" t="s">
        <v>220</v>
      </c>
      <c r="F27" s="253">
        <f>SUMIF($G$15:$G$24,2,$F$15:$F$24)</f>
        <v>0</v>
      </c>
      <c r="G27" s="265"/>
      <c r="H27" s="143"/>
      <c r="I27" s="143"/>
    </row>
    <row r="28" spans="1:24" x14ac:dyDescent="0.25">
      <c r="A28" s="251">
        <v>13</v>
      </c>
      <c r="B28" s="143"/>
      <c r="C28" s="143"/>
      <c r="D28" s="143"/>
      <c r="E28" s="329" t="s">
        <v>218</v>
      </c>
      <c r="F28" s="253">
        <f>SUMIF($G$15:$G$24,3,$F$15:$F$24)</f>
        <v>0</v>
      </c>
      <c r="G28" s="265"/>
      <c r="H28" s="143"/>
      <c r="I28" s="143"/>
    </row>
    <row r="29" spans="1:24" x14ac:dyDescent="0.25">
      <c r="A29" s="251">
        <f t="shared" si="1"/>
        <v>14</v>
      </c>
      <c r="B29" s="143"/>
      <c r="C29" s="143"/>
      <c r="D29" s="143"/>
      <c r="E29" s="329" t="s">
        <v>219</v>
      </c>
      <c r="F29" s="253">
        <f>SUMIF($G$15:$G$24,4,$F$15:$F$24)</f>
        <v>0</v>
      </c>
      <c r="G29" s="265"/>
      <c r="H29" s="143"/>
      <c r="I29" s="143"/>
    </row>
    <row r="30" spans="1:24" x14ac:dyDescent="0.25">
      <c r="A30" s="251">
        <f t="shared" si="1"/>
        <v>15</v>
      </c>
      <c r="B30" s="143"/>
      <c r="C30" s="143"/>
      <c r="D30" s="143"/>
      <c r="E30" s="329" t="s">
        <v>221</v>
      </c>
      <c r="F30" s="253">
        <f>SUMIF($G$15:$G$24,5,$F$15:$F$24)</f>
        <v>0</v>
      </c>
      <c r="G30" s="265"/>
      <c r="H30" s="143"/>
      <c r="I30" s="143"/>
    </row>
    <row r="31" spans="1:24" x14ac:dyDescent="0.25">
      <c r="A31" s="143"/>
      <c r="B31" s="143"/>
      <c r="C31" s="143"/>
      <c r="D31" s="143"/>
      <c r="E31" s="143"/>
      <c r="F31" s="254" t="str">
        <f>IF(SUM(F27:F30)&lt;&gt;F25,"error","")</f>
        <v/>
      </c>
      <c r="G31" s="265"/>
      <c r="H31" s="143"/>
      <c r="I31" s="143"/>
    </row>
    <row r="32" spans="1:24" ht="15.6" customHeight="1" x14ac:dyDescent="0.25">
      <c r="A32" s="143"/>
      <c r="B32" s="255"/>
      <c r="C32" s="255"/>
      <c r="D32" s="255"/>
      <c r="E32" s="255"/>
      <c r="F32" s="256" t="s">
        <v>300</v>
      </c>
      <c r="G32" s="256"/>
      <c r="H32" s="255"/>
      <c r="I32" s="255"/>
      <c r="J32" s="86"/>
      <c r="T32" s="87"/>
      <c r="U32" s="87"/>
      <c r="V32" s="87"/>
      <c r="W32" s="87"/>
      <c r="X32" s="87"/>
    </row>
    <row r="33" spans="1:24" x14ac:dyDescent="0.25">
      <c r="A33" s="268"/>
      <c r="B33" s="269"/>
      <c r="C33" s="269"/>
      <c r="D33" s="270"/>
      <c r="E33" s="271"/>
      <c r="F33" s="271"/>
      <c r="G33" s="271"/>
      <c r="H33" s="272"/>
      <c r="I33" s="269"/>
      <c r="J33" s="86"/>
      <c r="T33" s="87"/>
      <c r="U33" s="87"/>
      <c r="V33" s="87"/>
      <c r="W33" s="87"/>
      <c r="X33" s="87"/>
    </row>
    <row r="34" spans="1:24" ht="15.6" customHeight="1" x14ac:dyDescent="0.25">
      <c r="A34" s="404" t="s">
        <v>689</v>
      </c>
      <c r="B34" s="404"/>
      <c r="C34" s="404"/>
      <c r="D34" s="404"/>
      <c r="E34" s="404"/>
      <c r="F34" s="404"/>
      <c r="G34" s="404"/>
      <c r="H34" s="404"/>
      <c r="I34" s="404"/>
      <c r="J34" s="86"/>
      <c r="T34" s="87"/>
      <c r="U34" s="87"/>
      <c r="V34" s="87"/>
      <c r="W34" s="87"/>
      <c r="X34" s="87"/>
    </row>
    <row r="35" spans="1:24" x14ac:dyDescent="0.25">
      <c r="A35" s="404"/>
      <c r="B35" s="404"/>
      <c r="C35" s="404"/>
      <c r="D35" s="404"/>
      <c r="E35" s="404"/>
      <c r="F35" s="404"/>
      <c r="G35" s="404"/>
      <c r="H35" s="404"/>
      <c r="I35" s="404"/>
      <c r="J35" s="86"/>
      <c r="T35" s="87"/>
      <c r="U35" s="87"/>
      <c r="V35" s="87"/>
      <c r="W35" s="87"/>
      <c r="X35" s="87"/>
    </row>
    <row r="36" spans="1:24" s="113" customFormat="1" x14ac:dyDescent="0.25">
      <c r="A36" s="404"/>
      <c r="B36" s="404"/>
      <c r="C36" s="404"/>
      <c r="D36" s="404"/>
      <c r="E36" s="404"/>
      <c r="F36" s="404"/>
      <c r="G36" s="404"/>
      <c r="H36" s="404"/>
      <c r="I36" s="404"/>
      <c r="J36" s="86"/>
      <c r="T36" s="87"/>
      <c r="U36" s="87"/>
      <c r="V36" s="87"/>
      <c r="W36" s="87"/>
      <c r="X36" s="87"/>
    </row>
    <row r="37" spans="1:24" s="113" customFormat="1" x14ac:dyDescent="0.25">
      <c r="A37" s="404"/>
      <c r="B37" s="404"/>
      <c r="C37" s="404"/>
      <c r="D37" s="404"/>
      <c r="E37" s="404"/>
      <c r="F37" s="404"/>
      <c r="G37" s="404"/>
      <c r="H37" s="404"/>
      <c r="I37" s="404"/>
      <c r="J37" s="86"/>
      <c r="T37" s="87"/>
      <c r="U37" s="87"/>
      <c r="V37" s="87"/>
      <c r="W37" s="87"/>
      <c r="X37" s="87"/>
    </row>
    <row r="38" spans="1:24" s="113" customFormat="1" x14ac:dyDescent="0.25">
      <c r="A38" s="404"/>
      <c r="B38" s="404"/>
      <c r="C38" s="404"/>
      <c r="D38" s="404"/>
      <c r="E38" s="404"/>
      <c r="F38" s="404"/>
      <c r="G38" s="404"/>
      <c r="H38" s="404"/>
      <c r="I38" s="404"/>
      <c r="J38" s="86"/>
      <c r="T38" s="87"/>
      <c r="U38" s="87"/>
      <c r="V38" s="87"/>
      <c r="W38" s="87"/>
      <c r="X38" s="87"/>
    </row>
    <row r="39" spans="1:24" x14ac:dyDescent="0.25">
      <c r="A39" s="404"/>
      <c r="B39" s="404"/>
      <c r="C39" s="404"/>
      <c r="D39" s="404"/>
      <c r="E39" s="404"/>
      <c r="F39" s="404"/>
      <c r="G39" s="404"/>
      <c r="H39" s="404"/>
      <c r="I39" s="404"/>
      <c r="J39" s="86"/>
      <c r="T39" s="87"/>
      <c r="U39" s="87"/>
      <c r="V39" s="87"/>
      <c r="W39" s="87"/>
      <c r="X39" s="87"/>
    </row>
    <row r="40" spans="1:24" ht="14.25" customHeight="1" x14ac:dyDescent="0.25">
      <c r="A40" s="143"/>
      <c r="B40" s="143"/>
      <c r="C40" s="143"/>
      <c r="D40" s="143"/>
      <c r="E40" s="143"/>
      <c r="F40" s="143"/>
      <c r="G40" s="143"/>
      <c r="H40" s="273"/>
      <c r="I40" s="143"/>
    </row>
    <row r="41" spans="1:24" x14ac:dyDescent="0.25">
      <c r="A41" s="143"/>
      <c r="B41" s="143"/>
      <c r="C41" s="143"/>
      <c r="D41" s="143"/>
      <c r="E41" s="143"/>
      <c r="F41" s="143"/>
      <c r="G41" s="143"/>
      <c r="H41" s="273"/>
      <c r="I41" s="143"/>
    </row>
    <row r="42" spans="1:24" x14ac:dyDescent="0.25">
      <c r="A42" s="143"/>
      <c r="B42" s="143"/>
      <c r="C42" s="143"/>
      <c r="D42" s="143"/>
      <c r="E42" s="143"/>
      <c r="F42" s="143"/>
      <c r="G42" s="143"/>
      <c r="H42" s="273"/>
      <c r="I42" s="143"/>
    </row>
    <row r="43" spans="1:24" x14ac:dyDescent="0.25">
      <c r="A43" s="143"/>
      <c r="B43" s="143"/>
      <c r="C43" s="143"/>
      <c r="D43" s="143"/>
      <c r="E43" s="143"/>
      <c r="F43" s="143"/>
      <c r="G43" s="143"/>
      <c r="H43" s="273"/>
      <c r="I43" s="143"/>
    </row>
    <row r="44" spans="1:24" x14ac:dyDescent="0.25">
      <c r="A44" s="143"/>
      <c r="B44" s="143"/>
      <c r="C44" s="143"/>
      <c r="D44" s="143"/>
      <c r="E44" s="143"/>
      <c r="F44" s="143"/>
      <c r="G44" s="143"/>
      <c r="H44" s="273"/>
      <c r="I44" s="143"/>
    </row>
    <row r="45" spans="1:24" x14ac:dyDescent="0.25">
      <c r="A45" s="143"/>
      <c r="B45" s="143"/>
      <c r="C45" s="143"/>
      <c r="D45" s="143"/>
      <c r="E45" s="143"/>
      <c r="F45" s="143"/>
      <c r="G45" s="143"/>
      <c r="H45" s="273"/>
      <c r="I45" s="143"/>
    </row>
    <row r="46" spans="1:24" x14ac:dyDescent="0.25">
      <c r="A46" s="143"/>
      <c r="B46" s="143"/>
      <c r="C46" s="143"/>
      <c r="D46" s="143"/>
      <c r="E46" s="143"/>
      <c r="F46" s="143"/>
      <c r="G46" s="143"/>
      <c r="H46" s="273"/>
      <c r="I46" s="143"/>
    </row>
    <row r="47" spans="1:24" x14ac:dyDescent="0.25">
      <c r="A47" s="143"/>
      <c r="B47" s="143"/>
      <c r="C47" s="143"/>
      <c r="D47" s="143"/>
      <c r="E47" s="143"/>
      <c r="F47" s="143"/>
      <c r="G47" s="143"/>
      <c r="H47" s="273"/>
      <c r="I47" s="143"/>
    </row>
    <row r="48" spans="1:24" x14ac:dyDescent="0.25">
      <c r="A48" s="143"/>
      <c r="B48" s="143"/>
      <c r="C48" s="143"/>
      <c r="D48" s="143"/>
      <c r="E48" s="143"/>
      <c r="F48" s="143"/>
      <c r="G48" s="143"/>
      <c r="H48" s="273"/>
      <c r="I48" s="143"/>
    </row>
    <row r="49" spans="1:9" x14ac:dyDescent="0.25">
      <c r="A49" s="143"/>
      <c r="B49" s="143"/>
      <c r="C49" s="143"/>
      <c r="D49" s="143"/>
      <c r="E49" s="143"/>
      <c r="F49" s="143"/>
      <c r="G49" s="143"/>
      <c r="H49" s="273"/>
      <c r="I49" s="143"/>
    </row>
    <row r="50" spans="1:9" x14ac:dyDescent="0.25">
      <c r="A50" s="143"/>
      <c r="B50" s="143"/>
      <c r="C50" s="143"/>
      <c r="D50" s="143"/>
      <c r="E50" s="143"/>
      <c r="F50" s="143"/>
      <c r="G50" s="143"/>
      <c r="H50" s="273"/>
      <c r="I50" s="143"/>
    </row>
    <row r="51" spans="1:9" x14ac:dyDescent="0.25">
      <c r="A51" s="143"/>
      <c r="B51" s="143"/>
      <c r="C51" s="143"/>
      <c r="D51" s="143"/>
      <c r="E51" s="143"/>
      <c r="F51" s="143"/>
      <c r="G51" s="143"/>
      <c r="H51" s="273"/>
      <c r="I51" s="143"/>
    </row>
    <row r="52" spans="1:9" x14ac:dyDescent="0.25">
      <c r="A52" s="143"/>
      <c r="B52" s="143"/>
      <c r="C52" s="143"/>
      <c r="D52" s="143"/>
      <c r="E52" s="143"/>
      <c r="F52" s="143"/>
      <c r="G52" s="143"/>
      <c r="H52" s="273"/>
      <c r="I52" s="143"/>
    </row>
    <row r="53" spans="1:9" x14ac:dyDescent="0.25">
      <c r="A53" s="143"/>
      <c r="B53" s="143"/>
      <c r="C53" s="143"/>
      <c r="D53" s="143"/>
      <c r="E53" s="143"/>
      <c r="F53" s="143"/>
      <c r="G53" s="143"/>
      <c r="H53" s="273"/>
      <c r="I53" s="143"/>
    </row>
    <row r="54" spans="1:9" x14ac:dyDescent="0.25">
      <c r="A54" s="143"/>
      <c r="B54" s="143"/>
      <c r="C54" s="143"/>
      <c r="D54" s="143"/>
      <c r="E54" s="143"/>
      <c r="F54" s="143"/>
      <c r="G54" s="143"/>
      <c r="H54" s="273"/>
      <c r="I54" s="143"/>
    </row>
    <row r="55" spans="1:9" x14ac:dyDescent="0.25">
      <c r="A55" s="143"/>
      <c r="B55" s="143"/>
      <c r="C55" s="143"/>
      <c r="D55" s="143"/>
      <c r="E55" s="143"/>
      <c r="F55" s="143"/>
      <c r="G55" s="143"/>
      <c r="H55" s="273"/>
      <c r="I55" s="143"/>
    </row>
    <row r="56" spans="1:9" x14ac:dyDescent="0.25">
      <c r="A56" s="143"/>
      <c r="B56" s="143"/>
      <c r="C56" s="143"/>
      <c r="D56" s="143"/>
      <c r="E56" s="143"/>
      <c r="F56" s="143"/>
      <c r="G56" s="143"/>
      <c r="H56" s="273"/>
      <c r="I56" s="143"/>
    </row>
    <row r="57" spans="1:9" x14ac:dyDescent="0.25">
      <c r="A57" s="143"/>
      <c r="B57" s="143"/>
      <c r="C57" s="143"/>
      <c r="D57" s="143"/>
      <c r="E57" s="143"/>
      <c r="F57" s="143"/>
      <c r="G57" s="143"/>
      <c r="H57" s="273"/>
      <c r="I57" s="143"/>
    </row>
    <row r="58" spans="1:9" x14ac:dyDescent="0.25">
      <c r="A58" s="143"/>
      <c r="B58" s="143"/>
      <c r="C58" s="143"/>
      <c r="D58" s="143"/>
      <c r="E58" s="143"/>
      <c r="F58" s="143"/>
      <c r="G58" s="143"/>
      <c r="H58" s="273"/>
      <c r="I58" s="143"/>
    </row>
    <row r="59" spans="1:9" x14ac:dyDescent="0.25">
      <c r="A59" s="143"/>
      <c r="B59" s="143"/>
      <c r="C59" s="143"/>
      <c r="D59" s="143"/>
      <c r="E59" s="143"/>
      <c r="F59" s="143"/>
      <c r="G59" s="143"/>
      <c r="H59" s="273"/>
      <c r="I59" s="143"/>
    </row>
    <row r="60" spans="1:9" x14ac:dyDescent="0.25">
      <c r="A60" s="143"/>
      <c r="B60" s="143"/>
      <c r="C60" s="143"/>
      <c r="D60" s="143"/>
      <c r="E60" s="143"/>
      <c r="F60" s="143"/>
      <c r="G60" s="143"/>
      <c r="H60" s="273"/>
      <c r="I60" s="143"/>
    </row>
    <row r="61" spans="1:9" x14ac:dyDescent="0.25">
      <c r="A61" s="143"/>
      <c r="B61" s="143"/>
      <c r="C61" s="143"/>
      <c r="D61" s="143"/>
      <c r="E61" s="143"/>
      <c r="F61" s="143"/>
      <c r="G61" s="143"/>
      <c r="H61" s="273"/>
      <c r="I61" s="143"/>
    </row>
    <row r="62" spans="1:9" x14ac:dyDescent="0.25">
      <c r="A62" s="143"/>
      <c r="B62" s="143"/>
      <c r="C62" s="143"/>
      <c r="D62" s="143"/>
      <c r="E62" s="143"/>
      <c r="F62" s="143"/>
      <c r="G62" s="143"/>
      <c r="H62" s="273"/>
      <c r="I62" s="143"/>
    </row>
    <row r="63" spans="1:9" x14ac:dyDescent="0.25">
      <c r="A63" s="143"/>
      <c r="B63" s="143"/>
      <c r="C63" s="143"/>
      <c r="D63" s="143"/>
      <c r="E63" s="143"/>
      <c r="F63" s="143"/>
      <c r="G63" s="143"/>
      <c r="H63" s="273"/>
      <c r="I63" s="143"/>
    </row>
    <row r="64" spans="1:9" x14ac:dyDescent="0.25">
      <c r="A64" s="143"/>
      <c r="B64" s="143"/>
      <c r="C64" s="143"/>
      <c r="D64" s="143"/>
      <c r="E64" s="143"/>
      <c r="F64" s="143"/>
      <c r="G64" s="143"/>
      <c r="H64" s="273"/>
      <c r="I64" s="143"/>
    </row>
    <row r="65" spans="1:9" x14ac:dyDescent="0.25">
      <c r="A65" s="143"/>
      <c r="B65" s="143"/>
      <c r="C65" s="143"/>
      <c r="D65" s="143"/>
      <c r="E65" s="143"/>
      <c r="F65" s="143"/>
      <c r="G65" s="143"/>
      <c r="H65" s="273"/>
      <c r="I65" s="143"/>
    </row>
    <row r="66" spans="1:9" x14ac:dyDescent="0.25">
      <c r="A66" s="143"/>
      <c r="B66" s="143"/>
      <c r="C66" s="143"/>
      <c r="D66" s="143"/>
      <c r="E66" s="143"/>
      <c r="F66" s="143"/>
      <c r="G66" s="143"/>
      <c r="H66" s="273"/>
      <c r="I66" s="143"/>
    </row>
    <row r="67" spans="1:9" x14ac:dyDescent="0.25">
      <c r="A67" s="143"/>
      <c r="B67" s="143"/>
      <c r="C67" s="143"/>
      <c r="D67" s="143"/>
      <c r="E67" s="143"/>
      <c r="F67" s="143"/>
      <c r="G67" s="143"/>
      <c r="H67" s="273"/>
      <c r="I67" s="143"/>
    </row>
    <row r="68" spans="1:9" x14ac:dyDescent="0.25">
      <c r="A68" s="143"/>
      <c r="B68" s="143"/>
      <c r="C68" s="143"/>
      <c r="D68" s="143"/>
      <c r="E68" s="143"/>
      <c r="F68" s="143"/>
      <c r="G68" s="143"/>
      <c r="H68" s="273"/>
      <c r="I68" s="143"/>
    </row>
    <row r="69" spans="1:9" x14ac:dyDescent="0.25">
      <c r="A69" s="143"/>
      <c r="B69" s="143"/>
      <c r="C69" s="143"/>
      <c r="D69" s="143"/>
      <c r="E69" s="143"/>
      <c r="F69" s="143"/>
      <c r="G69" s="143"/>
      <c r="H69" s="273"/>
      <c r="I69" s="143"/>
    </row>
    <row r="70" spans="1:9" x14ac:dyDescent="0.25">
      <c r="A70" s="143"/>
      <c r="B70" s="143"/>
      <c r="C70" s="143"/>
      <c r="D70" s="143"/>
      <c r="E70" s="143"/>
      <c r="F70" s="143"/>
      <c r="G70" s="143"/>
      <c r="H70" s="273"/>
      <c r="I70" s="143"/>
    </row>
    <row r="71" spans="1:9" x14ac:dyDescent="0.25">
      <c r="A71" s="143"/>
      <c r="B71" s="143"/>
      <c r="C71" s="143"/>
      <c r="D71" s="143"/>
      <c r="E71" s="143"/>
      <c r="F71" s="143"/>
      <c r="G71" s="143"/>
      <c r="H71" s="273"/>
      <c r="I71" s="143"/>
    </row>
    <row r="72" spans="1:9" x14ac:dyDescent="0.25">
      <c r="A72" s="143"/>
      <c r="B72" s="143"/>
      <c r="C72" s="143"/>
      <c r="D72" s="143"/>
      <c r="E72" s="143"/>
      <c r="F72" s="143"/>
      <c r="G72" s="143"/>
      <c r="H72" s="273"/>
      <c r="I72" s="143"/>
    </row>
    <row r="73" spans="1:9" x14ac:dyDescent="0.25">
      <c r="A73" s="143"/>
      <c r="B73" s="143"/>
      <c r="C73" s="143"/>
      <c r="D73" s="143"/>
      <c r="E73" s="143"/>
      <c r="F73" s="143"/>
      <c r="G73" s="143"/>
      <c r="H73" s="273"/>
      <c r="I73" s="143"/>
    </row>
    <row r="74" spans="1:9" x14ac:dyDescent="0.25">
      <c r="A74" s="143"/>
      <c r="B74" s="143"/>
      <c r="C74" s="143"/>
      <c r="D74" s="143"/>
      <c r="E74" s="143"/>
      <c r="F74" s="143"/>
      <c r="G74" s="143"/>
      <c r="H74" s="273"/>
      <c r="I74" s="143"/>
    </row>
    <row r="75" spans="1:9" x14ac:dyDescent="0.25">
      <c r="A75" s="143"/>
      <c r="B75" s="143"/>
      <c r="C75" s="143"/>
      <c r="D75" s="143"/>
      <c r="E75" s="143"/>
      <c r="F75" s="143"/>
      <c r="G75" s="143"/>
      <c r="H75" s="273"/>
      <c r="I75" s="143"/>
    </row>
    <row r="76" spans="1:9" x14ac:dyDescent="0.25">
      <c r="A76" s="143"/>
      <c r="B76" s="143"/>
      <c r="C76" s="143"/>
      <c r="D76" s="143"/>
      <c r="E76" s="143"/>
      <c r="F76" s="143"/>
      <c r="G76" s="143"/>
      <c r="H76" s="273"/>
      <c r="I76" s="143"/>
    </row>
    <row r="77" spans="1:9" x14ac:dyDescent="0.25">
      <c r="A77" s="143"/>
      <c r="B77" s="143"/>
      <c r="C77" s="143"/>
      <c r="D77" s="143"/>
      <c r="E77" s="143"/>
      <c r="F77" s="143"/>
      <c r="G77" s="143"/>
      <c r="H77" s="273"/>
      <c r="I77" s="143"/>
    </row>
    <row r="78" spans="1:9" x14ac:dyDescent="0.25">
      <c r="A78" s="143"/>
      <c r="B78" s="143"/>
      <c r="C78" s="143"/>
      <c r="D78" s="143"/>
      <c r="E78" s="143"/>
      <c r="F78" s="143"/>
      <c r="G78" s="143"/>
      <c r="H78" s="273"/>
      <c r="I78" s="143"/>
    </row>
    <row r="79" spans="1:9" x14ac:dyDescent="0.25">
      <c r="A79" s="143"/>
      <c r="B79" s="143"/>
      <c r="C79" s="143"/>
      <c r="D79" s="143"/>
      <c r="E79" s="143"/>
      <c r="F79" s="143"/>
      <c r="G79" s="143"/>
      <c r="H79" s="273"/>
      <c r="I79" s="143"/>
    </row>
    <row r="80" spans="1:9" x14ac:dyDescent="0.25">
      <c r="A80" s="143"/>
      <c r="B80" s="143"/>
      <c r="C80" s="143"/>
      <c r="D80" s="143"/>
      <c r="E80" s="143"/>
      <c r="F80" s="143"/>
      <c r="G80" s="143"/>
      <c r="H80" s="273"/>
      <c r="I80" s="143"/>
    </row>
    <row r="81" spans="1:9" x14ac:dyDescent="0.25">
      <c r="A81" s="143"/>
      <c r="B81" s="143"/>
      <c r="C81" s="143"/>
      <c r="D81" s="143"/>
      <c r="E81" s="143"/>
      <c r="F81" s="143"/>
      <c r="G81" s="143"/>
      <c r="H81" s="273"/>
      <c r="I81" s="143"/>
    </row>
    <row r="82" spans="1:9" x14ac:dyDescent="0.25">
      <c r="A82" s="143"/>
      <c r="B82" s="143"/>
      <c r="C82" s="143"/>
      <c r="D82" s="143"/>
      <c r="E82" s="143"/>
      <c r="F82" s="143"/>
      <c r="G82" s="143"/>
      <c r="H82" s="273"/>
      <c r="I82" s="143"/>
    </row>
    <row r="83" spans="1:9" x14ac:dyDescent="0.25">
      <c r="A83" s="143"/>
      <c r="B83" s="143"/>
      <c r="C83" s="143"/>
      <c r="D83" s="143"/>
      <c r="E83" s="143"/>
      <c r="F83" s="143"/>
      <c r="G83" s="143"/>
      <c r="H83" s="273"/>
      <c r="I83" s="143"/>
    </row>
    <row r="84" spans="1:9" x14ac:dyDescent="0.25">
      <c r="A84" s="143"/>
      <c r="B84" s="143"/>
      <c r="C84" s="143"/>
      <c r="D84" s="143"/>
      <c r="E84" s="143"/>
      <c r="F84" s="143"/>
      <c r="G84" s="143"/>
      <c r="H84" s="273"/>
      <c r="I84" s="143"/>
    </row>
    <row r="85" spans="1:9" x14ac:dyDescent="0.25">
      <c r="A85" s="143"/>
      <c r="B85" s="143"/>
      <c r="C85" s="143"/>
      <c r="D85" s="143"/>
      <c r="E85" s="143"/>
      <c r="F85" s="143"/>
      <c r="G85" s="143"/>
      <c r="H85" s="273"/>
      <c r="I85" s="143"/>
    </row>
    <row r="86" spans="1:9" x14ac:dyDescent="0.25">
      <c r="A86" s="143"/>
      <c r="B86" s="143"/>
      <c r="C86" s="143"/>
      <c r="D86" s="143"/>
      <c r="E86" s="143"/>
      <c r="F86" s="143"/>
      <c r="G86" s="143"/>
      <c r="H86" s="273"/>
      <c r="I86" s="143"/>
    </row>
    <row r="87" spans="1:9" x14ac:dyDescent="0.25">
      <c r="A87" s="143"/>
      <c r="B87" s="143"/>
      <c r="C87" s="143"/>
      <c r="D87" s="143"/>
      <c r="E87" s="143"/>
      <c r="F87" s="143"/>
      <c r="G87" s="143"/>
      <c r="H87" s="273"/>
      <c r="I87" s="143"/>
    </row>
    <row r="96" spans="1:9" hidden="1" x14ac:dyDescent="0.25">
      <c r="G96">
        <v>2</v>
      </c>
    </row>
    <row r="97" spans="7:7" hidden="1" x14ac:dyDescent="0.25">
      <c r="G97">
        <v>3</v>
      </c>
    </row>
    <row r="98" spans="7:7" hidden="1" x14ac:dyDescent="0.25">
      <c r="G98">
        <v>4</v>
      </c>
    </row>
    <row r="99" spans="7:7" hidden="1" x14ac:dyDescent="0.25">
      <c r="G99">
        <v>5</v>
      </c>
    </row>
  </sheetData>
  <mergeCells count="16">
    <mergeCell ref="A9:I11"/>
    <mergeCell ref="C5:D5"/>
    <mergeCell ref="C6:D6"/>
    <mergeCell ref="B20:C20"/>
    <mergeCell ref="B21:C21"/>
    <mergeCell ref="B13:C13"/>
    <mergeCell ref="B22:C22"/>
    <mergeCell ref="B23:C23"/>
    <mergeCell ref="B24:C24"/>
    <mergeCell ref="A34:I39"/>
    <mergeCell ref="B14:C14"/>
    <mergeCell ref="B15:C15"/>
    <mergeCell ref="B16:C16"/>
    <mergeCell ref="B17:C17"/>
    <mergeCell ref="B18:C18"/>
    <mergeCell ref="B19:C19"/>
  </mergeCells>
  <dataValidations count="1">
    <dataValidation type="list" allowBlank="1" showInputMessage="1" showErrorMessage="1" sqref="G15:G24">
      <formula1>$G$96:$G$99</formula1>
    </dataValidation>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K38"/>
  <sheetViews>
    <sheetView showGridLines="0" zoomScaleNormal="100" workbookViewId="0"/>
  </sheetViews>
  <sheetFormatPr defaultColWidth="9.140625" defaultRowHeight="15" x14ac:dyDescent="0.25"/>
  <cols>
    <col min="1" max="1" width="4" style="113" customWidth="1"/>
    <col min="2" max="2" width="19.42578125" style="113" customWidth="1"/>
    <col min="3" max="3" width="41.28515625" style="113" customWidth="1"/>
    <col min="4" max="4" width="19.42578125" style="113" customWidth="1"/>
    <col min="5" max="9" width="18.42578125" style="113" customWidth="1"/>
    <col min="10" max="10" width="9.42578125" style="113" customWidth="1"/>
    <col min="11" max="11" width="36.140625" style="113" bestFit="1" customWidth="1"/>
    <col min="12" max="16384" width="9.140625" style="113"/>
  </cols>
  <sheetData>
    <row r="1" spans="1:11" ht="26.25" x14ac:dyDescent="0.4">
      <c r="A1" s="4" t="str">
        <f>Instructions!A1</f>
        <v>Colorado Comprehensive Provider Cost Report</v>
      </c>
    </row>
    <row r="2" spans="1:11" ht="21" x14ac:dyDescent="0.35">
      <c r="A2" s="3" t="str">
        <f>Instructions!A2</f>
        <v>Comprehensive Safety Net Providers</v>
      </c>
    </row>
    <row r="3" spans="1:11" ht="24.95" customHeight="1" x14ac:dyDescent="0.35">
      <c r="A3" s="19" t="s">
        <v>231</v>
      </c>
      <c r="B3" s="19"/>
      <c r="C3" s="19"/>
      <c r="D3" s="19"/>
      <c r="E3" s="19"/>
      <c r="F3" s="19"/>
      <c r="G3" s="19"/>
      <c r="H3" s="19"/>
      <c r="I3" s="19"/>
      <c r="J3" s="19"/>
    </row>
    <row r="4" spans="1:11" x14ac:dyDescent="0.25">
      <c r="F4" s="112"/>
    </row>
    <row r="5" spans="1:11" x14ac:dyDescent="0.25">
      <c r="A5" s="110" t="s">
        <v>575</v>
      </c>
      <c r="C5" s="325">
        <f>Certification!C5</f>
        <v>0</v>
      </c>
    </row>
    <row r="6" spans="1:11" x14ac:dyDescent="0.25">
      <c r="A6" s="110" t="s">
        <v>0</v>
      </c>
      <c r="C6" s="326">
        <f>Certification!C6</f>
        <v>45473</v>
      </c>
      <c r="D6" s="326"/>
      <c r="F6" s="352"/>
      <c r="G6" s="352"/>
    </row>
    <row r="7" spans="1:11" x14ac:dyDescent="0.25">
      <c r="F7" s="352"/>
      <c r="G7" s="352"/>
    </row>
    <row r="8" spans="1:11" s="36" customFormat="1" x14ac:dyDescent="0.25">
      <c r="A8" s="122" t="s">
        <v>355</v>
      </c>
      <c r="B8" s="123"/>
      <c r="C8" s="123"/>
      <c r="D8" s="123"/>
      <c r="E8" s="123"/>
      <c r="F8" s="123"/>
      <c r="G8" s="123"/>
      <c r="H8" s="123"/>
      <c r="I8" s="123"/>
    </row>
    <row r="9" spans="1:11" s="114" customFormat="1" x14ac:dyDescent="0.25">
      <c r="A9" s="122"/>
      <c r="B9" s="123"/>
      <c r="C9" s="123"/>
      <c r="D9" s="123"/>
      <c r="E9" s="123"/>
      <c r="F9" s="123"/>
      <c r="G9" s="123"/>
      <c r="H9" s="123"/>
      <c r="I9" s="123"/>
    </row>
    <row r="10" spans="1:11" x14ac:dyDescent="0.25">
      <c r="A10" s="96"/>
      <c r="B10" s="412">
        <v>1</v>
      </c>
      <c r="C10" s="412"/>
      <c r="D10" s="327">
        <v>2</v>
      </c>
      <c r="E10" s="327">
        <v>3</v>
      </c>
      <c r="F10" s="327">
        <v>4</v>
      </c>
      <c r="G10" s="327">
        <v>5</v>
      </c>
      <c r="H10" s="327">
        <v>6</v>
      </c>
      <c r="I10" s="327">
        <v>7</v>
      </c>
    </row>
    <row r="11" spans="1:11" x14ac:dyDescent="0.25">
      <c r="A11" s="143"/>
      <c r="B11" s="389" t="s">
        <v>214</v>
      </c>
      <c r="C11" s="389"/>
      <c r="D11" s="400" t="s">
        <v>216</v>
      </c>
      <c r="E11" s="410" t="s">
        <v>238</v>
      </c>
      <c r="F11" s="411"/>
      <c r="G11" s="410" t="s">
        <v>588</v>
      </c>
      <c r="H11" s="411"/>
      <c r="I11" s="389" t="s">
        <v>245</v>
      </c>
      <c r="J11" s="143"/>
    </row>
    <row r="12" spans="1:11" x14ac:dyDescent="0.25">
      <c r="A12" s="143"/>
      <c r="B12" s="389"/>
      <c r="C12" s="389"/>
      <c r="D12" s="400"/>
      <c r="E12" s="340" t="s">
        <v>239</v>
      </c>
      <c r="F12" s="340" t="s">
        <v>240</v>
      </c>
      <c r="G12" s="340" t="s">
        <v>239</v>
      </c>
      <c r="H12" s="340" t="s">
        <v>240</v>
      </c>
      <c r="I12" s="389"/>
      <c r="J12" s="143"/>
    </row>
    <row r="13" spans="1:11" x14ac:dyDescent="0.25">
      <c r="A13" s="368" t="s">
        <v>617</v>
      </c>
      <c r="B13" s="353"/>
      <c r="C13" s="353"/>
      <c r="D13" s="353"/>
      <c r="E13" s="353"/>
      <c r="F13" s="353"/>
      <c r="G13" s="353"/>
      <c r="H13" s="353"/>
      <c r="I13" s="353"/>
      <c r="J13" s="143"/>
    </row>
    <row r="14" spans="1:11" x14ac:dyDescent="0.25">
      <c r="A14" s="236">
        <v>1</v>
      </c>
      <c r="B14" s="413" t="s">
        <v>587</v>
      </c>
      <c r="C14" s="413"/>
      <c r="D14" s="236" t="s">
        <v>22</v>
      </c>
      <c r="E14" s="347">
        <f>'Schedule 2A'!F73</f>
        <v>0</v>
      </c>
      <c r="F14" s="347">
        <f>'Schedule 2A'!G73</f>
        <v>0</v>
      </c>
      <c r="G14" s="347">
        <f>'Schedule 2A'!J73</f>
        <v>0</v>
      </c>
      <c r="H14" s="347">
        <f>'Schedule 2A'!K73</f>
        <v>0</v>
      </c>
      <c r="I14" s="250">
        <f>SUM(E14:H14)</f>
        <v>0</v>
      </c>
      <c r="J14" s="143"/>
    </row>
    <row r="15" spans="1:11" x14ac:dyDescent="0.25">
      <c r="A15" s="236">
        <v>2</v>
      </c>
      <c r="B15" s="413" t="s">
        <v>586</v>
      </c>
      <c r="C15" s="413"/>
      <c r="D15" s="236" t="s">
        <v>23</v>
      </c>
      <c r="E15" s="347">
        <f>'Schedule 2B'!F73</f>
        <v>0</v>
      </c>
      <c r="F15" s="347">
        <f>'Schedule 2B'!G73</f>
        <v>0</v>
      </c>
      <c r="G15" s="347">
        <f>'Schedule 2B'!J73</f>
        <v>0</v>
      </c>
      <c r="H15" s="347">
        <f>'Schedule 2B'!K73</f>
        <v>0</v>
      </c>
      <c r="I15" s="250">
        <f>SUM(E15:H15)</f>
        <v>0</v>
      </c>
      <c r="J15" s="143"/>
    </row>
    <row r="16" spans="1:11" x14ac:dyDescent="0.25">
      <c r="A16" s="236">
        <v>3</v>
      </c>
      <c r="B16" s="413" t="s">
        <v>585</v>
      </c>
      <c r="C16" s="413"/>
      <c r="D16" s="236" t="s">
        <v>24</v>
      </c>
      <c r="E16" s="347">
        <f>'Schedule 2C'!F73</f>
        <v>0</v>
      </c>
      <c r="F16" s="347">
        <f>'Schedule 2C'!G73</f>
        <v>0</v>
      </c>
      <c r="G16" s="347">
        <f>'Schedule 2C'!J73</f>
        <v>0</v>
      </c>
      <c r="H16" s="347">
        <f>'Schedule 2C'!K73</f>
        <v>0</v>
      </c>
      <c r="I16" s="250">
        <f>SUM(E16:H16)</f>
        <v>0</v>
      </c>
      <c r="J16" s="143"/>
      <c r="K16" s="112"/>
    </row>
    <row r="17" spans="1:11" x14ac:dyDescent="0.25">
      <c r="A17" s="236">
        <v>4</v>
      </c>
      <c r="B17" s="413" t="s">
        <v>584</v>
      </c>
      <c r="C17" s="413"/>
      <c r="D17" s="236" t="s">
        <v>215</v>
      </c>
      <c r="E17" s="347">
        <f>'Schedule 2D'!F73</f>
        <v>0</v>
      </c>
      <c r="F17" s="347">
        <f>'Schedule 2D'!G73</f>
        <v>0</v>
      </c>
      <c r="G17" s="347">
        <f>'Schedule 2D'!J73</f>
        <v>0</v>
      </c>
      <c r="H17" s="347">
        <f>'Schedule 2D'!K73</f>
        <v>0</v>
      </c>
      <c r="I17" s="250">
        <f t="shared" ref="I17:I26" si="0">SUM(E17:H17)</f>
        <v>0</v>
      </c>
      <c r="J17" s="143"/>
      <c r="K17" s="112"/>
    </row>
    <row r="18" spans="1:11" x14ac:dyDescent="0.25">
      <c r="A18" s="368" t="s">
        <v>595</v>
      </c>
      <c r="B18" s="353"/>
      <c r="C18" s="353"/>
      <c r="D18" s="353"/>
      <c r="E18" s="353"/>
      <c r="F18" s="353"/>
      <c r="G18" s="353"/>
      <c r="H18" s="353"/>
      <c r="I18" s="353"/>
      <c r="J18" s="143"/>
      <c r="K18" s="112"/>
    </row>
    <row r="19" spans="1:11" x14ac:dyDescent="0.25">
      <c r="A19" s="236">
        <v>5</v>
      </c>
      <c r="B19" s="413" t="s">
        <v>568</v>
      </c>
      <c r="C19" s="413"/>
      <c r="D19" s="236" t="s">
        <v>576</v>
      </c>
      <c r="E19" s="347">
        <f>'Schedule 2E'!F73</f>
        <v>0</v>
      </c>
      <c r="F19" s="347">
        <f>'Schedule 2E'!G73</f>
        <v>0</v>
      </c>
      <c r="G19" s="347">
        <f>'Schedule 2E'!J73</f>
        <v>0</v>
      </c>
      <c r="H19" s="347">
        <f>'Schedule 2E'!K73</f>
        <v>0</v>
      </c>
      <c r="I19" s="250">
        <f t="shared" si="0"/>
        <v>0</v>
      </c>
      <c r="J19" s="143"/>
      <c r="K19" s="112"/>
    </row>
    <row r="20" spans="1:11" x14ac:dyDescent="0.25">
      <c r="A20" s="236">
        <v>6</v>
      </c>
      <c r="B20" s="413" t="s">
        <v>569</v>
      </c>
      <c r="C20" s="413"/>
      <c r="D20" s="236" t="s">
        <v>577</v>
      </c>
      <c r="E20" s="347">
        <f>'Schedule 2F'!F73</f>
        <v>0</v>
      </c>
      <c r="F20" s="347">
        <f>'Schedule 2F'!G73</f>
        <v>0</v>
      </c>
      <c r="G20" s="347">
        <f>'Schedule 2F'!J73</f>
        <v>0</v>
      </c>
      <c r="H20" s="347">
        <f>'Schedule 2F'!K73</f>
        <v>0</v>
      </c>
      <c r="I20" s="250">
        <f t="shared" si="0"/>
        <v>0</v>
      </c>
      <c r="J20" s="143"/>
      <c r="K20" s="112"/>
    </row>
    <row r="21" spans="1:11" x14ac:dyDescent="0.25">
      <c r="A21" s="236">
        <v>7</v>
      </c>
      <c r="B21" s="413" t="s">
        <v>570</v>
      </c>
      <c r="C21" s="413"/>
      <c r="D21" s="236" t="s">
        <v>578</v>
      </c>
      <c r="E21" s="347">
        <f>'Schedule 2G'!F73</f>
        <v>0</v>
      </c>
      <c r="F21" s="347">
        <f>'Schedule 2G'!G73</f>
        <v>0</v>
      </c>
      <c r="G21" s="347">
        <f>'Schedule 2G'!J73</f>
        <v>0</v>
      </c>
      <c r="H21" s="347">
        <f>'Schedule 2G'!K73</f>
        <v>0</v>
      </c>
      <c r="I21" s="250">
        <f t="shared" si="0"/>
        <v>0</v>
      </c>
      <c r="J21" s="143"/>
      <c r="K21" s="112"/>
    </row>
    <row r="22" spans="1:11" x14ac:dyDescent="0.25">
      <c r="A22" s="236">
        <v>8</v>
      </c>
      <c r="B22" s="413" t="s">
        <v>581</v>
      </c>
      <c r="C22" s="413"/>
      <c r="D22" s="236" t="s">
        <v>579</v>
      </c>
      <c r="E22" s="347">
        <f>'Schedule 2H'!F73</f>
        <v>0</v>
      </c>
      <c r="F22" s="347">
        <f>'Schedule 2H'!G73</f>
        <v>0</v>
      </c>
      <c r="G22" s="347">
        <f>'Schedule 2H'!J73</f>
        <v>0</v>
      </c>
      <c r="H22" s="347">
        <f>'Schedule 2H'!K73</f>
        <v>0</v>
      </c>
      <c r="I22" s="250">
        <f t="shared" si="0"/>
        <v>0</v>
      </c>
      <c r="J22" s="143"/>
      <c r="K22" s="112"/>
    </row>
    <row r="23" spans="1:11" x14ac:dyDescent="0.25">
      <c r="A23" s="236">
        <v>9</v>
      </c>
      <c r="B23" s="413" t="s">
        <v>571</v>
      </c>
      <c r="C23" s="413"/>
      <c r="D23" s="236" t="s">
        <v>580</v>
      </c>
      <c r="E23" s="347">
        <f>'Schedule 2I'!F73</f>
        <v>0</v>
      </c>
      <c r="F23" s="347">
        <f>'Schedule 2I'!G73</f>
        <v>0</v>
      </c>
      <c r="G23" s="347">
        <f>'Schedule 2I'!J73</f>
        <v>0</v>
      </c>
      <c r="H23" s="347">
        <f>'Schedule 2I'!K73</f>
        <v>0</v>
      </c>
      <c r="I23" s="250">
        <f t="shared" si="0"/>
        <v>0</v>
      </c>
      <c r="J23" s="143"/>
      <c r="K23" s="112"/>
    </row>
    <row r="24" spans="1:11" x14ac:dyDescent="0.25">
      <c r="A24" s="236">
        <v>10</v>
      </c>
      <c r="B24" s="413" t="s">
        <v>572</v>
      </c>
      <c r="C24" s="413"/>
      <c r="D24" s="236" t="s">
        <v>589</v>
      </c>
      <c r="E24" s="347">
        <f>'Schedule 2J'!F73</f>
        <v>0</v>
      </c>
      <c r="F24" s="347">
        <f>'Schedule 2J'!G73</f>
        <v>0</v>
      </c>
      <c r="G24" s="347">
        <f>'Schedule 2J'!J73</f>
        <v>0</v>
      </c>
      <c r="H24" s="347">
        <f>'Schedule 2J'!K73</f>
        <v>0</v>
      </c>
      <c r="I24" s="250">
        <f t="shared" si="0"/>
        <v>0</v>
      </c>
      <c r="J24" s="143"/>
      <c r="K24" s="112"/>
    </row>
    <row r="25" spans="1:11" x14ac:dyDescent="0.25">
      <c r="A25" s="236">
        <v>11</v>
      </c>
      <c r="B25" s="413" t="s">
        <v>582</v>
      </c>
      <c r="C25" s="413"/>
      <c r="D25" s="236" t="s">
        <v>590</v>
      </c>
      <c r="E25" s="347">
        <f>'Schedule 2K'!F73</f>
        <v>0</v>
      </c>
      <c r="F25" s="347">
        <f>'Schedule 2K'!G73</f>
        <v>0</v>
      </c>
      <c r="G25" s="347">
        <f>'Schedule 2K'!J73</f>
        <v>0</v>
      </c>
      <c r="H25" s="347">
        <f>'Schedule 2K'!K73</f>
        <v>0</v>
      </c>
      <c r="I25" s="250">
        <f t="shared" si="0"/>
        <v>0</v>
      </c>
      <c r="J25" s="143"/>
      <c r="K25" s="112"/>
    </row>
    <row r="26" spans="1:11" x14ac:dyDescent="0.25">
      <c r="A26" s="236">
        <v>12</v>
      </c>
      <c r="B26" s="413" t="s">
        <v>573</v>
      </c>
      <c r="C26" s="413"/>
      <c r="D26" s="236" t="s">
        <v>591</v>
      </c>
      <c r="E26" s="347">
        <f>'Schedule 2L'!F73</f>
        <v>0</v>
      </c>
      <c r="F26" s="347">
        <f>'Schedule 2L'!G73</f>
        <v>0</v>
      </c>
      <c r="G26" s="347">
        <f>'Schedule 2L'!J73</f>
        <v>0</v>
      </c>
      <c r="H26" s="347">
        <f>'Schedule 2L'!K73</f>
        <v>0</v>
      </c>
      <c r="I26" s="250">
        <f t="shared" si="0"/>
        <v>0</v>
      </c>
      <c r="J26" s="143"/>
      <c r="K26" s="112"/>
    </row>
    <row r="27" spans="1:11" ht="29.25" customHeight="1" x14ac:dyDescent="0.25">
      <c r="A27" s="236">
        <v>13</v>
      </c>
      <c r="B27" s="415" t="s">
        <v>574</v>
      </c>
      <c r="C27" s="415"/>
      <c r="D27" s="236" t="s">
        <v>592</v>
      </c>
      <c r="E27" s="347">
        <f>'Schedule 2M'!F73</f>
        <v>0</v>
      </c>
      <c r="F27" s="347">
        <f>'Schedule 2M'!G73</f>
        <v>0</v>
      </c>
      <c r="G27" s="347">
        <f>'Schedule 2M'!J73</f>
        <v>0</v>
      </c>
      <c r="H27" s="347">
        <f>'Schedule 2M'!K73</f>
        <v>0</v>
      </c>
      <c r="I27" s="250">
        <f>SUM(E27:H27)</f>
        <v>0</v>
      </c>
      <c r="J27" s="143"/>
    </row>
    <row r="28" spans="1:11" x14ac:dyDescent="0.25">
      <c r="A28" s="236">
        <v>14</v>
      </c>
      <c r="B28" s="143"/>
      <c r="C28" s="143"/>
      <c r="D28" s="143"/>
      <c r="E28" s="253">
        <f>SUM(E14:E27)</f>
        <v>0</v>
      </c>
      <c r="F28" s="253">
        <f>SUM(F14:F27)</f>
        <v>0</v>
      </c>
      <c r="G28" s="253">
        <f>SUM(G14:G27)</f>
        <v>0</v>
      </c>
      <c r="H28" s="253">
        <f>SUM(H14:H27)</f>
        <v>0</v>
      </c>
      <c r="I28" s="143"/>
      <c r="J28" s="143"/>
    </row>
    <row r="29" spans="1:11" s="77" customFormat="1" ht="12" x14ac:dyDescent="0.2">
      <c r="A29" s="354"/>
      <c r="B29" s="354"/>
      <c r="C29" s="354"/>
      <c r="D29" s="355" t="s">
        <v>644</v>
      </c>
      <c r="E29" s="356">
        <f>'Schedule 1'!F91</f>
        <v>0</v>
      </c>
      <c r="F29" s="354"/>
      <c r="G29" s="356">
        <f>'Schedule 1'!H91</f>
        <v>0</v>
      </c>
      <c r="H29" s="357"/>
      <c r="I29" s="354"/>
      <c r="J29" s="354"/>
    </row>
    <row r="30" spans="1:11" s="77" customFormat="1" ht="12" x14ac:dyDescent="0.2">
      <c r="A30" s="354"/>
      <c r="B30" s="354"/>
      <c r="C30" s="354"/>
      <c r="D30" s="358" t="s">
        <v>13</v>
      </c>
      <c r="E30" s="359">
        <f>E28-E29</f>
        <v>0</v>
      </c>
      <c r="F30" s="354"/>
      <c r="G30" s="359">
        <f>G28-G29</f>
        <v>0</v>
      </c>
      <c r="H30" s="354"/>
      <c r="I30" s="354"/>
      <c r="J30" s="354"/>
    </row>
    <row r="31" spans="1:11" s="77" customFormat="1" ht="12" x14ac:dyDescent="0.2"/>
    <row r="33" spans="1:10" x14ac:dyDescent="0.25">
      <c r="E33" s="328" t="s">
        <v>245</v>
      </c>
    </row>
    <row r="34" spans="1:10" x14ac:dyDescent="0.25">
      <c r="A34" s="251">
        <v>15</v>
      </c>
      <c r="B34" s="414" t="s">
        <v>246</v>
      </c>
      <c r="C34" s="414"/>
      <c r="D34" s="34" t="s">
        <v>120</v>
      </c>
      <c r="E34" s="37">
        <f>'Schedule 3'!M167</f>
        <v>0</v>
      </c>
      <c r="I34" s="27">
        <f>SUM(I14:I27)+E34</f>
        <v>0</v>
      </c>
      <c r="J34" s="97" t="s">
        <v>6</v>
      </c>
    </row>
    <row r="35" spans="1:10" ht="12.75" customHeight="1" x14ac:dyDescent="0.25">
      <c r="D35" s="320" t="s">
        <v>583</v>
      </c>
      <c r="E35" s="322">
        <f>'Schedule 1'!G91</f>
        <v>0</v>
      </c>
    </row>
    <row r="36" spans="1:10" ht="12.75" customHeight="1" x14ac:dyDescent="0.25">
      <c r="D36" s="102" t="s">
        <v>13</v>
      </c>
      <c r="E36" s="78">
        <f>E34-E35</f>
        <v>0</v>
      </c>
    </row>
    <row r="38" spans="1:10" x14ac:dyDescent="0.25">
      <c r="B38" s="112"/>
    </row>
  </sheetData>
  <mergeCells count="20">
    <mergeCell ref="B34:C34"/>
    <mergeCell ref="B16:C16"/>
    <mergeCell ref="B14:C14"/>
    <mergeCell ref="B27:C27"/>
    <mergeCell ref="B15:C15"/>
    <mergeCell ref="B17:C17"/>
    <mergeCell ref="B19:C19"/>
    <mergeCell ref="B20:C20"/>
    <mergeCell ref="B22:C22"/>
    <mergeCell ref="B23:C23"/>
    <mergeCell ref="B24:C24"/>
    <mergeCell ref="B25:C25"/>
    <mergeCell ref="B26:C26"/>
    <mergeCell ref="E11:F11"/>
    <mergeCell ref="G11:H11"/>
    <mergeCell ref="B10:C10"/>
    <mergeCell ref="I11:I12"/>
    <mergeCell ref="B21:C21"/>
    <mergeCell ref="D11:D12"/>
    <mergeCell ref="B11:C12"/>
  </mergeCells>
  <pageMargins left="0.7" right="0.7" top="0.75" bottom="0.75" header="0.3" footer="0.3"/>
  <pageSetup scale="48"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AF75"/>
  <sheetViews>
    <sheetView showGridLines="0" zoomScaleNormal="100" workbookViewId="0"/>
  </sheetViews>
  <sheetFormatPr defaultRowHeight="15" x14ac:dyDescent="0.25"/>
  <cols>
    <col min="1" max="1" width="9.7109375" customWidth="1"/>
    <col min="2" max="2" width="16" customWidth="1"/>
    <col min="3" max="3" width="19.42578125" customWidth="1"/>
    <col min="4" max="4" width="15.42578125" customWidth="1"/>
    <col min="5" max="5" width="2.28515625" customWidth="1"/>
    <col min="6" max="8" width="18.5703125" customWidth="1"/>
    <col min="9" max="9" width="2.7109375" style="113" customWidth="1"/>
    <col min="10" max="10" width="18.5703125" customWidth="1"/>
    <col min="11" max="12" width="18.5703125" style="113" customWidth="1"/>
    <col min="13" max="13" width="2.7109375" customWidth="1"/>
    <col min="14" max="15" width="12.140625" customWidth="1"/>
    <col min="16" max="16" width="24.5703125" customWidth="1"/>
    <col min="32" max="32" width="9.140625" hidden="1" customWidth="1"/>
  </cols>
  <sheetData>
    <row r="1" spans="1:32" ht="26.25" x14ac:dyDescent="0.4">
      <c r="A1" s="4" t="str">
        <f>Instructions!A1</f>
        <v>Colorado Comprehensive Provider Cost Report</v>
      </c>
    </row>
    <row r="2" spans="1:32" ht="21" x14ac:dyDescent="0.35">
      <c r="A2" s="3" t="str">
        <f>Instructions!A2</f>
        <v>Comprehensive Safety Net Providers</v>
      </c>
    </row>
    <row r="3" spans="1:32" ht="24.95" customHeight="1" x14ac:dyDescent="0.35">
      <c r="A3" s="19" t="s">
        <v>241</v>
      </c>
      <c r="B3" s="19"/>
      <c r="C3" s="19"/>
      <c r="D3" s="19"/>
      <c r="E3" s="19"/>
      <c r="F3" s="19"/>
    </row>
    <row r="4" spans="1:32" x14ac:dyDescent="0.25">
      <c r="A4" s="112"/>
    </row>
    <row r="5" spans="1:32" x14ac:dyDescent="0.25">
      <c r="A5" s="1" t="s">
        <v>575</v>
      </c>
      <c r="C5" s="109">
        <f>Certification!C5</f>
        <v>0</v>
      </c>
    </row>
    <row r="6" spans="1:32" x14ac:dyDescent="0.25">
      <c r="A6" s="1" t="s">
        <v>0</v>
      </c>
      <c r="C6" s="65">
        <f>Certification!C6</f>
        <v>45473</v>
      </c>
      <c r="F6" s="65"/>
      <c r="N6" s="180"/>
      <c r="O6" s="180"/>
      <c r="P6" s="180"/>
    </row>
    <row r="7" spans="1:32" x14ac:dyDescent="0.25">
      <c r="N7" s="55"/>
      <c r="O7" s="55"/>
      <c r="P7" s="55"/>
      <c r="AF7" t="s">
        <v>615</v>
      </c>
    </row>
    <row r="8" spans="1:32" x14ac:dyDescent="0.25">
      <c r="A8" s="1" t="s">
        <v>280</v>
      </c>
      <c r="B8" s="1" t="s">
        <v>279</v>
      </c>
      <c r="C8" s="1"/>
      <c r="D8" s="165"/>
      <c r="E8" s="56" t="s">
        <v>286</v>
      </c>
      <c r="N8" s="55"/>
      <c r="O8" s="55"/>
      <c r="P8" s="55"/>
      <c r="AF8" t="s">
        <v>616</v>
      </c>
    </row>
    <row r="9" spans="1:32" x14ac:dyDescent="0.25">
      <c r="N9" s="180"/>
      <c r="O9" s="180"/>
      <c r="P9" s="180"/>
    </row>
    <row r="10" spans="1:32" x14ac:dyDescent="0.25">
      <c r="A10" s="1" t="s">
        <v>281</v>
      </c>
      <c r="B10" s="1" t="s">
        <v>283</v>
      </c>
      <c r="C10" s="1"/>
      <c r="N10" s="55"/>
      <c r="O10" s="55"/>
      <c r="P10" s="55"/>
    </row>
    <row r="11" spans="1:32" s="113" customFormat="1" x14ac:dyDescent="0.25">
      <c r="A11" s="110"/>
      <c r="B11" s="110"/>
      <c r="C11" s="110"/>
      <c r="N11" s="55"/>
      <c r="O11" s="55"/>
      <c r="P11" s="55"/>
    </row>
    <row r="12" spans="1:32" x14ac:dyDescent="0.25">
      <c r="B12" s="412">
        <v>1</v>
      </c>
      <c r="C12" s="412"/>
      <c r="D12" s="412"/>
      <c r="F12" s="197">
        <v>2</v>
      </c>
      <c r="G12" s="197">
        <v>3</v>
      </c>
      <c r="H12" s="197">
        <v>4</v>
      </c>
      <c r="J12" s="197">
        <v>5</v>
      </c>
      <c r="K12" s="197">
        <v>6</v>
      </c>
      <c r="L12" s="197">
        <v>7</v>
      </c>
      <c r="N12" s="111">
        <v>8</v>
      </c>
      <c r="O12" s="111">
        <v>9</v>
      </c>
      <c r="Q12" s="55"/>
      <c r="R12" s="55"/>
      <c r="S12" s="55"/>
    </row>
    <row r="13" spans="1:32" x14ac:dyDescent="0.25">
      <c r="A13" s="113"/>
      <c r="B13" s="422" t="s">
        <v>282</v>
      </c>
      <c r="C13" s="423"/>
      <c r="D13" s="424"/>
      <c r="F13" s="419" t="s">
        <v>289</v>
      </c>
      <c r="G13" s="420"/>
      <c r="H13" s="421"/>
      <c r="J13" s="419" t="s">
        <v>290</v>
      </c>
      <c r="K13" s="420"/>
      <c r="L13" s="421"/>
      <c r="N13" s="417" t="s">
        <v>278</v>
      </c>
      <c r="O13" s="417" t="s">
        <v>356</v>
      </c>
      <c r="Q13" s="55"/>
      <c r="R13" s="55"/>
      <c r="S13" s="55"/>
    </row>
    <row r="14" spans="1:32" ht="56.25" customHeight="1" x14ac:dyDescent="0.25">
      <c r="B14" s="425"/>
      <c r="C14" s="426"/>
      <c r="D14" s="427"/>
      <c r="F14" s="196" t="s">
        <v>243</v>
      </c>
      <c r="G14" s="216" t="s">
        <v>540</v>
      </c>
      <c r="H14" s="216" t="s">
        <v>244</v>
      </c>
      <c r="I14" s="143"/>
      <c r="J14" s="216" t="s">
        <v>243</v>
      </c>
      <c r="K14" s="216" t="s">
        <v>540</v>
      </c>
      <c r="L14" s="196" t="s">
        <v>244</v>
      </c>
      <c r="N14" s="418"/>
      <c r="O14" s="418"/>
    </row>
    <row r="15" spans="1:32" x14ac:dyDescent="0.25">
      <c r="A15" s="121">
        <v>1</v>
      </c>
      <c r="B15" s="416"/>
      <c r="C15" s="416"/>
      <c r="D15" s="416"/>
      <c r="F15" s="163"/>
      <c r="G15" s="90">
        <f>IFERROR(F15*'Schedule 1'!$E$103,0)</f>
        <v>0</v>
      </c>
      <c r="H15" s="90">
        <f>SUM(F15:G15)</f>
        <v>0</v>
      </c>
      <c r="J15" s="163"/>
      <c r="K15" s="90">
        <f>IFERROR(J15*'Schedule 1'!$E$103,0)</f>
        <v>0</v>
      </c>
      <c r="L15" s="90">
        <f>SUM(J15:K15)</f>
        <v>0</v>
      </c>
      <c r="N15" s="166"/>
      <c r="O15" s="166"/>
    </row>
    <row r="16" spans="1:32"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B74" s="113"/>
      <c r="C74" s="113"/>
      <c r="D74" s="113"/>
      <c r="E74" s="113"/>
      <c r="F74" s="113"/>
      <c r="G74" s="113"/>
      <c r="H74" s="52" t="s">
        <v>284</v>
      </c>
      <c r="J74" s="113"/>
      <c r="L74" s="52" t="s">
        <v>285</v>
      </c>
      <c r="M74" s="113"/>
    </row>
    <row r="75" spans="1:15" ht="16.5" thickBot="1" x14ac:dyDescent="0.3">
      <c r="A75" s="121">
        <v>60</v>
      </c>
      <c r="B75" s="198" t="s">
        <v>506</v>
      </c>
      <c r="C75" s="98"/>
      <c r="E75" s="98"/>
      <c r="F75" s="101">
        <f>H73+L73</f>
        <v>0</v>
      </c>
      <c r="G75" s="113"/>
      <c r="H75" s="113"/>
      <c r="I75" s="100"/>
      <c r="J75" s="100"/>
      <c r="K75" s="100"/>
      <c r="L75" s="100"/>
      <c r="N75" s="98"/>
      <c r="O75" s="98"/>
    </row>
  </sheetData>
  <mergeCells count="64">
    <mergeCell ref="O13:O14"/>
    <mergeCell ref="F13:H13"/>
    <mergeCell ref="J13:L13"/>
    <mergeCell ref="B13:D14"/>
    <mergeCell ref="B72:D72"/>
    <mergeCell ref="N13:N14"/>
    <mergeCell ref="B40:D40"/>
    <mergeCell ref="B58:D58"/>
    <mergeCell ref="B59:D59"/>
    <mergeCell ref="B53:D53"/>
    <mergeCell ref="B54:D54"/>
    <mergeCell ref="B55:D55"/>
    <mergeCell ref="B56:D56"/>
    <mergeCell ref="B57:D57"/>
    <mergeCell ref="B35:D35"/>
    <mergeCell ref="B36:D36"/>
    <mergeCell ref="B37:D37"/>
    <mergeCell ref="B38:D38"/>
    <mergeCell ref="B39:D39"/>
    <mergeCell ref="B30:D30"/>
    <mergeCell ref="B31:D31"/>
    <mergeCell ref="B32:D32"/>
    <mergeCell ref="B33:D33"/>
    <mergeCell ref="B34:D34"/>
    <mergeCell ref="B25:D25"/>
    <mergeCell ref="B26:D26"/>
    <mergeCell ref="B27:D27"/>
    <mergeCell ref="B28:D28"/>
    <mergeCell ref="B29:D29"/>
    <mergeCell ref="B21:D21"/>
    <mergeCell ref="B22:D22"/>
    <mergeCell ref="B17:D17"/>
    <mergeCell ref="B23:D23"/>
    <mergeCell ref="B24:D24"/>
    <mergeCell ref="B18:D18"/>
    <mergeCell ref="B19:D19"/>
    <mergeCell ref="B20:D20"/>
    <mergeCell ref="B52:D52"/>
    <mergeCell ref="B41:D41"/>
    <mergeCell ref="B42:D42"/>
    <mergeCell ref="B43:D43"/>
    <mergeCell ref="B44:D44"/>
    <mergeCell ref="B45:D45"/>
    <mergeCell ref="B46:D46"/>
    <mergeCell ref="B47:D47"/>
    <mergeCell ref="B48:D48"/>
    <mergeCell ref="B49:D49"/>
    <mergeCell ref="B50:D50"/>
    <mergeCell ref="B12:D12"/>
    <mergeCell ref="B71:D71"/>
    <mergeCell ref="B60:D60"/>
    <mergeCell ref="B61:D61"/>
    <mergeCell ref="B62:D62"/>
    <mergeCell ref="B63:D63"/>
    <mergeCell ref="B64:D64"/>
    <mergeCell ref="B65:D65"/>
    <mergeCell ref="B66:D66"/>
    <mergeCell ref="B67:D67"/>
    <mergeCell ref="B68:D68"/>
    <mergeCell ref="B69:D69"/>
    <mergeCell ref="B70:D70"/>
    <mergeCell ref="B15:D15"/>
    <mergeCell ref="B16:D16"/>
    <mergeCell ref="B51:D51"/>
  </mergeCells>
  <dataValidations count="1">
    <dataValidation type="list" allowBlank="1" showInputMessage="1" showErrorMessage="1" sqref="D8">
      <formula1>$AF$7:$AF$8</formula1>
    </dataValidation>
  </dataValidations>
  <pageMargins left="0.7" right="0.7" top="0.75" bottom="0.75" header="0.3" footer="0.3"/>
  <pageSetup scale="36" fitToHeight="0"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AC142"/>
    <pageSetUpPr fitToPage="1"/>
  </sheetPr>
  <dimension ref="A1:O75"/>
  <sheetViews>
    <sheetView showGridLines="0" zoomScaleNormal="100" workbookViewId="0"/>
  </sheetViews>
  <sheetFormatPr defaultRowHeight="15" x14ac:dyDescent="0.25"/>
  <cols>
    <col min="1" max="1" width="9.5703125" customWidth="1"/>
    <col min="2" max="2" width="16" customWidth="1"/>
    <col min="3" max="3" width="22.5703125" customWidth="1"/>
    <col min="4" max="4" width="15.42578125" customWidth="1"/>
    <col min="5" max="5" width="2.28515625" customWidth="1"/>
    <col min="6" max="8" width="18.140625" customWidth="1"/>
    <col min="9" max="9" width="2.28515625" customWidth="1"/>
    <col min="10" max="12" width="18.140625" customWidth="1"/>
    <col min="13" max="13" width="2.28515625" customWidth="1"/>
    <col min="14" max="14" width="11" customWidth="1"/>
    <col min="15" max="15" width="12" customWidth="1"/>
  </cols>
  <sheetData>
    <row r="1" spans="1:15" ht="26.25" x14ac:dyDescent="0.4">
      <c r="A1" s="4" t="str">
        <f>Instructions!A1</f>
        <v>Colorado Comprehensive Provider Cost Report</v>
      </c>
    </row>
    <row r="2" spans="1:15" ht="21" x14ac:dyDescent="0.35">
      <c r="A2" s="3" t="str">
        <f>Instructions!A2</f>
        <v>Comprehensive Safety Net Providers</v>
      </c>
    </row>
    <row r="3" spans="1:15" ht="24.95" customHeight="1" x14ac:dyDescent="0.35">
      <c r="A3" s="19" t="s">
        <v>242</v>
      </c>
      <c r="B3" s="19"/>
      <c r="C3" s="19"/>
      <c r="D3" s="19"/>
      <c r="E3" s="19"/>
      <c r="F3" s="19"/>
      <c r="G3" s="19"/>
      <c r="H3" s="19"/>
    </row>
    <row r="5" spans="1:15" x14ac:dyDescent="0.25">
      <c r="A5" s="1" t="s">
        <v>575</v>
      </c>
      <c r="C5" s="109">
        <f>Certification!C5</f>
        <v>0</v>
      </c>
    </row>
    <row r="6" spans="1:15" x14ac:dyDescent="0.25">
      <c r="A6" s="1" t="s">
        <v>0</v>
      </c>
      <c r="C6" s="95">
        <f>Certification!C6</f>
        <v>45473</v>
      </c>
      <c r="F6" s="95"/>
    </row>
    <row r="8" spans="1:15" x14ac:dyDescent="0.25">
      <c r="A8" s="1" t="s">
        <v>280</v>
      </c>
      <c r="B8" s="1" t="s">
        <v>287</v>
      </c>
      <c r="C8" s="1"/>
      <c r="F8" s="165"/>
      <c r="G8" s="56" t="s">
        <v>286</v>
      </c>
    </row>
    <row r="10" spans="1:15" x14ac:dyDescent="0.25">
      <c r="A10" s="1" t="s">
        <v>281</v>
      </c>
      <c r="B10" s="1" t="s">
        <v>283</v>
      </c>
      <c r="C10" s="1"/>
    </row>
    <row r="12" spans="1:15" s="113" customFormat="1" x14ac:dyDescent="0.25">
      <c r="B12" s="412">
        <v>1</v>
      </c>
      <c r="C12" s="412"/>
      <c r="D12" s="412"/>
      <c r="F12" s="111">
        <v>2</v>
      </c>
      <c r="G12" s="111">
        <v>3</v>
      </c>
      <c r="H12" s="111">
        <v>4</v>
      </c>
      <c r="J12" s="111">
        <v>5</v>
      </c>
      <c r="K12" s="111">
        <v>6</v>
      </c>
      <c r="L12" s="111">
        <v>7</v>
      </c>
      <c r="N12" s="111">
        <v>8</v>
      </c>
      <c r="O12" s="111">
        <v>9</v>
      </c>
    </row>
    <row r="13" spans="1:15" x14ac:dyDescent="0.25">
      <c r="B13" s="422" t="s">
        <v>282</v>
      </c>
      <c r="C13" s="423"/>
      <c r="D13" s="424"/>
      <c r="F13" s="419" t="s">
        <v>289</v>
      </c>
      <c r="G13" s="420"/>
      <c r="H13" s="421"/>
      <c r="J13" s="419" t="s">
        <v>290</v>
      </c>
      <c r="K13" s="420"/>
      <c r="L13" s="421"/>
      <c r="N13" s="417" t="s">
        <v>278</v>
      </c>
      <c r="O13" s="428" t="s">
        <v>356</v>
      </c>
    </row>
    <row r="14" spans="1:15" ht="55.5" customHeight="1" x14ac:dyDescent="0.25">
      <c r="B14" s="425"/>
      <c r="C14" s="426"/>
      <c r="D14" s="427"/>
      <c r="E14" s="66"/>
      <c r="F14" s="94" t="s">
        <v>243</v>
      </c>
      <c r="G14" s="216" t="s">
        <v>540</v>
      </c>
      <c r="H14" s="216" t="s">
        <v>244</v>
      </c>
      <c r="I14" s="143"/>
      <c r="J14" s="216" t="s">
        <v>243</v>
      </c>
      <c r="K14" s="216" t="s">
        <v>540</v>
      </c>
      <c r="L14" s="94" t="s">
        <v>244</v>
      </c>
      <c r="M14" s="66"/>
      <c r="N14" s="418"/>
      <c r="O14" s="428"/>
    </row>
    <row r="15" spans="1:15" x14ac:dyDescent="0.25">
      <c r="A15" s="121">
        <v>1</v>
      </c>
      <c r="B15" s="416"/>
      <c r="C15" s="416"/>
      <c r="D15" s="416"/>
      <c r="F15" s="163"/>
      <c r="G15" s="250">
        <f>IFERROR(F15*'Schedule 1'!$E$103,0)</f>
        <v>0</v>
      </c>
      <c r="H15" s="250">
        <f>SUM(F15:G15)</f>
        <v>0</v>
      </c>
      <c r="I15" s="143"/>
      <c r="J15" s="249"/>
      <c r="K15" s="250">
        <f>IFERROR(J15*'Schedule 1'!$E$103,0)</f>
        <v>0</v>
      </c>
      <c r="L15" s="90">
        <f>SUM(J15:K15)</f>
        <v>0</v>
      </c>
      <c r="N15" s="166"/>
      <c r="O15" s="166"/>
    </row>
    <row r="16" spans="1:15" x14ac:dyDescent="0.25">
      <c r="A16" s="121">
        <v>2</v>
      </c>
      <c r="B16" s="416"/>
      <c r="C16" s="416"/>
      <c r="D16" s="416"/>
      <c r="F16" s="163"/>
      <c r="G16" s="90">
        <f>IFERROR(F16*'Schedule 1'!$E$103,0)</f>
        <v>0</v>
      </c>
      <c r="H16" s="90">
        <f t="shared" ref="H16:H72" si="0">SUM(F16:G16)</f>
        <v>0</v>
      </c>
      <c r="J16" s="163"/>
      <c r="K16" s="90">
        <f>IFERROR(J16*'Schedule 1'!$E$103,0)</f>
        <v>0</v>
      </c>
      <c r="L16" s="90">
        <f t="shared" ref="L16:L72" si="1">SUM(J16:K16)</f>
        <v>0</v>
      </c>
      <c r="N16" s="166"/>
      <c r="O16" s="166"/>
    </row>
    <row r="17" spans="1:15" x14ac:dyDescent="0.25">
      <c r="A17" s="121">
        <v>3</v>
      </c>
      <c r="B17" s="416"/>
      <c r="C17" s="416"/>
      <c r="D17" s="416"/>
      <c r="F17" s="163"/>
      <c r="G17" s="90">
        <f>IFERROR(F17*'Schedule 1'!$E$103,0)</f>
        <v>0</v>
      </c>
      <c r="H17" s="90">
        <f t="shared" si="0"/>
        <v>0</v>
      </c>
      <c r="J17" s="163"/>
      <c r="K17" s="90">
        <f>IFERROR(J17*'Schedule 1'!$E$103,0)</f>
        <v>0</v>
      </c>
      <c r="L17" s="90">
        <f t="shared" si="1"/>
        <v>0</v>
      </c>
      <c r="N17" s="166"/>
      <c r="O17" s="166"/>
    </row>
    <row r="18" spans="1:15" x14ac:dyDescent="0.25">
      <c r="A18" s="121">
        <v>4</v>
      </c>
      <c r="B18" s="416"/>
      <c r="C18" s="416"/>
      <c r="D18" s="416"/>
      <c r="F18" s="163"/>
      <c r="G18" s="90">
        <f>IFERROR(F18*'Schedule 1'!$E$103,0)</f>
        <v>0</v>
      </c>
      <c r="H18" s="90">
        <f t="shared" si="0"/>
        <v>0</v>
      </c>
      <c r="J18" s="163"/>
      <c r="K18" s="90">
        <f>IFERROR(J18*'Schedule 1'!$E$103,0)</f>
        <v>0</v>
      </c>
      <c r="L18" s="90">
        <f t="shared" si="1"/>
        <v>0</v>
      </c>
      <c r="N18" s="166"/>
      <c r="O18" s="166"/>
    </row>
    <row r="19" spans="1:15" x14ac:dyDescent="0.25">
      <c r="A19" s="121">
        <v>5</v>
      </c>
      <c r="B19" s="416"/>
      <c r="C19" s="416"/>
      <c r="D19" s="416"/>
      <c r="F19" s="163"/>
      <c r="G19" s="90">
        <f>IFERROR(F19*'Schedule 1'!$E$103,0)</f>
        <v>0</v>
      </c>
      <c r="H19" s="90">
        <f t="shared" si="0"/>
        <v>0</v>
      </c>
      <c r="J19" s="163"/>
      <c r="K19" s="90">
        <f>IFERROR(J19*'Schedule 1'!$E$103,0)</f>
        <v>0</v>
      </c>
      <c r="L19" s="90">
        <f t="shared" si="1"/>
        <v>0</v>
      </c>
      <c r="N19" s="166"/>
      <c r="O19" s="166"/>
    </row>
    <row r="20" spans="1:15" x14ac:dyDescent="0.25">
      <c r="A20" s="121">
        <v>6</v>
      </c>
      <c r="B20" s="416"/>
      <c r="C20" s="416"/>
      <c r="D20" s="416"/>
      <c r="F20" s="163"/>
      <c r="G20" s="90">
        <f>IFERROR(F20*'Schedule 1'!$E$103,0)</f>
        <v>0</v>
      </c>
      <c r="H20" s="90">
        <f t="shared" si="0"/>
        <v>0</v>
      </c>
      <c r="J20" s="163"/>
      <c r="K20" s="90">
        <f>IFERROR(J20*'Schedule 1'!$E$103,0)</f>
        <v>0</v>
      </c>
      <c r="L20" s="90">
        <f t="shared" si="1"/>
        <v>0</v>
      </c>
      <c r="N20" s="166"/>
      <c r="O20" s="166"/>
    </row>
    <row r="21" spans="1:15" x14ac:dyDescent="0.25">
      <c r="A21" s="121">
        <v>7</v>
      </c>
      <c r="B21" s="416"/>
      <c r="C21" s="416"/>
      <c r="D21" s="416"/>
      <c r="F21" s="163"/>
      <c r="G21" s="90">
        <f>IFERROR(F21*'Schedule 1'!$E$103,0)</f>
        <v>0</v>
      </c>
      <c r="H21" s="90">
        <f t="shared" si="0"/>
        <v>0</v>
      </c>
      <c r="J21" s="163"/>
      <c r="K21" s="90">
        <f>IFERROR(J21*'Schedule 1'!$E$103,0)</f>
        <v>0</v>
      </c>
      <c r="L21" s="90">
        <f t="shared" si="1"/>
        <v>0</v>
      </c>
      <c r="N21" s="166"/>
      <c r="O21" s="166"/>
    </row>
    <row r="22" spans="1:15" x14ac:dyDescent="0.25">
      <c r="A22" s="121">
        <v>8</v>
      </c>
      <c r="B22" s="416"/>
      <c r="C22" s="416"/>
      <c r="D22" s="416"/>
      <c r="F22" s="163"/>
      <c r="G22" s="90">
        <f>IFERROR(F22*'Schedule 1'!$E$103,0)</f>
        <v>0</v>
      </c>
      <c r="H22" s="90">
        <f t="shared" si="0"/>
        <v>0</v>
      </c>
      <c r="J22" s="163"/>
      <c r="K22" s="90">
        <f>IFERROR(J22*'Schedule 1'!$E$103,0)</f>
        <v>0</v>
      </c>
      <c r="L22" s="90">
        <f t="shared" si="1"/>
        <v>0</v>
      </c>
      <c r="N22" s="166"/>
      <c r="O22" s="166"/>
    </row>
    <row r="23" spans="1:15" x14ac:dyDescent="0.25">
      <c r="A23" s="121">
        <v>9</v>
      </c>
      <c r="B23" s="416"/>
      <c r="C23" s="416"/>
      <c r="D23" s="416"/>
      <c r="F23" s="163"/>
      <c r="G23" s="90">
        <f>IFERROR(F23*'Schedule 1'!$E$103,0)</f>
        <v>0</v>
      </c>
      <c r="H23" s="90">
        <f t="shared" si="0"/>
        <v>0</v>
      </c>
      <c r="J23" s="163"/>
      <c r="K23" s="90">
        <f>IFERROR(J23*'Schedule 1'!$E$103,0)</f>
        <v>0</v>
      </c>
      <c r="L23" s="90">
        <f t="shared" si="1"/>
        <v>0</v>
      </c>
      <c r="N23" s="166"/>
      <c r="O23" s="166"/>
    </row>
    <row r="24" spans="1:15" x14ac:dyDescent="0.25">
      <c r="A24" s="121">
        <v>10</v>
      </c>
      <c r="B24" s="416"/>
      <c r="C24" s="416"/>
      <c r="D24" s="416"/>
      <c r="F24" s="163"/>
      <c r="G24" s="90">
        <f>IFERROR(F24*'Schedule 1'!$E$103,0)</f>
        <v>0</v>
      </c>
      <c r="H24" s="90">
        <f t="shared" si="0"/>
        <v>0</v>
      </c>
      <c r="J24" s="163"/>
      <c r="K24" s="90">
        <f>IFERROR(J24*'Schedule 1'!$E$103,0)</f>
        <v>0</v>
      </c>
      <c r="L24" s="90">
        <f t="shared" si="1"/>
        <v>0</v>
      </c>
      <c r="N24" s="166"/>
      <c r="O24" s="166"/>
    </row>
    <row r="25" spans="1:15" x14ac:dyDescent="0.25">
      <c r="A25" s="121">
        <v>11</v>
      </c>
      <c r="B25" s="416"/>
      <c r="C25" s="416"/>
      <c r="D25" s="416"/>
      <c r="F25" s="163"/>
      <c r="G25" s="90">
        <f>IFERROR(F25*'Schedule 1'!$E$103,0)</f>
        <v>0</v>
      </c>
      <c r="H25" s="90">
        <f t="shared" si="0"/>
        <v>0</v>
      </c>
      <c r="J25" s="163"/>
      <c r="K25" s="90">
        <f>IFERROR(J25*'Schedule 1'!$E$103,0)</f>
        <v>0</v>
      </c>
      <c r="L25" s="90">
        <f t="shared" si="1"/>
        <v>0</v>
      </c>
      <c r="N25" s="166"/>
      <c r="O25" s="166"/>
    </row>
    <row r="26" spans="1:15" x14ac:dyDescent="0.25">
      <c r="A26" s="121">
        <v>12</v>
      </c>
      <c r="B26" s="416"/>
      <c r="C26" s="416"/>
      <c r="D26" s="416"/>
      <c r="F26" s="163"/>
      <c r="G26" s="90">
        <f>IFERROR(F26*'Schedule 1'!$E$103,0)</f>
        <v>0</v>
      </c>
      <c r="H26" s="90">
        <f t="shared" si="0"/>
        <v>0</v>
      </c>
      <c r="J26" s="163"/>
      <c r="K26" s="90">
        <f>IFERROR(J26*'Schedule 1'!$E$103,0)</f>
        <v>0</v>
      </c>
      <c r="L26" s="90">
        <f t="shared" si="1"/>
        <v>0</v>
      </c>
      <c r="N26" s="166"/>
      <c r="O26" s="166"/>
    </row>
    <row r="27" spans="1:15" x14ac:dyDescent="0.25">
      <c r="A27" s="121">
        <v>13</v>
      </c>
      <c r="B27" s="416"/>
      <c r="C27" s="416"/>
      <c r="D27" s="416"/>
      <c r="F27" s="163"/>
      <c r="G27" s="90">
        <f>IFERROR(F27*'Schedule 1'!$E$103,0)</f>
        <v>0</v>
      </c>
      <c r="H27" s="90">
        <f t="shared" si="0"/>
        <v>0</v>
      </c>
      <c r="J27" s="163"/>
      <c r="K27" s="90">
        <f>IFERROR(J27*'Schedule 1'!$E$103,0)</f>
        <v>0</v>
      </c>
      <c r="L27" s="90">
        <f t="shared" si="1"/>
        <v>0</v>
      </c>
      <c r="N27" s="166"/>
      <c r="O27" s="166"/>
    </row>
    <row r="28" spans="1:15" x14ac:dyDescent="0.25">
      <c r="A28" s="121">
        <v>14</v>
      </c>
      <c r="B28" s="416"/>
      <c r="C28" s="416"/>
      <c r="D28" s="416"/>
      <c r="F28" s="163"/>
      <c r="G28" s="90">
        <f>IFERROR(F28*'Schedule 1'!$E$103,0)</f>
        <v>0</v>
      </c>
      <c r="H28" s="90">
        <f t="shared" si="0"/>
        <v>0</v>
      </c>
      <c r="J28" s="163"/>
      <c r="K28" s="90">
        <f>IFERROR(J28*'Schedule 1'!$E$103,0)</f>
        <v>0</v>
      </c>
      <c r="L28" s="90">
        <f t="shared" si="1"/>
        <v>0</v>
      </c>
      <c r="N28" s="166"/>
      <c r="O28" s="166"/>
    </row>
    <row r="29" spans="1:15" x14ac:dyDescent="0.25">
      <c r="A29" s="121">
        <v>15</v>
      </c>
      <c r="B29" s="416"/>
      <c r="C29" s="416"/>
      <c r="D29" s="416"/>
      <c r="F29" s="163"/>
      <c r="G29" s="90">
        <f>IFERROR(F29*'Schedule 1'!$E$103,0)</f>
        <v>0</v>
      </c>
      <c r="H29" s="90">
        <f t="shared" si="0"/>
        <v>0</v>
      </c>
      <c r="J29" s="163"/>
      <c r="K29" s="90">
        <f>IFERROR(J29*'Schedule 1'!$E$103,0)</f>
        <v>0</v>
      </c>
      <c r="L29" s="90">
        <f t="shared" si="1"/>
        <v>0</v>
      </c>
      <c r="N29" s="166"/>
      <c r="O29" s="166"/>
    </row>
    <row r="30" spans="1:15" x14ac:dyDescent="0.25">
      <c r="A30" s="121">
        <v>16</v>
      </c>
      <c r="B30" s="416"/>
      <c r="C30" s="416"/>
      <c r="D30" s="416"/>
      <c r="F30" s="163"/>
      <c r="G30" s="90">
        <f>IFERROR(F30*'Schedule 1'!$E$103,0)</f>
        <v>0</v>
      </c>
      <c r="H30" s="90">
        <f t="shared" si="0"/>
        <v>0</v>
      </c>
      <c r="J30" s="163"/>
      <c r="K30" s="90">
        <f>IFERROR(J30*'Schedule 1'!$E$103,0)</f>
        <v>0</v>
      </c>
      <c r="L30" s="90">
        <f t="shared" si="1"/>
        <v>0</v>
      </c>
      <c r="N30" s="166"/>
      <c r="O30" s="166"/>
    </row>
    <row r="31" spans="1:15" x14ac:dyDescent="0.25">
      <c r="A31" s="121">
        <v>17</v>
      </c>
      <c r="B31" s="416"/>
      <c r="C31" s="416"/>
      <c r="D31" s="416"/>
      <c r="F31" s="163"/>
      <c r="G31" s="90">
        <f>IFERROR(F31*'Schedule 1'!$E$103,0)</f>
        <v>0</v>
      </c>
      <c r="H31" s="90">
        <f t="shared" si="0"/>
        <v>0</v>
      </c>
      <c r="J31" s="163"/>
      <c r="K31" s="90">
        <f>IFERROR(J31*'Schedule 1'!$E$103,0)</f>
        <v>0</v>
      </c>
      <c r="L31" s="90">
        <f t="shared" si="1"/>
        <v>0</v>
      </c>
      <c r="N31" s="166"/>
      <c r="O31" s="166"/>
    </row>
    <row r="32" spans="1:15" x14ac:dyDescent="0.25">
      <c r="A32" s="121">
        <v>18</v>
      </c>
      <c r="B32" s="416"/>
      <c r="C32" s="416"/>
      <c r="D32" s="416"/>
      <c r="F32" s="163"/>
      <c r="G32" s="90">
        <f>IFERROR(F32*'Schedule 1'!$E$103,0)</f>
        <v>0</v>
      </c>
      <c r="H32" s="90">
        <f t="shared" si="0"/>
        <v>0</v>
      </c>
      <c r="J32" s="163"/>
      <c r="K32" s="90">
        <f>IFERROR(J32*'Schedule 1'!$E$103,0)</f>
        <v>0</v>
      </c>
      <c r="L32" s="90">
        <f t="shared" si="1"/>
        <v>0</v>
      </c>
      <c r="N32" s="166"/>
      <c r="O32" s="166"/>
    </row>
    <row r="33" spans="1:15" x14ac:dyDescent="0.25">
      <c r="A33" s="121">
        <v>19</v>
      </c>
      <c r="B33" s="416"/>
      <c r="C33" s="416"/>
      <c r="D33" s="416"/>
      <c r="F33" s="163"/>
      <c r="G33" s="90">
        <f>IFERROR(F33*'Schedule 1'!$E$103,0)</f>
        <v>0</v>
      </c>
      <c r="H33" s="90">
        <f t="shared" si="0"/>
        <v>0</v>
      </c>
      <c r="J33" s="163"/>
      <c r="K33" s="90">
        <f>IFERROR(J33*'Schedule 1'!$E$103,0)</f>
        <v>0</v>
      </c>
      <c r="L33" s="90">
        <f t="shared" si="1"/>
        <v>0</v>
      </c>
      <c r="N33" s="166"/>
      <c r="O33" s="166"/>
    </row>
    <row r="34" spans="1:15" x14ac:dyDescent="0.25">
      <c r="A34" s="121">
        <v>20</v>
      </c>
      <c r="B34" s="416"/>
      <c r="C34" s="416"/>
      <c r="D34" s="416"/>
      <c r="F34" s="163"/>
      <c r="G34" s="90">
        <f>IFERROR(F34*'Schedule 1'!$E$103,0)</f>
        <v>0</v>
      </c>
      <c r="H34" s="90">
        <f t="shared" si="0"/>
        <v>0</v>
      </c>
      <c r="J34" s="163"/>
      <c r="K34" s="90">
        <f>IFERROR(J34*'Schedule 1'!$E$103,0)</f>
        <v>0</v>
      </c>
      <c r="L34" s="90">
        <f t="shared" si="1"/>
        <v>0</v>
      </c>
      <c r="N34" s="166"/>
      <c r="O34" s="166"/>
    </row>
    <row r="35" spans="1:15" x14ac:dyDescent="0.25">
      <c r="A35" s="121">
        <v>21</v>
      </c>
      <c r="B35" s="416"/>
      <c r="C35" s="416"/>
      <c r="D35" s="416"/>
      <c r="F35" s="163"/>
      <c r="G35" s="90">
        <f>IFERROR(F35*'Schedule 1'!$E$103,0)</f>
        <v>0</v>
      </c>
      <c r="H35" s="90">
        <f t="shared" si="0"/>
        <v>0</v>
      </c>
      <c r="J35" s="163"/>
      <c r="K35" s="90">
        <f>IFERROR(J35*'Schedule 1'!$E$103,0)</f>
        <v>0</v>
      </c>
      <c r="L35" s="90">
        <f t="shared" si="1"/>
        <v>0</v>
      </c>
      <c r="N35" s="166"/>
      <c r="O35" s="166"/>
    </row>
    <row r="36" spans="1:15" x14ac:dyDescent="0.25">
      <c r="A36" s="121">
        <v>22</v>
      </c>
      <c r="B36" s="416"/>
      <c r="C36" s="416"/>
      <c r="D36" s="416"/>
      <c r="F36" s="163"/>
      <c r="G36" s="90">
        <f>IFERROR(F36*'Schedule 1'!$E$103,0)</f>
        <v>0</v>
      </c>
      <c r="H36" s="90">
        <f t="shared" si="0"/>
        <v>0</v>
      </c>
      <c r="J36" s="163"/>
      <c r="K36" s="90">
        <f>IFERROR(J36*'Schedule 1'!$E$103,0)</f>
        <v>0</v>
      </c>
      <c r="L36" s="90">
        <f t="shared" si="1"/>
        <v>0</v>
      </c>
      <c r="N36" s="166"/>
      <c r="O36" s="166"/>
    </row>
    <row r="37" spans="1:15" x14ac:dyDescent="0.25">
      <c r="A37" s="121">
        <v>23</v>
      </c>
      <c r="B37" s="416"/>
      <c r="C37" s="416"/>
      <c r="D37" s="416"/>
      <c r="F37" s="163"/>
      <c r="G37" s="90">
        <f>IFERROR(F37*'Schedule 1'!$E$103,0)</f>
        <v>0</v>
      </c>
      <c r="H37" s="90">
        <f t="shared" si="0"/>
        <v>0</v>
      </c>
      <c r="J37" s="163"/>
      <c r="K37" s="90">
        <f>IFERROR(J37*'Schedule 1'!$E$103,0)</f>
        <v>0</v>
      </c>
      <c r="L37" s="90">
        <f t="shared" si="1"/>
        <v>0</v>
      </c>
      <c r="N37" s="166"/>
      <c r="O37" s="166"/>
    </row>
    <row r="38" spans="1:15" x14ac:dyDescent="0.25">
      <c r="A38" s="121">
        <v>24</v>
      </c>
      <c r="B38" s="416"/>
      <c r="C38" s="416"/>
      <c r="D38" s="416"/>
      <c r="F38" s="163"/>
      <c r="G38" s="90">
        <f>IFERROR(F38*'Schedule 1'!$E$103,0)</f>
        <v>0</v>
      </c>
      <c r="H38" s="90">
        <f t="shared" si="0"/>
        <v>0</v>
      </c>
      <c r="J38" s="163"/>
      <c r="K38" s="90">
        <f>IFERROR(J38*'Schedule 1'!$E$103,0)</f>
        <v>0</v>
      </c>
      <c r="L38" s="90">
        <f t="shared" si="1"/>
        <v>0</v>
      </c>
      <c r="N38" s="166"/>
      <c r="O38" s="166"/>
    </row>
    <row r="39" spans="1:15" x14ac:dyDescent="0.25">
      <c r="A39" s="121">
        <v>25</v>
      </c>
      <c r="B39" s="416"/>
      <c r="C39" s="416"/>
      <c r="D39" s="416"/>
      <c r="F39" s="163"/>
      <c r="G39" s="90">
        <f>IFERROR(F39*'Schedule 1'!$E$103,0)</f>
        <v>0</v>
      </c>
      <c r="H39" s="90">
        <f t="shared" si="0"/>
        <v>0</v>
      </c>
      <c r="J39" s="163"/>
      <c r="K39" s="90">
        <f>IFERROR(J39*'Schedule 1'!$E$103,0)</f>
        <v>0</v>
      </c>
      <c r="L39" s="90">
        <f t="shared" si="1"/>
        <v>0</v>
      </c>
      <c r="N39" s="166"/>
      <c r="O39" s="166"/>
    </row>
    <row r="40" spans="1:15" x14ac:dyDescent="0.25">
      <c r="A40" s="121">
        <v>26</v>
      </c>
      <c r="B40" s="416"/>
      <c r="C40" s="416"/>
      <c r="D40" s="416"/>
      <c r="F40" s="163"/>
      <c r="G40" s="90">
        <f>IFERROR(F40*'Schedule 1'!$E$103,0)</f>
        <v>0</v>
      </c>
      <c r="H40" s="90">
        <f t="shared" si="0"/>
        <v>0</v>
      </c>
      <c r="J40" s="163"/>
      <c r="K40" s="90">
        <f>IFERROR(J40*'Schedule 1'!$E$103,0)</f>
        <v>0</v>
      </c>
      <c r="L40" s="90">
        <f t="shared" si="1"/>
        <v>0</v>
      </c>
      <c r="N40" s="166"/>
      <c r="O40" s="166"/>
    </row>
    <row r="41" spans="1:15" x14ac:dyDescent="0.25">
      <c r="A41" s="121">
        <v>27</v>
      </c>
      <c r="B41" s="416"/>
      <c r="C41" s="416"/>
      <c r="D41" s="416"/>
      <c r="F41" s="163"/>
      <c r="G41" s="90">
        <f>IFERROR(F41*'Schedule 1'!$E$103,0)</f>
        <v>0</v>
      </c>
      <c r="H41" s="90">
        <f t="shared" si="0"/>
        <v>0</v>
      </c>
      <c r="J41" s="163"/>
      <c r="K41" s="90">
        <f>IFERROR(J41*'Schedule 1'!$E$103,0)</f>
        <v>0</v>
      </c>
      <c r="L41" s="90">
        <f t="shared" si="1"/>
        <v>0</v>
      </c>
      <c r="N41" s="166"/>
      <c r="O41" s="166"/>
    </row>
    <row r="42" spans="1:15" x14ac:dyDescent="0.25">
      <c r="A42" s="121">
        <v>28</v>
      </c>
      <c r="B42" s="416"/>
      <c r="C42" s="416"/>
      <c r="D42" s="416"/>
      <c r="F42" s="163"/>
      <c r="G42" s="90">
        <f>IFERROR(F42*'Schedule 1'!$E$103,0)</f>
        <v>0</v>
      </c>
      <c r="H42" s="90">
        <f t="shared" si="0"/>
        <v>0</v>
      </c>
      <c r="J42" s="163"/>
      <c r="K42" s="90">
        <f>IFERROR(J42*'Schedule 1'!$E$103,0)</f>
        <v>0</v>
      </c>
      <c r="L42" s="90">
        <f t="shared" si="1"/>
        <v>0</v>
      </c>
      <c r="N42" s="166"/>
      <c r="O42" s="166"/>
    </row>
    <row r="43" spans="1:15" x14ac:dyDescent="0.25">
      <c r="A43" s="121">
        <v>29</v>
      </c>
      <c r="B43" s="416"/>
      <c r="C43" s="416"/>
      <c r="D43" s="416"/>
      <c r="F43" s="163"/>
      <c r="G43" s="90">
        <f>IFERROR(F43*'Schedule 1'!$E$103,0)</f>
        <v>0</v>
      </c>
      <c r="H43" s="90">
        <f t="shared" si="0"/>
        <v>0</v>
      </c>
      <c r="J43" s="163"/>
      <c r="K43" s="90">
        <f>IFERROR(J43*'Schedule 1'!$E$103,0)</f>
        <v>0</v>
      </c>
      <c r="L43" s="90">
        <f t="shared" si="1"/>
        <v>0</v>
      </c>
      <c r="N43" s="166"/>
      <c r="O43" s="166"/>
    </row>
    <row r="44" spans="1:15" x14ac:dyDescent="0.25">
      <c r="A44" s="121">
        <v>30</v>
      </c>
      <c r="B44" s="416"/>
      <c r="C44" s="416"/>
      <c r="D44" s="416"/>
      <c r="F44" s="163"/>
      <c r="G44" s="90">
        <f>IFERROR(F44*'Schedule 1'!$E$103,0)</f>
        <v>0</v>
      </c>
      <c r="H44" s="90">
        <f t="shared" si="0"/>
        <v>0</v>
      </c>
      <c r="J44" s="163"/>
      <c r="K44" s="90">
        <f>IFERROR(J44*'Schedule 1'!$E$103,0)</f>
        <v>0</v>
      </c>
      <c r="L44" s="90">
        <f t="shared" si="1"/>
        <v>0</v>
      </c>
      <c r="N44" s="166"/>
      <c r="O44" s="166"/>
    </row>
    <row r="45" spans="1:15" x14ac:dyDescent="0.25">
      <c r="A45" s="121">
        <v>31</v>
      </c>
      <c r="B45" s="416"/>
      <c r="C45" s="416"/>
      <c r="D45" s="416"/>
      <c r="F45" s="163"/>
      <c r="G45" s="90">
        <f>IFERROR(F45*'Schedule 1'!$E$103,0)</f>
        <v>0</v>
      </c>
      <c r="H45" s="90">
        <f t="shared" si="0"/>
        <v>0</v>
      </c>
      <c r="J45" s="163"/>
      <c r="K45" s="90">
        <f>IFERROR(J45*'Schedule 1'!$E$103,0)</f>
        <v>0</v>
      </c>
      <c r="L45" s="90">
        <f t="shared" si="1"/>
        <v>0</v>
      </c>
      <c r="N45" s="166"/>
      <c r="O45" s="166"/>
    </row>
    <row r="46" spans="1:15" x14ac:dyDescent="0.25">
      <c r="A46" s="121">
        <v>32</v>
      </c>
      <c r="B46" s="416"/>
      <c r="C46" s="416"/>
      <c r="D46" s="416"/>
      <c r="F46" s="163"/>
      <c r="G46" s="90">
        <f>IFERROR(F46*'Schedule 1'!$E$103,0)</f>
        <v>0</v>
      </c>
      <c r="H46" s="90">
        <f t="shared" si="0"/>
        <v>0</v>
      </c>
      <c r="J46" s="163"/>
      <c r="K46" s="90">
        <f>IFERROR(J46*'Schedule 1'!$E$103,0)</f>
        <v>0</v>
      </c>
      <c r="L46" s="90">
        <f t="shared" si="1"/>
        <v>0</v>
      </c>
      <c r="N46" s="166"/>
      <c r="O46" s="166"/>
    </row>
    <row r="47" spans="1:15" x14ac:dyDescent="0.25">
      <c r="A47" s="121">
        <v>33</v>
      </c>
      <c r="B47" s="416"/>
      <c r="C47" s="416"/>
      <c r="D47" s="416"/>
      <c r="F47" s="163"/>
      <c r="G47" s="90">
        <f>IFERROR(F47*'Schedule 1'!$E$103,0)</f>
        <v>0</v>
      </c>
      <c r="H47" s="90">
        <f t="shared" si="0"/>
        <v>0</v>
      </c>
      <c r="J47" s="163"/>
      <c r="K47" s="90">
        <f>IFERROR(J47*'Schedule 1'!$E$103,0)</f>
        <v>0</v>
      </c>
      <c r="L47" s="90">
        <f t="shared" si="1"/>
        <v>0</v>
      </c>
      <c r="N47" s="166"/>
      <c r="O47" s="166"/>
    </row>
    <row r="48" spans="1:15" x14ac:dyDescent="0.25">
      <c r="A48" s="121">
        <v>34</v>
      </c>
      <c r="B48" s="416"/>
      <c r="C48" s="416"/>
      <c r="D48" s="416"/>
      <c r="F48" s="163"/>
      <c r="G48" s="90">
        <f>IFERROR(F48*'Schedule 1'!$E$103,0)</f>
        <v>0</v>
      </c>
      <c r="H48" s="90">
        <f t="shared" si="0"/>
        <v>0</v>
      </c>
      <c r="J48" s="163"/>
      <c r="K48" s="90">
        <f>IFERROR(J48*'Schedule 1'!$E$103,0)</f>
        <v>0</v>
      </c>
      <c r="L48" s="90">
        <f t="shared" si="1"/>
        <v>0</v>
      </c>
      <c r="N48" s="166"/>
      <c r="O48" s="166"/>
    </row>
    <row r="49" spans="1:15" x14ac:dyDescent="0.25">
      <c r="A49" s="121">
        <v>35</v>
      </c>
      <c r="B49" s="416"/>
      <c r="C49" s="416"/>
      <c r="D49" s="416"/>
      <c r="F49" s="163"/>
      <c r="G49" s="90">
        <f>IFERROR(F49*'Schedule 1'!$E$103,0)</f>
        <v>0</v>
      </c>
      <c r="H49" s="90">
        <f t="shared" si="0"/>
        <v>0</v>
      </c>
      <c r="J49" s="163"/>
      <c r="K49" s="90">
        <f>IFERROR(J49*'Schedule 1'!$E$103,0)</f>
        <v>0</v>
      </c>
      <c r="L49" s="90">
        <f t="shared" si="1"/>
        <v>0</v>
      </c>
      <c r="N49" s="166"/>
      <c r="O49" s="166"/>
    </row>
    <row r="50" spans="1:15" x14ac:dyDescent="0.25">
      <c r="A50" s="121">
        <v>36</v>
      </c>
      <c r="B50" s="416"/>
      <c r="C50" s="416"/>
      <c r="D50" s="416"/>
      <c r="F50" s="163"/>
      <c r="G50" s="90">
        <f>IFERROR(F50*'Schedule 1'!$E$103,0)</f>
        <v>0</v>
      </c>
      <c r="H50" s="90">
        <f t="shared" si="0"/>
        <v>0</v>
      </c>
      <c r="J50" s="163"/>
      <c r="K50" s="90">
        <f>IFERROR(J50*'Schedule 1'!$E$103,0)</f>
        <v>0</v>
      </c>
      <c r="L50" s="90">
        <f t="shared" si="1"/>
        <v>0</v>
      </c>
      <c r="N50" s="166"/>
      <c r="O50" s="166"/>
    </row>
    <row r="51" spans="1:15" x14ac:dyDescent="0.25">
      <c r="A51" s="121">
        <v>37</v>
      </c>
      <c r="B51" s="416"/>
      <c r="C51" s="416"/>
      <c r="D51" s="416"/>
      <c r="F51" s="163"/>
      <c r="G51" s="90">
        <f>IFERROR(F51*'Schedule 1'!$E$103,0)</f>
        <v>0</v>
      </c>
      <c r="H51" s="90">
        <f t="shared" si="0"/>
        <v>0</v>
      </c>
      <c r="J51" s="163"/>
      <c r="K51" s="90">
        <f>IFERROR(J51*'Schedule 1'!$E$103,0)</f>
        <v>0</v>
      </c>
      <c r="L51" s="90">
        <f t="shared" si="1"/>
        <v>0</v>
      </c>
      <c r="N51" s="166"/>
      <c r="O51" s="166"/>
    </row>
    <row r="52" spans="1:15" x14ac:dyDescent="0.25">
      <c r="A52" s="121">
        <v>38</v>
      </c>
      <c r="B52" s="416"/>
      <c r="C52" s="416"/>
      <c r="D52" s="416"/>
      <c r="F52" s="163"/>
      <c r="G52" s="90">
        <f>IFERROR(F52*'Schedule 1'!$E$103,0)</f>
        <v>0</v>
      </c>
      <c r="H52" s="90">
        <f t="shared" si="0"/>
        <v>0</v>
      </c>
      <c r="J52" s="163"/>
      <c r="K52" s="90">
        <f>IFERROR(J52*'Schedule 1'!$E$103,0)</f>
        <v>0</v>
      </c>
      <c r="L52" s="90">
        <f t="shared" si="1"/>
        <v>0</v>
      </c>
      <c r="N52" s="166"/>
      <c r="O52" s="166"/>
    </row>
    <row r="53" spans="1:15" x14ac:dyDescent="0.25">
      <c r="A53" s="121">
        <v>39</v>
      </c>
      <c r="B53" s="416"/>
      <c r="C53" s="416"/>
      <c r="D53" s="416"/>
      <c r="F53" s="163"/>
      <c r="G53" s="90">
        <f>IFERROR(F53*'Schedule 1'!$E$103,0)</f>
        <v>0</v>
      </c>
      <c r="H53" s="90">
        <f t="shared" si="0"/>
        <v>0</v>
      </c>
      <c r="J53" s="163"/>
      <c r="K53" s="90">
        <f>IFERROR(J53*'Schedule 1'!$E$103,0)</f>
        <v>0</v>
      </c>
      <c r="L53" s="90">
        <f t="shared" si="1"/>
        <v>0</v>
      </c>
      <c r="N53" s="166"/>
      <c r="O53" s="166"/>
    </row>
    <row r="54" spans="1:15" x14ac:dyDescent="0.25">
      <c r="A54" s="121">
        <v>40</v>
      </c>
      <c r="B54" s="416"/>
      <c r="C54" s="416"/>
      <c r="D54" s="416"/>
      <c r="F54" s="163"/>
      <c r="G54" s="90">
        <f>IFERROR(F54*'Schedule 1'!$E$103,0)</f>
        <v>0</v>
      </c>
      <c r="H54" s="90">
        <f t="shared" si="0"/>
        <v>0</v>
      </c>
      <c r="J54" s="163"/>
      <c r="K54" s="90">
        <f>IFERROR(J54*'Schedule 1'!$E$103,0)</f>
        <v>0</v>
      </c>
      <c r="L54" s="90">
        <f t="shared" si="1"/>
        <v>0</v>
      </c>
      <c r="N54" s="166"/>
      <c r="O54" s="166"/>
    </row>
    <row r="55" spans="1:15" x14ac:dyDescent="0.25">
      <c r="A55" s="121">
        <v>41</v>
      </c>
      <c r="B55" s="416"/>
      <c r="C55" s="416"/>
      <c r="D55" s="416"/>
      <c r="F55" s="163"/>
      <c r="G55" s="90">
        <f>IFERROR(F55*'Schedule 1'!$E$103,0)</f>
        <v>0</v>
      </c>
      <c r="H55" s="90">
        <f t="shared" si="0"/>
        <v>0</v>
      </c>
      <c r="J55" s="163"/>
      <c r="K55" s="90">
        <f>IFERROR(J55*'Schedule 1'!$E$103,0)</f>
        <v>0</v>
      </c>
      <c r="L55" s="90">
        <f t="shared" si="1"/>
        <v>0</v>
      </c>
      <c r="N55" s="166"/>
      <c r="O55" s="166"/>
    </row>
    <row r="56" spans="1:15" x14ac:dyDescent="0.25">
      <c r="A56" s="121">
        <v>42</v>
      </c>
      <c r="B56" s="416"/>
      <c r="C56" s="416"/>
      <c r="D56" s="416"/>
      <c r="F56" s="163"/>
      <c r="G56" s="90">
        <f>IFERROR(F56*'Schedule 1'!$E$103,0)</f>
        <v>0</v>
      </c>
      <c r="H56" s="90">
        <f t="shared" si="0"/>
        <v>0</v>
      </c>
      <c r="J56" s="163"/>
      <c r="K56" s="90">
        <f>IFERROR(J56*'Schedule 1'!$E$103,0)</f>
        <v>0</v>
      </c>
      <c r="L56" s="90">
        <f t="shared" si="1"/>
        <v>0</v>
      </c>
      <c r="N56" s="166"/>
      <c r="O56" s="166"/>
    </row>
    <row r="57" spans="1:15" x14ac:dyDescent="0.25">
      <c r="A57" s="121">
        <v>43</v>
      </c>
      <c r="B57" s="416"/>
      <c r="C57" s="416"/>
      <c r="D57" s="416"/>
      <c r="F57" s="163"/>
      <c r="G57" s="90">
        <f>IFERROR(F57*'Schedule 1'!$E$103,0)</f>
        <v>0</v>
      </c>
      <c r="H57" s="90">
        <f t="shared" si="0"/>
        <v>0</v>
      </c>
      <c r="J57" s="163"/>
      <c r="K57" s="90">
        <f>IFERROR(J57*'Schedule 1'!$E$103,0)</f>
        <v>0</v>
      </c>
      <c r="L57" s="90">
        <f t="shared" si="1"/>
        <v>0</v>
      </c>
      <c r="N57" s="166"/>
      <c r="O57" s="166"/>
    </row>
    <row r="58" spans="1:15" x14ac:dyDescent="0.25">
      <c r="A58" s="121">
        <v>44</v>
      </c>
      <c r="B58" s="416"/>
      <c r="C58" s="416"/>
      <c r="D58" s="416"/>
      <c r="F58" s="163"/>
      <c r="G58" s="90">
        <f>IFERROR(F58*'Schedule 1'!$E$103,0)</f>
        <v>0</v>
      </c>
      <c r="H58" s="90">
        <f t="shared" si="0"/>
        <v>0</v>
      </c>
      <c r="J58" s="163"/>
      <c r="K58" s="90">
        <f>IFERROR(J58*'Schedule 1'!$E$103,0)</f>
        <v>0</v>
      </c>
      <c r="L58" s="90">
        <f t="shared" si="1"/>
        <v>0</v>
      </c>
      <c r="N58" s="166"/>
      <c r="O58" s="166"/>
    </row>
    <row r="59" spans="1:15" x14ac:dyDescent="0.25">
      <c r="A59" s="121">
        <v>45</v>
      </c>
      <c r="B59" s="416"/>
      <c r="C59" s="416"/>
      <c r="D59" s="416"/>
      <c r="F59" s="163"/>
      <c r="G59" s="90">
        <f>IFERROR(F59*'Schedule 1'!$E$103,0)</f>
        <v>0</v>
      </c>
      <c r="H59" s="90">
        <f t="shared" si="0"/>
        <v>0</v>
      </c>
      <c r="J59" s="163"/>
      <c r="K59" s="90">
        <f>IFERROR(J59*'Schedule 1'!$E$103,0)</f>
        <v>0</v>
      </c>
      <c r="L59" s="90">
        <f t="shared" si="1"/>
        <v>0</v>
      </c>
      <c r="N59" s="166"/>
      <c r="O59" s="166"/>
    </row>
    <row r="60" spans="1:15" x14ac:dyDescent="0.25">
      <c r="A60" s="121">
        <v>46</v>
      </c>
      <c r="B60" s="416"/>
      <c r="C60" s="416"/>
      <c r="D60" s="416"/>
      <c r="F60" s="163"/>
      <c r="G60" s="90">
        <f>IFERROR(F60*'Schedule 1'!$E$103,0)</f>
        <v>0</v>
      </c>
      <c r="H60" s="90">
        <f t="shared" si="0"/>
        <v>0</v>
      </c>
      <c r="J60" s="163"/>
      <c r="K60" s="90">
        <f>IFERROR(J60*'Schedule 1'!$E$103,0)</f>
        <v>0</v>
      </c>
      <c r="L60" s="90">
        <f t="shared" si="1"/>
        <v>0</v>
      </c>
      <c r="N60" s="166"/>
      <c r="O60" s="166"/>
    </row>
    <row r="61" spans="1:15" x14ac:dyDescent="0.25">
      <c r="A61" s="121">
        <v>47</v>
      </c>
      <c r="B61" s="416"/>
      <c r="C61" s="416"/>
      <c r="D61" s="416"/>
      <c r="F61" s="163"/>
      <c r="G61" s="90">
        <f>IFERROR(F61*'Schedule 1'!$E$103,0)</f>
        <v>0</v>
      </c>
      <c r="H61" s="90">
        <f t="shared" si="0"/>
        <v>0</v>
      </c>
      <c r="J61" s="163"/>
      <c r="K61" s="90">
        <f>IFERROR(J61*'Schedule 1'!$E$103,0)</f>
        <v>0</v>
      </c>
      <c r="L61" s="90">
        <f t="shared" si="1"/>
        <v>0</v>
      </c>
      <c r="N61" s="166"/>
      <c r="O61" s="166"/>
    </row>
    <row r="62" spans="1:15" x14ac:dyDescent="0.25">
      <c r="A62" s="121">
        <v>48</v>
      </c>
      <c r="B62" s="416"/>
      <c r="C62" s="416"/>
      <c r="D62" s="416"/>
      <c r="F62" s="163"/>
      <c r="G62" s="90">
        <f>IFERROR(F62*'Schedule 1'!$E$103,0)</f>
        <v>0</v>
      </c>
      <c r="H62" s="90">
        <f t="shared" si="0"/>
        <v>0</v>
      </c>
      <c r="J62" s="163"/>
      <c r="K62" s="90">
        <f>IFERROR(J62*'Schedule 1'!$E$103,0)</f>
        <v>0</v>
      </c>
      <c r="L62" s="90">
        <f t="shared" si="1"/>
        <v>0</v>
      </c>
      <c r="N62" s="166"/>
      <c r="O62" s="166"/>
    </row>
    <row r="63" spans="1:15" x14ac:dyDescent="0.25">
      <c r="A63" s="121">
        <v>49</v>
      </c>
      <c r="B63" s="416"/>
      <c r="C63" s="416"/>
      <c r="D63" s="416"/>
      <c r="F63" s="163"/>
      <c r="G63" s="90">
        <f>IFERROR(F63*'Schedule 1'!$E$103,0)</f>
        <v>0</v>
      </c>
      <c r="H63" s="90">
        <f t="shared" si="0"/>
        <v>0</v>
      </c>
      <c r="J63" s="163"/>
      <c r="K63" s="90">
        <f>IFERROR(J63*'Schedule 1'!$E$103,0)</f>
        <v>0</v>
      </c>
      <c r="L63" s="90">
        <f t="shared" si="1"/>
        <v>0</v>
      </c>
      <c r="N63" s="166"/>
      <c r="O63" s="166"/>
    </row>
    <row r="64" spans="1:15" x14ac:dyDescent="0.25">
      <c r="A64" s="121">
        <v>50</v>
      </c>
      <c r="B64" s="416"/>
      <c r="C64" s="416"/>
      <c r="D64" s="416"/>
      <c r="F64" s="163"/>
      <c r="G64" s="90">
        <f>IFERROR(F64*'Schedule 1'!$E$103,0)</f>
        <v>0</v>
      </c>
      <c r="H64" s="90">
        <f t="shared" si="0"/>
        <v>0</v>
      </c>
      <c r="J64" s="163"/>
      <c r="K64" s="90">
        <f>IFERROR(J64*'Schedule 1'!$E$103,0)</f>
        <v>0</v>
      </c>
      <c r="L64" s="90">
        <f t="shared" si="1"/>
        <v>0</v>
      </c>
      <c r="N64" s="166"/>
      <c r="O64" s="166"/>
    </row>
    <row r="65" spans="1:15" x14ac:dyDescent="0.25">
      <c r="A65" s="121">
        <v>51</v>
      </c>
      <c r="B65" s="416"/>
      <c r="C65" s="416"/>
      <c r="D65" s="416"/>
      <c r="F65" s="163"/>
      <c r="G65" s="90">
        <f>IFERROR(F65*'Schedule 1'!$E$103,0)</f>
        <v>0</v>
      </c>
      <c r="H65" s="90">
        <f t="shared" si="0"/>
        <v>0</v>
      </c>
      <c r="J65" s="163"/>
      <c r="K65" s="90">
        <f>IFERROR(J65*'Schedule 1'!$E$103,0)</f>
        <v>0</v>
      </c>
      <c r="L65" s="90">
        <f t="shared" si="1"/>
        <v>0</v>
      </c>
      <c r="N65" s="166"/>
      <c r="O65" s="166"/>
    </row>
    <row r="66" spans="1:15" x14ac:dyDescent="0.25">
      <c r="A66" s="121">
        <v>52</v>
      </c>
      <c r="B66" s="416"/>
      <c r="C66" s="416"/>
      <c r="D66" s="416"/>
      <c r="F66" s="163"/>
      <c r="G66" s="90">
        <f>IFERROR(F66*'Schedule 1'!$E$103,0)</f>
        <v>0</v>
      </c>
      <c r="H66" s="90">
        <f t="shared" si="0"/>
        <v>0</v>
      </c>
      <c r="J66" s="163"/>
      <c r="K66" s="90">
        <f>IFERROR(J66*'Schedule 1'!$E$103,0)</f>
        <v>0</v>
      </c>
      <c r="L66" s="90">
        <f t="shared" si="1"/>
        <v>0</v>
      </c>
      <c r="N66" s="166"/>
      <c r="O66" s="166"/>
    </row>
    <row r="67" spans="1:15" x14ac:dyDescent="0.25">
      <c r="A67" s="121">
        <v>53</v>
      </c>
      <c r="B67" s="416"/>
      <c r="C67" s="416"/>
      <c r="D67" s="416"/>
      <c r="F67" s="163"/>
      <c r="G67" s="90">
        <f>IFERROR(F67*'Schedule 1'!$E$103,0)</f>
        <v>0</v>
      </c>
      <c r="H67" s="90">
        <f t="shared" si="0"/>
        <v>0</v>
      </c>
      <c r="J67" s="163"/>
      <c r="K67" s="90">
        <f>IFERROR(J67*'Schedule 1'!$E$103,0)</f>
        <v>0</v>
      </c>
      <c r="L67" s="90">
        <f t="shared" si="1"/>
        <v>0</v>
      </c>
      <c r="N67" s="166"/>
      <c r="O67" s="166"/>
    </row>
    <row r="68" spans="1:15" x14ac:dyDescent="0.25">
      <c r="A68" s="121">
        <v>54</v>
      </c>
      <c r="B68" s="416"/>
      <c r="C68" s="416"/>
      <c r="D68" s="416"/>
      <c r="F68" s="163"/>
      <c r="G68" s="90">
        <f>IFERROR(F68*'Schedule 1'!$E$103,0)</f>
        <v>0</v>
      </c>
      <c r="H68" s="90">
        <f t="shared" si="0"/>
        <v>0</v>
      </c>
      <c r="J68" s="163"/>
      <c r="K68" s="90">
        <f>IFERROR(J68*'Schedule 1'!$E$103,0)</f>
        <v>0</v>
      </c>
      <c r="L68" s="90">
        <f t="shared" si="1"/>
        <v>0</v>
      </c>
      <c r="N68" s="166"/>
      <c r="O68" s="166"/>
    </row>
    <row r="69" spans="1:15" x14ac:dyDescent="0.25">
      <c r="A69" s="121">
        <v>55</v>
      </c>
      <c r="B69" s="416"/>
      <c r="C69" s="416"/>
      <c r="D69" s="416"/>
      <c r="F69" s="163"/>
      <c r="G69" s="90">
        <f>IFERROR(F69*'Schedule 1'!$E$103,0)</f>
        <v>0</v>
      </c>
      <c r="H69" s="90">
        <f t="shared" si="0"/>
        <v>0</v>
      </c>
      <c r="J69" s="163"/>
      <c r="K69" s="90">
        <f>IFERROR(J69*'Schedule 1'!$E$103,0)</f>
        <v>0</v>
      </c>
      <c r="L69" s="90">
        <f t="shared" si="1"/>
        <v>0</v>
      </c>
      <c r="N69" s="166"/>
      <c r="O69" s="166"/>
    </row>
    <row r="70" spans="1:15" x14ac:dyDescent="0.25">
      <c r="A70" s="121">
        <v>56</v>
      </c>
      <c r="B70" s="416"/>
      <c r="C70" s="416"/>
      <c r="D70" s="416"/>
      <c r="F70" s="163"/>
      <c r="G70" s="90">
        <f>IFERROR(F70*'Schedule 1'!$E$103,0)</f>
        <v>0</v>
      </c>
      <c r="H70" s="90">
        <f t="shared" si="0"/>
        <v>0</v>
      </c>
      <c r="J70" s="163"/>
      <c r="K70" s="90">
        <f>IFERROR(J70*'Schedule 1'!$E$103,0)</f>
        <v>0</v>
      </c>
      <c r="L70" s="90">
        <f t="shared" si="1"/>
        <v>0</v>
      </c>
      <c r="N70" s="166"/>
      <c r="O70" s="166"/>
    </row>
    <row r="71" spans="1:15" x14ac:dyDescent="0.25">
      <c r="A71" s="121">
        <v>57</v>
      </c>
      <c r="B71" s="416"/>
      <c r="C71" s="416"/>
      <c r="D71" s="416"/>
      <c r="F71" s="163"/>
      <c r="G71" s="90">
        <f>IFERROR(F71*'Schedule 1'!$E$103,0)</f>
        <v>0</v>
      </c>
      <c r="H71" s="90">
        <f t="shared" si="0"/>
        <v>0</v>
      </c>
      <c r="J71" s="163"/>
      <c r="K71" s="90">
        <f>IFERROR(J71*'Schedule 1'!$E$103,0)</f>
        <v>0</v>
      </c>
      <c r="L71" s="90">
        <f t="shared" si="1"/>
        <v>0</v>
      </c>
      <c r="N71" s="166"/>
      <c r="O71" s="166"/>
    </row>
    <row r="72" spans="1:15" x14ac:dyDescent="0.25">
      <c r="A72" s="121">
        <v>58</v>
      </c>
      <c r="B72" s="416"/>
      <c r="C72" s="416"/>
      <c r="D72" s="416"/>
      <c r="F72" s="163"/>
      <c r="G72" s="90">
        <f>IFERROR(F72*'Schedule 1'!$E$103,0)</f>
        <v>0</v>
      </c>
      <c r="H72" s="90">
        <f t="shared" si="0"/>
        <v>0</v>
      </c>
      <c r="J72" s="163"/>
      <c r="K72" s="90">
        <f>IFERROR(J72*'Schedule 1'!$E$103,0)</f>
        <v>0</v>
      </c>
      <c r="L72" s="90">
        <f t="shared" si="1"/>
        <v>0</v>
      </c>
      <c r="N72" s="166"/>
      <c r="O72" s="166"/>
    </row>
    <row r="73" spans="1:15" x14ac:dyDescent="0.25">
      <c r="A73" s="121">
        <v>59</v>
      </c>
      <c r="F73" s="27">
        <f>SUM(F15:F72)</f>
        <v>0</v>
      </c>
      <c r="G73" s="27">
        <f t="shared" ref="G73:H73" si="2">SUM(G15:G72)</f>
        <v>0</v>
      </c>
      <c r="H73" s="27">
        <f t="shared" si="2"/>
        <v>0</v>
      </c>
      <c r="J73" s="27">
        <f>SUM(J15:J72)</f>
        <v>0</v>
      </c>
      <c r="K73" s="27">
        <f t="shared" ref="K73:L73" si="3">SUM(K15:K72)</f>
        <v>0</v>
      </c>
      <c r="L73" s="27">
        <f t="shared" si="3"/>
        <v>0</v>
      </c>
      <c r="O73" s="124" t="s">
        <v>357</v>
      </c>
    </row>
    <row r="74" spans="1:15" ht="15.75" thickBot="1" x14ac:dyDescent="0.3">
      <c r="A74" s="113"/>
      <c r="H74" s="52" t="s">
        <v>284</v>
      </c>
      <c r="I74" s="113"/>
      <c r="J74" s="113"/>
      <c r="K74" s="113"/>
      <c r="L74" s="52" t="s">
        <v>285</v>
      </c>
    </row>
    <row r="75" spans="1:15" s="98" customFormat="1" ht="16.5" thickBot="1" x14ac:dyDescent="0.3">
      <c r="A75" s="121">
        <v>60</v>
      </c>
      <c r="B75" s="99" t="s">
        <v>504</v>
      </c>
      <c r="F75" s="101">
        <f>H73+L73</f>
        <v>0</v>
      </c>
      <c r="G75" s="100"/>
      <c r="H75" s="100"/>
      <c r="I75" s="100"/>
      <c r="J75" s="100"/>
      <c r="K75" s="100"/>
    </row>
  </sheetData>
  <mergeCells count="64">
    <mergeCell ref="B63:D63"/>
    <mergeCell ref="B64:D64"/>
    <mergeCell ref="B70:D70"/>
    <mergeCell ref="B71:D71"/>
    <mergeCell ref="B72:D72"/>
    <mergeCell ref="B65:D65"/>
    <mergeCell ref="B66:D66"/>
    <mergeCell ref="B67:D67"/>
    <mergeCell ref="B68:D68"/>
    <mergeCell ref="B69:D69"/>
    <mergeCell ref="B58:D58"/>
    <mergeCell ref="B59:D59"/>
    <mergeCell ref="B60:D60"/>
    <mergeCell ref="B61:D61"/>
    <mergeCell ref="B62:D62"/>
    <mergeCell ref="B55:D55"/>
    <mergeCell ref="B56:D56"/>
    <mergeCell ref="B57:D57"/>
    <mergeCell ref="B50:D50"/>
    <mergeCell ref="B51:D51"/>
    <mergeCell ref="B52:D52"/>
    <mergeCell ref="B30:D30"/>
    <mergeCell ref="B31:D31"/>
    <mergeCell ref="B16:D16"/>
    <mergeCell ref="B17:D17"/>
    <mergeCell ref="B18:D18"/>
    <mergeCell ref="B19:D19"/>
    <mergeCell ref="B20:D20"/>
    <mergeCell ref="B21:D21"/>
    <mergeCell ref="B22:D22"/>
    <mergeCell ref="B23:D23"/>
    <mergeCell ref="B24:D24"/>
    <mergeCell ref="B25:D25"/>
    <mergeCell ref="B26:D26"/>
    <mergeCell ref="B38:D38"/>
    <mergeCell ref="B39:D39"/>
    <mergeCell ref="B53:D53"/>
    <mergeCell ref="B54:D54"/>
    <mergeCell ref="B47:D47"/>
    <mergeCell ref="B48:D48"/>
    <mergeCell ref="B49:D49"/>
    <mergeCell ref="B40:D40"/>
    <mergeCell ref="B41:D41"/>
    <mergeCell ref="B42:D42"/>
    <mergeCell ref="B43:D43"/>
    <mergeCell ref="B44:D44"/>
    <mergeCell ref="B45:D45"/>
    <mergeCell ref="B46:D46"/>
    <mergeCell ref="B12:D12"/>
    <mergeCell ref="B13:D14"/>
    <mergeCell ref="N13:N14"/>
    <mergeCell ref="O13:O14"/>
    <mergeCell ref="B37:D37"/>
    <mergeCell ref="B32:D32"/>
    <mergeCell ref="B33:D33"/>
    <mergeCell ref="B34:D34"/>
    <mergeCell ref="B35:D35"/>
    <mergeCell ref="B36:D36"/>
    <mergeCell ref="J13:L13"/>
    <mergeCell ref="B15:D15"/>
    <mergeCell ref="B27:D27"/>
    <mergeCell ref="B28:D28"/>
    <mergeCell ref="F13:H13"/>
    <mergeCell ref="B29:D29"/>
  </mergeCells>
  <pageMargins left="0.7" right="0.7" top="0.75" bottom="0.75" header="0.3" footer="0.3"/>
  <pageSetup scale="36"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'Schedule 2A'!$AF$7:$AF$8</xm:f>
          </x14:formula1>
          <xm:sqref>F8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Instructions</vt:lpstr>
      <vt:lpstr>Certification</vt:lpstr>
      <vt:lpstr>Schedule 1</vt:lpstr>
      <vt:lpstr>Schedule 1A</vt:lpstr>
      <vt:lpstr>Schedule 1B</vt:lpstr>
      <vt:lpstr>Schedule 1C</vt:lpstr>
      <vt:lpstr>Schedule 2</vt:lpstr>
      <vt:lpstr>Schedule 2A</vt:lpstr>
      <vt:lpstr>Schedule 2B</vt:lpstr>
      <vt:lpstr>Schedule 2C</vt:lpstr>
      <vt:lpstr>Schedule 2D</vt:lpstr>
      <vt:lpstr>Schedule 2E</vt:lpstr>
      <vt:lpstr>Schedule 2F</vt:lpstr>
      <vt:lpstr>Schedule 2G</vt:lpstr>
      <vt:lpstr>Schedule 2H</vt:lpstr>
      <vt:lpstr>Schedule 2I</vt:lpstr>
      <vt:lpstr>Schedule 2J</vt:lpstr>
      <vt:lpstr>Schedule 2K</vt:lpstr>
      <vt:lpstr>Schedule 2L</vt:lpstr>
      <vt:lpstr>Schedule 2M</vt:lpstr>
      <vt:lpstr>Schedule 3</vt:lpstr>
      <vt:lpstr>Schedule 4</vt:lpstr>
      <vt:lpstr>Schedule 5</vt:lpstr>
      <vt:lpstr>Instructions!Print_Area</vt:lpstr>
    </vt:vector>
  </TitlesOfParts>
  <Company>Myers and Stauffer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Ashleigh Perez</dc:creator>
  <cp:lastModifiedBy>Molly Scott</cp:lastModifiedBy>
  <cp:lastPrinted>2024-06-21T19:41:04Z</cp:lastPrinted>
  <dcterms:created xsi:type="dcterms:W3CDTF">2022-01-27T23:29:48Z</dcterms:created>
  <dcterms:modified xsi:type="dcterms:W3CDTF">2024-10-08T14:54:02Z</dcterms:modified>
</cp:coreProperties>
</file>