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consultinggroup.sharepoint.com/sites/GrpHESProviderPaymentModelingTM/Shared Documents/Projects - Active/CO UPL Consultation/CO ACR Analysis January 2025/Distribution/"/>
    </mc:Choice>
  </mc:AlternateContent>
  <xr:revisionPtr revIDLastSave="17" documentId="8_{8FA42458-6E7D-4728-B6C0-DDF14602D134}" xr6:coauthVersionLast="47" xr6:coauthVersionMax="47" xr10:uidLastSave="{5C828BAC-2227-4A62-9627-6698119A512A}"/>
  <bookViews>
    <workbookView xWindow="-120" yWindow="-120" windowWidth="29040" windowHeight="15720" xr2:uid="{0B16A2E0-375F-4483-9637-C22400AA2AC2}"/>
  </bookViews>
  <sheets>
    <sheet name="NOTES" sheetId="6" r:id="rId1"/>
    <sheet name="Sample Calc" sheetId="7" r:id="rId2"/>
    <sheet name="Com Pay-to-Cost ComRev" sheetId="3" r:id="rId3"/>
    <sheet name="Com Pay-to-Cost PCG ComCost" sheetId="4" r:id="rId4"/>
    <sheet name="Com Pay-to-Cost PCG MCd" sheetId="5" r:id="rId5"/>
    <sheet name="SUMMARY for Presentation" sheetId="1" r:id="rId6"/>
  </sheets>
  <definedNames>
    <definedName name="___INDEX_SHEET___ASAP_Utilities">#REF!</definedName>
    <definedName name="_xlnm._FilterDatabase" localSheetId="2" hidden="1">'Com Pay-to-Cost ComRev'!$A$4:$AB$98</definedName>
    <definedName name="_xlnm._FilterDatabase" localSheetId="3" hidden="1">'Com Pay-to-Cost PCG ComCost'!$A$4:$Z$88</definedName>
    <definedName name="_xlnm._FilterDatabase" localSheetId="4" hidden="1">'Com Pay-to-Cost PCG MCd'!$A$4:$AA$98</definedName>
    <definedName name="_ra1">#REF!</definedName>
    <definedName name="ad">#REF!</definedName>
    <definedName name="AddOnFactor">#REF!</definedName>
    <definedName name="AdjustmentGroups">#REF!</definedName>
    <definedName name="Adults_Assmt">#REF!</definedName>
    <definedName name="Adults_Assmt1">#REF!</definedName>
    <definedName name="Adults_Assmt2">#REF!</definedName>
    <definedName name="Adults_Rate">#REF!</definedName>
    <definedName name="Adults_Target">#REF!</definedName>
    <definedName name="AdultsDays_Rate">#REF!</definedName>
    <definedName name="AdultsDays_Target">#REF!</definedName>
    <definedName name="AdultsDischarges_Rate">#REF!</definedName>
    <definedName name="AdultsDischarges_Target">#REF!</definedName>
    <definedName name="AdultsMgdCare_Rate">#REF!</definedName>
    <definedName name="AdultsMgdCare_Target">#REF!</definedName>
    <definedName name="AdultsNonMC_Rate">#REF!</definedName>
    <definedName name="AdultsNonMC_Target">#REF!</definedName>
    <definedName name="AdultsNonMCDays_Rate">#REF!</definedName>
    <definedName name="AdultsNonMCDays_Target">#REF!</definedName>
    <definedName name="AdultsNonMCDisc_Rate">#REF!</definedName>
    <definedName name="AdultsNonMCDisc_Target">#REF!</definedName>
    <definedName name="Aggregate_funds_under_UPL">#REF!</definedName>
    <definedName name="Available_CICP_Certification">#REF!</definedName>
    <definedName name="AX">#REF!</definedName>
    <definedName name="b1b2">#REF!</definedName>
    <definedName name="B1B2noIMDs">#REF!</definedName>
    <definedName name="B1B2NoPsych">#REF!</definedName>
    <definedName name="B1B2Summary">#REF!</definedName>
    <definedName name="BadDebt_FF_FFY07">#REF!</definedName>
    <definedName name="BadDebt_minus_FF_FFY07">#REF!</definedName>
    <definedName name="BadDebt_pct_of_BadDebt_costs">#REF!</definedName>
    <definedName name="Beds">#REF!</definedName>
    <definedName name="Bonus_DSH_no_MI">#REF!</definedName>
    <definedName name="Bonus_DSH_Pmt">#REF!</definedName>
    <definedName name="Bonus_MI_Pmt">#REF!</definedName>
    <definedName name="Cap_Pct">#REF!</definedName>
    <definedName name="CapFactor">#REF!</definedName>
    <definedName name="CCR">#REF!</definedName>
    <definedName name="Cert_and_PrimaryPmt">#REF!</definedName>
    <definedName name="Certification_Letters">#REF!</definedName>
    <definedName name="CertificationSource">#REF!</definedName>
    <definedName name="Change_from_FY07_Reimbursement">#REF!</definedName>
    <definedName name="CHP_Assmt">#REF!</definedName>
    <definedName name="CHP_Assmt1">#REF!</definedName>
    <definedName name="CHP_Assmt2">#REF!</definedName>
    <definedName name="CHP_Rate">#REF!</definedName>
    <definedName name="CHP_Target">#REF!</definedName>
    <definedName name="CHPDays_Rate">#REF!</definedName>
    <definedName name="CHPDays_Target">#REF!</definedName>
    <definedName name="CHPDischarges_Rate">#REF!</definedName>
    <definedName name="CHPDischarges_Target">#REF!</definedName>
    <definedName name="CHPMgdCare_Rate">#REF!</definedName>
    <definedName name="CHPMgdCare_Target">#REF!</definedName>
    <definedName name="CHPNonMC_Rate">#REF!</definedName>
    <definedName name="CHPNonMC_Target">#REF!</definedName>
    <definedName name="CHPNonMCDays_Rate">#REF!</definedName>
    <definedName name="CHPNonMCDays_Target">#REF!</definedName>
    <definedName name="CHPNonMCDisc_Rate">#REF!</definedName>
    <definedName name="CHPNonMCDisc_Target">#REF!</definedName>
    <definedName name="CHPPrenat_Assmt">#REF!</definedName>
    <definedName name="CHPPrenat_Assmt1">#REF!</definedName>
    <definedName name="CHPPrenat_Assmt2">#REF!</definedName>
    <definedName name="CHPPrenat_Rate">#REF!</definedName>
    <definedName name="CHPPrenat_Target">#REF!</definedName>
    <definedName name="CHPPrenatDays_Rate">#REF!</definedName>
    <definedName name="CHPPrenatDays_Target">#REF!</definedName>
    <definedName name="CHPPrenatDischarges_Rate">#REF!</definedName>
    <definedName name="CHPPrenatDischarges_Target">#REF!</definedName>
    <definedName name="CHPPrenatMgdCare_Rate">#REF!</definedName>
    <definedName name="CHPPrenatMgdCare_Target">#REF!</definedName>
    <definedName name="CHPPrenatNonMC_Rate">#REF!</definedName>
    <definedName name="CHPPrenatNonMC_Target">#REF!</definedName>
    <definedName name="CHPPrenatNonMCDays_Rate">#REF!</definedName>
    <definedName name="CHPPrenatNonMCDays_Target">#REF!</definedName>
    <definedName name="CHPPrenatNonMCDisc_Rate">#REF!</definedName>
    <definedName name="CHPPrenatNonMCDisc_Target">#REF!</definedName>
    <definedName name="CICP_Assmt">#REF!</definedName>
    <definedName name="CICP_Assmt1">#REF!</definedName>
    <definedName name="CICP_Assmt2">#REF!</definedName>
    <definedName name="CICP_Rate">#REF!</definedName>
    <definedName name="CICP_Target">#REF!</definedName>
    <definedName name="CICPCertSource">#REF!</definedName>
    <definedName name="CICPDays_Rate">#REF!</definedName>
    <definedName name="CICPDays_Target">#REF!</definedName>
    <definedName name="CICPDischarges_Rate">#REF!</definedName>
    <definedName name="CICPDischarges_Target">#REF!</definedName>
    <definedName name="cicpHeaders">#REF!</definedName>
    <definedName name="CICPMgdCare_Rate">#REF!</definedName>
    <definedName name="CICPMgdCare_Target">#REF!</definedName>
    <definedName name="CICPNonMC_Rate">#REF!</definedName>
    <definedName name="CICPNonMC_Target">#REF!</definedName>
    <definedName name="CICPNonMCDays_Rate">#REF!</definedName>
    <definedName name="CICPNonMCDays_Target">#REF!</definedName>
    <definedName name="CICPNonMCDisc_Rate">#REF!</definedName>
    <definedName name="CICPNonMCDisc_Target">#REF!</definedName>
    <definedName name="CodeName" hidden="1">#REF!</definedName>
    <definedName name="Comm_fee_per_visit">#REF!</definedName>
    <definedName name="Commercial">#REF!</definedName>
    <definedName name="Commercial_percent">#REF!</definedName>
    <definedName name="CRYB">#REF!</definedName>
    <definedName name="CRYE">#REF!</definedName>
    <definedName name="CY03BadDebt_CHA">#REF!</definedName>
    <definedName name="CY04_BadDebt">#REF!</definedName>
    <definedName name="CY05_OtherPatient_Days">#REF!</definedName>
    <definedName name="CY05_SelfPay_Days">#REF!</definedName>
    <definedName name="CY05Medicaid_Days">#REF!</definedName>
    <definedName name="CY05Total_Patient_Days">#REF!</definedName>
    <definedName name="CY06_BadDebt">#REF!</definedName>
    <definedName name="CY06_BadDebt_Costs_Inflated">#REF!</definedName>
    <definedName name="CY06BadDebt_costs">#REF!</definedName>
    <definedName name="Data_Area">#REF!</definedName>
    <definedName name="Days_pct_Medicaid">#REF!</definedName>
    <definedName name="Days_pct_MI">#REF!</definedName>
    <definedName name="dental">#REF!</definedName>
    <definedName name="dental1">#REF!</definedName>
    <definedName name="DH_BadDebt_pct_FFY07">#REF!</definedName>
    <definedName name="DH_Dist_FFY08">#REF!</definedName>
    <definedName name="DH_Max_FF_from_BadDebt_costs_FFY08">#REF!</definedName>
    <definedName name="DH_pct_BadDebt_FFY08">#REF!</definedName>
    <definedName name="DHdist_FFY07">#REF!</definedName>
    <definedName name="DHMHDiscountFeeRaised">#REF!</definedName>
    <definedName name="DHUHMHDiscountFeeRaised">#REF!</definedName>
    <definedName name="DHUHMHDiscountPct">#REF!</definedName>
    <definedName name="Disabled_Assmt">#REF!</definedName>
    <definedName name="Disabled_Assmt1">#REF!</definedName>
    <definedName name="Disabled_Assmt2">#REF!</definedName>
    <definedName name="Disabled_Rate">#REF!</definedName>
    <definedName name="Disabled_Target">#REF!</definedName>
    <definedName name="DisabledDays_Rate">#REF!</definedName>
    <definedName name="DisabledDays_Target">#REF!</definedName>
    <definedName name="DisabledDischarges_Rate">#REF!</definedName>
    <definedName name="DisabledDischarges_Target">#REF!</definedName>
    <definedName name="DisabledMgdCare_Rate">#REF!</definedName>
    <definedName name="DisabledMgdCare_Target">#REF!</definedName>
    <definedName name="DisabledNonMC_Rate">#REF!</definedName>
    <definedName name="DisabledNonMC_Target">#REF!</definedName>
    <definedName name="DisabledNonMCDays_Rate">#REF!</definedName>
    <definedName name="DisabledNonMCDays_Target">#REF!</definedName>
    <definedName name="DisabledNonMCDisc_Rate">#REF!</definedName>
    <definedName name="DisabledNonMCDisc_Target">#REF!</definedName>
    <definedName name="Discount_Pct">#REF!</definedName>
    <definedName name="Dist_of_remaining_funds">#REF!</definedName>
    <definedName name="DSH_BadDebt_max_FFY07">#REF!</definedName>
    <definedName name="DSH_BadDebt_max_FFY08">#REF!</definedName>
    <definedName name="DSH_BadDebt_TotalFunds">#REF!</definedName>
    <definedName name="DSH_MI_pmt_TotalFunds">#REF!</definedName>
    <definedName name="DSH_pct_of_MI_costs">#REF!</definedName>
    <definedName name="DSH_pmt_TotalFunds">#REF!</definedName>
    <definedName name="DSHAdjustments">#REF!</definedName>
    <definedName name="DSHMDDays">#REF!</definedName>
    <definedName name="DSHPercent">#REF!</definedName>
    <definedName name="DSHwtd_costs">#REF!</definedName>
    <definedName name="DSHwtd_Medicaid_only">#REF!</definedName>
    <definedName name="DSHwtd_MI_only">#REF!</definedName>
    <definedName name="DSHwtdCosts_with_DSH_bonus">#REF!</definedName>
    <definedName name="DSHwtdCosts_with_DSHplusMI_bonus">#REF!</definedName>
    <definedName name="DSHwtdCosts_with_DSHplusMI_bonus_PrivateTotal">#REF!</definedName>
    <definedName name="DSHwtdCosts_with_DSHplusMI_bonus_PublicTotal">#REF!</definedName>
    <definedName name="DSHwtdCosts_with_MI_bonus">#REF!</definedName>
    <definedName name="DUAL_DAYS">#REF!</definedName>
    <definedName name="DUAL_RTN_CHRG">#REF!</definedName>
    <definedName name="Excel_BuiltIn_Print_Area_1">#REF!</definedName>
    <definedName name="Excel_BuiltIn_Print_Area_2">#REF!</definedName>
    <definedName name="Excel_BuiltIn_Print_Titles_1">#REF!,#REF!</definedName>
    <definedName name="Excel_BuiltIn_Print_Titles_2">#REF!,#REF!</definedName>
    <definedName name="Excess_DSH">#REF!</definedName>
    <definedName name="FeeCost">#REF!</definedName>
    <definedName name="feeNecSum">#REF!</definedName>
    <definedName name="FF_from_BadDebt_costs_FFY">#REF!</definedName>
    <definedName name="FFP_avail_fromUPL">#REF!</definedName>
    <definedName name="FFP_on_Cert">#REF!</definedName>
    <definedName name="FFS_DAYS">#REF!</definedName>
    <definedName name="FFS_RTN_CHRG">#REF!</definedName>
    <definedName name="FFS_TRANSPLNT_COST">#REF!</definedName>
    <definedName name="FFY07_Addl_DSH_Payment">#REF!</definedName>
    <definedName name="FFY07_Remaining_CICP_Cert">#REF!</definedName>
    <definedName name="FFY07MaxFF_from_MI_costs">#REF!</definedName>
    <definedName name="FFY07MaxMI_costs_FF">#REF!</definedName>
    <definedName name="FFY07MaxMI_costs_GF">#REF!</definedName>
    <definedName name="FFY07Potential_MI_pmt_FF">#REF!</definedName>
    <definedName name="FFY08_Addl_DSH_Payment">#REF!</definedName>
    <definedName name="FFY08_Remaining_CICP_Cert">#REF!</definedName>
    <definedName name="FFY08Max_MI_costs_FF">#REF!</definedName>
    <definedName name="FFY08Max_MI_costs_GF">#REF!</definedName>
    <definedName name="FFY08MaxFF_from_MI_costs">#REF!</definedName>
    <definedName name="FFY08Potential_MI_pmt_FF">#REF!</definedName>
    <definedName name="Formatted_Provider_ID">#REF!</definedName>
    <definedName name="FormulaBar" hidden="1">#REF!</definedName>
    <definedName name="FT06_Reimbursement">#REF!</definedName>
    <definedName name="FY04BadDebt">#REF!</definedName>
    <definedName name="FY04BadDebt_cost">#REF!</definedName>
    <definedName name="FY0506CICP_WriteOff_Charges">#REF!</definedName>
    <definedName name="FY06CICP_costs">#REF!</definedName>
    <definedName name="FY06CICP_days">#REF!</definedName>
    <definedName name="FY07_Reimbursement">#REF!</definedName>
    <definedName name="FY07BadDebt_inflated_costs">#REF!</definedName>
    <definedName name="FY07Qualified_badDebt_costs">#REF!</definedName>
    <definedName name="FY08_DSHcap">#REF!</definedName>
    <definedName name="FY08_Reimbursement">#REF!</definedName>
    <definedName name="FY08CICP_inflated_costs">#REF!</definedName>
    <definedName name="FY08UPL_avail">#REF!</definedName>
    <definedName name="FY08UPL_other">#REF!</definedName>
    <definedName name="FY08UPL_rem_after_Medicaid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HOSP_NAME">#REF!</definedName>
    <definedName name="HQIPTiers">#REF!</definedName>
    <definedName name="INDEX">#REF!</definedName>
    <definedName name="InflAdjust22">#REF!</definedName>
    <definedName name="InflAdjust23">#REF!</definedName>
    <definedName name="InflAdjust24">#REF!</definedName>
    <definedName name="InflAdjust25">#REF!</definedName>
    <definedName name="Inflation">#REF!</definedName>
    <definedName name="INST_FFS_ROUTINE_COST">#REF!</definedName>
    <definedName name="INST_MCO_ROUTINE_COST">#REF!</definedName>
    <definedName name="INST_OTHER_ROUTINE_COST">#REF!</definedName>
    <definedName name="INST_XOVER_ROUTINE_COST">#REF!</definedName>
    <definedName name="IP_Assmt">#REF!</definedName>
    <definedName name="IP_DUAL_ANC_CHRG">#REF!</definedName>
    <definedName name="IP_FFS_ANC_CHRG">#REF!</definedName>
    <definedName name="IP_FFS_ANC_COST">#REF!</definedName>
    <definedName name="IP_MCO_ANC_COST">#REF!</definedName>
    <definedName name="IP_OOSFFS_ANC_COST">#REF!</definedName>
    <definedName name="IP_OOSMCO_ANC_COST">#REF!</definedName>
    <definedName name="IP_OOSOTHER_ANC_COST">#REF!</definedName>
    <definedName name="IP_OOSXOVER_ANC_COST">#REF!</definedName>
    <definedName name="IP_OTHER_ANC_COST">#REF!</definedName>
    <definedName name="IP_Rate">#REF!</definedName>
    <definedName name="IP_Target">#REF!</definedName>
    <definedName name="IP_UNINS_COST">#REF!</definedName>
    <definedName name="IP_UPL_COST">#REF!</definedName>
    <definedName name="IP_XOVER_ANC_COST">#REF!</definedName>
    <definedName name="IPB1B2Calc">#REF!</definedName>
    <definedName name="IPDays_Rate">#REF!</definedName>
    <definedName name="IPDays_Target">#REF!</definedName>
    <definedName name="IPDischarges_Rate">#REF!</definedName>
    <definedName name="IPDischarges_Target">#REF!</definedName>
    <definedName name="ipHeaders">#REF!</definedName>
    <definedName name="IPHVMKDiscount">#REF!</definedName>
    <definedName name="IPMgdCare_Rate">#REF!</definedName>
    <definedName name="IPNonMC_Rate">#REF!</definedName>
    <definedName name="IPNonMC_Target">#REF!</definedName>
    <definedName name="IPNonMCDays_Rate">#REF!</definedName>
    <definedName name="IPNonMCDisc_Rate">#REF!</definedName>
    <definedName name="IPNonMCDisc_Target">#REF!</definedName>
    <definedName name="IPOPAdjustments">#REF!</definedName>
    <definedName name="Left">#REF!</definedName>
    <definedName name="Left2">#REF!</definedName>
    <definedName name="LicensedBeds">#REF!</definedName>
    <definedName name="LostFF_UPLminusPayment">#REF!</definedName>
    <definedName name="Max_FF_from_BadDebt_costs_FFY08">#REF!</definedName>
    <definedName name="MaxDSH_CICP_costs">#REF!</definedName>
    <definedName name="MC_Fee">#REF!</definedName>
    <definedName name="MCFee">#REF!,#REF!</definedName>
    <definedName name="MCFeePerDay">#REF!</definedName>
    <definedName name="MCFeeToRaise">#REF!</definedName>
    <definedName name="MCO_TRANSPLNT_COST">#REF!</definedName>
    <definedName name="MCODays">#REF!</definedName>
    <definedName name="MD_ID_1">#REF!</definedName>
    <definedName name="MD_ID_2">#REF!</definedName>
    <definedName name="MD_LD">#REF!</definedName>
    <definedName name="Mdcd_Pct_Discount">#REF!</definedName>
    <definedName name="MdcdCapFeeRaised">#REF!</definedName>
    <definedName name="MDDaysFFSMCO">#REF!</definedName>
    <definedName name="MDIPFFSCost">#REF!</definedName>
    <definedName name="MDIPFFSOtherCost">#REF!</definedName>
    <definedName name="MDIPFFSOtherPay">#REF!</definedName>
    <definedName name="MDIPFFSPay">#REF!</definedName>
    <definedName name="MDIPMCOost">#REF!</definedName>
    <definedName name="MDIPMCOPay">#REF!</definedName>
    <definedName name="MDOPFFSCost">#REF!</definedName>
    <definedName name="MDOPFFSOtherPay">#REF!</definedName>
    <definedName name="MDOPFFSPay">#REF!</definedName>
    <definedName name="MDOPMCOost">#REF!</definedName>
    <definedName name="MDOPMCOPay">#REF!</definedName>
    <definedName name="MDPOPFFSOtherCost">#REF!</definedName>
    <definedName name="mec">#REF!</definedName>
    <definedName name="MedEdCap">#REF!</definedName>
    <definedName name="MedEdCap_2">#REF!</definedName>
    <definedName name="Medicaid_Cap">#REF!</definedName>
    <definedName name="Medicaid_PrvdrNmbr">#REF!</definedName>
    <definedName name="Mgd_Care__or_commercialPercent">#REF!</definedName>
    <definedName name="MI_cap">#REF!</definedName>
    <definedName name="MKKids_Assmt">#REF!</definedName>
    <definedName name="MKKids_Assmt1">#REF!</definedName>
    <definedName name="MKKids_Assmt2">#REF!</definedName>
    <definedName name="MKKids_Rate">#REF!</definedName>
    <definedName name="MKKids_Target">#REF!</definedName>
    <definedName name="MKKidsDays_Rate">#REF!</definedName>
    <definedName name="MKKidsDays_Target">#REF!</definedName>
    <definedName name="MKKidsDischarges_Rate">#REF!</definedName>
    <definedName name="MKKidsDischarges_Target">#REF!</definedName>
    <definedName name="MKKidsMgdCare_Rate">#REF!</definedName>
    <definedName name="MKKidsMgdCare_Target">#REF!</definedName>
    <definedName name="MKKidsNonMC_Rate">#REF!</definedName>
    <definedName name="MKKidsNonMC_Target">#REF!</definedName>
    <definedName name="MKKidsNonMCDays_Rate">#REF!</definedName>
    <definedName name="MKKidsNonMCDays_Target">#REF!</definedName>
    <definedName name="MKKidsNonMCDisc_Rate">#REF!</definedName>
    <definedName name="MKKidsNonMCDisc_Target">#REF!</definedName>
    <definedName name="mm">#REF!</definedName>
    <definedName name="MMIS_charges">#REF!</definedName>
    <definedName name="MMIS_Payments">#REF!</definedName>
    <definedName name="newleft">#REF!</definedName>
    <definedName name="nn">#REF!</definedName>
    <definedName name="Non_Medicare_DaysPercent">#REF!</definedName>
    <definedName name="nonCICP_DSH_pmt_minus_FF_FFY07">#REF!</definedName>
    <definedName name="nonCICP_DSH_pmt_minus_FF_FFY08">#REF!</definedName>
    <definedName name="nonCICP_DSH_pmt_minus_GF">#REF!</definedName>
    <definedName name="nonCICP_DSH_pmt_minus_Medicaid_days">#REF!</definedName>
    <definedName name="nonCICP_DSH_pmt_minus_SelfPay_and_Other_days">#REF!</definedName>
    <definedName name="nonCICP_DSH_pmt_minus_Total_funds">#REF!</definedName>
    <definedName name="nonCICP_DSH_TotalFunds">#REF!</definedName>
    <definedName name="NonCICP_SFY_DSH_cap">#REF!</definedName>
    <definedName name="NonMC_Chgs_Assmt">#REF!</definedName>
    <definedName name="NonMC_Days_Assmt">#REF!</definedName>
    <definedName name="NonMC_Days_Rt">#REF!</definedName>
    <definedName name="NonMC_Discharge_Rt">#REF!</definedName>
    <definedName name="NonMC_Discharges_Assmt">#REF!</definedName>
    <definedName name="NonMC_Total_Chg_Rate">#REF!</definedName>
    <definedName name="nonMCFee">#REF!</definedName>
    <definedName name="nonMCFeePerDay">#REF!</definedName>
    <definedName name="Number_of_Satellites">#REF!</definedName>
    <definedName name="ObjectName" hidden="1">#REF!</definedName>
    <definedName name="ObjectType" hidden="1">#REF!</definedName>
    <definedName name="OOS_FFS_ROUTINE_COST">#REF!</definedName>
    <definedName name="OOS_MCO_ROUTINE_COST">#REF!</definedName>
    <definedName name="OOS_OTHER_ROUTINE_COST">#REF!</definedName>
    <definedName name="OOS_XOVER_ROUTINE_COST">#REF!</definedName>
    <definedName name="OOSFFS_TRANSPLNT_COST">#REF!</definedName>
    <definedName name="OOSMCO_TRANSPLNT_COST">#REF!</definedName>
    <definedName name="OOSOTHER_TRANSPLNT_COST">#REF!</definedName>
    <definedName name="OOSXOVER_TRANSPLNT_COST">#REF!</definedName>
    <definedName name="OP_Assmt">#REF!</definedName>
    <definedName name="OP_Assmt1">#REF!</definedName>
    <definedName name="OP_Assmt2">#REF!</definedName>
    <definedName name="OP_comm_fee">#REF!</definedName>
    <definedName name="Op_comm_target">#REF!</definedName>
    <definedName name="OP_DUAL_CHRG_ALLOC">#REF!</definedName>
    <definedName name="OP_Fee">#REF!</definedName>
    <definedName name="OP_Fee_Raised_Cap">#REF!</definedName>
    <definedName name="OP_FFS_ANC_CHRG_ALLOC">#REF!</definedName>
    <definedName name="OP_FFS_ANC_COST">#REF!</definedName>
    <definedName name="OP_MCO_ANC_COST">#REF!</definedName>
    <definedName name="OP_non_comm_fee">#REF!</definedName>
    <definedName name="OP_non_comm_target">#REF!</definedName>
    <definedName name="OP_OOSFFS_ANC_COST">#REF!</definedName>
    <definedName name="OP_OOSMCO_ANC_COST">#REF!</definedName>
    <definedName name="OP_OOSOTHER_ANC_COST">#REF!</definedName>
    <definedName name="OP_OOSXOVER_ANC_COST">#REF!</definedName>
    <definedName name="OP_OTHER_ANC_COST">#REF!</definedName>
    <definedName name="OP_Rate">#REF!</definedName>
    <definedName name="OP_Target">#REF!</definedName>
    <definedName name="OP_UNINS_COST">#REF!</definedName>
    <definedName name="OP_UPL_COST">#REF!</definedName>
    <definedName name="OP_XOVER_ANC_COST">#REF!</definedName>
    <definedName name="OPB1B2">#REF!</definedName>
    <definedName name="OPB1B2Calc">#REF!</definedName>
    <definedName name="OPDays_Rate">#REF!</definedName>
    <definedName name="OPDays_Target">#REF!</definedName>
    <definedName name="OPDischarges_Rate">#REF!</definedName>
    <definedName name="OPDischarges_Target">#REF!</definedName>
    <definedName name="OPFeePart">#REF!</definedName>
    <definedName name="OPFeePct">#REF!</definedName>
    <definedName name="OPFeeStrategy">#REF!</definedName>
    <definedName name="OPFeeToRaise">#REF!</definedName>
    <definedName name="opHeaders">#REF!</definedName>
    <definedName name="OPHVMKDiscount">#REF!</definedName>
    <definedName name="OPHVolMKDiscount">#REF!</definedName>
    <definedName name="OPInflAdjust22">#REF!</definedName>
    <definedName name="OPInflAdjust23">#REF!</definedName>
    <definedName name="OPInflAdjust24">#REF!</definedName>
    <definedName name="OPInflAdjust25">#REF!</definedName>
    <definedName name="OPMgd_Target">#REF!</definedName>
    <definedName name="OPMgdCare_Rate">#REF!</definedName>
    <definedName name="OPNonMC_Rate">#REF!</definedName>
    <definedName name="OPNonMC_Target">#REF!</definedName>
    <definedName name="OPNonMCDays_Rate">#REF!</definedName>
    <definedName name="OPNonMCDays_Target">#REF!</definedName>
    <definedName name="OPNonMCDisc_Rate">#REF!</definedName>
    <definedName name="OPNonMCDisc_Target">#REF!</definedName>
    <definedName name="OPPctOfCharges">#REF!</definedName>
    <definedName name="OPRateAdjust23">#REF!</definedName>
    <definedName name="OPRateAdjust24">#REF!</definedName>
    <definedName name="OPRateAdjust25">#REF!</definedName>
    <definedName name="OPUtilAdjust22">#REF!</definedName>
    <definedName name="OPUtilAdjust23">#REF!</definedName>
    <definedName name="OPUtilAdjust24">#REF!</definedName>
    <definedName name="OPUtilAdjust25">#REF!</definedName>
    <definedName name="Other_Add_On__Urban_Non_CICP">#REF!</definedName>
    <definedName name="OTHER_TRANSPLNT_COST">#REF!</definedName>
    <definedName name="Over_max_BadDebt_FF_FFY07">#REF!</definedName>
    <definedName name="Over_max_BadDebt_FF_FFY08">#REF!</definedName>
    <definedName name="Over_max_BadDebt_minus_FF_FFY08">#REF!</definedName>
    <definedName name="P1_P2">#REF!</definedName>
    <definedName name="P1P2noIMDs">#REF!</definedName>
    <definedName name="P1P2NoPsych">#REF!</definedName>
    <definedName name="Parents_Assmt">#REF!</definedName>
    <definedName name="Parents_Assmt1">#REF!</definedName>
    <definedName name="Parents_Assmt2">#REF!</definedName>
    <definedName name="Parents_Rate">#REF!</definedName>
    <definedName name="Parents_Target">#REF!</definedName>
    <definedName name="ParentsDays_Rate">#REF!</definedName>
    <definedName name="ParentsDays_Target">#REF!</definedName>
    <definedName name="ParentsDischarges_Rate">#REF!</definedName>
    <definedName name="ParentsDischarges_Target">#REF!</definedName>
    <definedName name="ParentsMgdCare_Rate">#REF!</definedName>
    <definedName name="ParentsMgdCare_Target">#REF!</definedName>
    <definedName name="ParentsNonMC_Rate">#REF!</definedName>
    <definedName name="ParentsNonMC_Target">#REF!</definedName>
    <definedName name="ParentsNonMCDays_Rate">#REF!</definedName>
    <definedName name="ParentsNonMCDays_Target">#REF!</definedName>
    <definedName name="ParentsNonMCDisc_Rate">#REF!</definedName>
    <definedName name="ParentsNonMCDisc_Target">#REF!</definedName>
    <definedName name="Password" hidden="1">#REF!</definedName>
    <definedName name="pct">#REF!</definedName>
    <definedName name="Pct_Medicaid">#REF!</definedName>
    <definedName name="Pct_MI">#REF!</definedName>
    <definedName name="Pct_Other">#REF!</definedName>
    <definedName name="Pct_SelfPay">#REF!</definedName>
    <definedName name="PctChange_from_FY07_pmt">#REF!</definedName>
    <definedName name="PctMedicaid_Mean">#REF!</definedName>
    <definedName name="PctMedicaid_MeanPlusStd">#REF!</definedName>
    <definedName name="PctMedicaid_StD">#REF!</definedName>
    <definedName name="PctMI_Mean">#REF!</definedName>
    <definedName name="PctMI_MeanPlusStd">#REF!</definedName>
    <definedName name="PctMI_StD">#REF!</definedName>
    <definedName name="PctOther_Mean">#REF!</definedName>
    <definedName name="PctOther_MeanPlusStd">#REF!</definedName>
    <definedName name="PctOther_StD">#REF!</definedName>
    <definedName name="PctSelfPay_Mean">#REF!</definedName>
    <definedName name="PctSelfPay_MeanPlusStd">#REF!</definedName>
    <definedName name="PctSelfPay_StD">#REF!</definedName>
    <definedName name="PFGroup">#REF!</definedName>
    <definedName name="PostDiscount_Fee_Raised">#REF!</definedName>
    <definedName name="Potential_BadDebt_minus_FF_FFY08">#REF!</definedName>
    <definedName name="Primary_Care">#REF!</definedName>
    <definedName name="PrimaryPayment">#REF!</definedName>
    <definedName name="_xlnm.Print_Area">#REF!</definedName>
    <definedName name="_xlnm.Print_Titles">#REF!</definedName>
    <definedName name="PrivateDSH_cap_FFY07">#REF!</definedName>
    <definedName name="PrivateDSH_cap_FFY08">#REF!</definedName>
    <definedName name="PrivateDSH_cap_SFY08">#REF!</definedName>
    <definedName name="Protection" hidden="1">#REF!</definedName>
    <definedName name="ProviderLocation">#REF!</definedName>
    <definedName name="ProviderName">#REF!</definedName>
    <definedName name="ProviderNumber">#REF!</definedName>
    <definedName name="ProviderType">#REF!</definedName>
    <definedName name="PublicDSH_cap_FFY07">#REF!</definedName>
    <definedName name="PublicDSH_cap_FFY08">#REF!</definedName>
    <definedName name="PublicDSH_cap_SFY08">#REF!</definedName>
    <definedName name="rahc">#REF!</definedName>
    <definedName name="Rate">#REF!</definedName>
    <definedName name="Rate2">#REF!</definedName>
    <definedName name="RateAdjust23">#REF!</definedName>
    <definedName name="RateAdjust24">#REF!</definedName>
    <definedName name="RateAdjust25">#REF!</definedName>
    <definedName name="ratesHeaders">#REF!</definedName>
    <definedName name="ratesHospHeader">#REF!</definedName>
    <definedName name="ratesRankingData">#REF!</definedName>
    <definedName name="rcap1">#REF!</definedName>
    <definedName name="rcc">#REF!</definedName>
    <definedName name="ReferenceStyle" hidden="1">#REF!</definedName>
    <definedName name="rr">#REF!</definedName>
    <definedName name="RuralDisc">#REF!</definedName>
    <definedName name="RuralProviders">#REF!</definedName>
    <definedName name="RurAncil1">#REF!</definedName>
    <definedName name="RurAncilHospCap">#REF!</definedName>
    <definedName name="RurAncilHospCap_2">#REF!</definedName>
    <definedName name="RurCaptl1">#REF!</definedName>
    <definedName name="RurCaptl1_2">#REF!</definedName>
    <definedName name="RurCaptlHospCap">#REF!</definedName>
    <definedName name="RurCaptlHospCap_2">#REF!</definedName>
    <definedName name="RurMeded1">#REF!</definedName>
    <definedName name="RurMeded1_2">#REF!</definedName>
    <definedName name="RurMededHospCap">#REF!</definedName>
    <definedName name="RurMededHospCap_2">#REF!</definedName>
    <definedName name="RurRout1">#REF!</definedName>
    <definedName name="RurRout1_2">#REF!</definedName>
    <definedName name="RurRoutHospCap">#REF!</definedName>
    <definedName name="RurRoutHospCap_2">#REF!</definedName>
    <definedName name="s">#REF!</definedName>
    <definedName name="SafetyNetDisc">#REF!</definedName>
    <definedName name="SB97_CICP_Days">#REF!</definedName>
    <definedName name="SB97_CY05_MedicaidDays">#REF!</definedName>
    <definedName name="SB97_CY05_OtherPatientDays">#REF!</definedName>
    <definedName name="SB97_CY05_SelfPayDays">#REF!</definedName>
    <definedName name="SB97_CY05_TotalPatientDays">#REF!</definedName>
    <definedName name="SB97_DSH_Wtd_Costs">#REF!</definedName>
    <definedName name="SB97_LicensedBeds">#REF!</definedName>
    <definedName name="SB97_ProviderType">#REF!</definedName>
    <definedName name="SB97_RuralProviders">#REF!</definedName>
    <definedName name="SB97_SFY0506_CICP_Costs">#REF!</definedName>
    <definedName name="SB97_SFY0506_CICP_Days">#REF!</definedName>
    <definedName name="SB97_SFY0506_CICP_WO_charges">#REF!</definedName>
    <definedName name="SelectedCell" hidden="1">#REF!</definedName>
    <definedName name="SelectedSheet" hidden="1">#REF!</definedName>
    <definedName name="SFY08_Addl_DSH_Payment">#REF!</definedName>
    <definedName name="SFY08_Qual_BadDebt_costs">#REF!</definedName>
    <definedName name="SFY08Max_MI_costs_Total_funds">#REF!</definedName>
    <definedName name="SFY08Qualified_BadDebt_costs">#REF!</definedName>
    <definedName name="somePrintTitles">#REF!</definedName>
    <definedName name="State_owed_BadDebt_minus_FF_FFY08">#REF!</definedName>
    <definedName name="SumNecFeeVals">#REF!</definedName>
    <definedName name="Table5master">#REF!</definedName>
    <definedName name="Target_Assmt_Amt">#REF!</definedName>
    <definedName name="Tbl_Departments">#REF!</definedName>
    <definedName name="titleHeaders">#REF!</definedName>
    <definedName name="Tol_Hosp_CR_Charges_1">#REF!</definedName>
    <definedName name="TOT_DAYS_UPL">#REF!</definedName>
    <definedName name="TOT_FFS_DAYS_UPL">#REF!</definedName>
    <definedName name="Tot_Hosp_CR_Contractuals_1">#REF!</definedName>
    <definedName name="TOT_IP_MD_DSHCOST">#REF!</definedName>
    <definedName name="TOT_LD">#REF!</definedName>
    <definedName name="TOT_OP_MD_DSHCOST">#REF!</definedName>
    <definedName name="TOT_PROVFEE_DSH_ADDON">#REF!</definedName>
    <definedName name="TOT_UNINS_COST">#REF!</definedName>
    <definedName name="Total_BadDebt_dist_FFY07">#REF!</definedName>
    <definedName name="Total_BadDebt_dist_FFY08">#REF!</definedName>
    <definedName name="Total_Chg_Rage">#REF!</definedName>
    <definedName name="Total_Chgs_Assmt">#REF!</definedName>
    <definedName name="Total_Days_Assmt">#REF!</definedName>
    <definedName name="Total_Days_Rt">#REF!</definedName>
    <definedName name="Total_discharge_Rt">#REF!</definedName>
    <definedName name="Total_Discharges_Assmt">#REF!</definedName>
    <definedName name="Total_DSH_Payment">#REF!</definedName>
    <definedName name="Total_Fee_per_Visit">#REF!</definedName>
    <definedName name="TOTAL_FF_from_BadDebt_costs_FFY">#REF!</definedName>
    <definedName name="TOTAL_Max_FF_from_BadDebt_costs_FFY08">#REF!</definedName>
    <definedName name="TOTAL_nonCICP_DSHpayment_minus_SelfPay_and_OtherDays">#REF!</definedName>
    <definedName name="TOTAL_nonCICP_DSHpmt_minus_MedicaidDays">#REF!</definedName>
    <definedName name="Total_payment">#REF!</definedName>
    <definedName name="TOTAL_Payments">#REF!</definedName>
    <definedName name="Total_UPL_Payment">#REF!</definedName>
    <definedName name="TotalDays">#REF!</definedName>
    <definedName name="totalHeaders">#REF!</definedName>
    <definedName name="TotalMDFFSDays">#REF!</definedName>
    <definedName name="TotalNecFee">#REF!</definedName>
    <definedName name="TotalOPCharges">#REF!</definedName>
    <definedName name="trwe">#REF!</definedName>
    <definedName name="UH_BadDebt_pct_FFY07">#REF!</definedName>
    <definedName name="UH_Dist_FFY08">#REF!</definedName>
    <definedName name="UH_Max_FF_from_BadDebt_costs_FFY08">#REF!</definedName>
    <definedName name="UH_pct_BadDebt_FFY08">#REF!</definedName>
    <definedName name="UHdist_FFY07">#REF!</definedName>
    <definedName name="UNCost">#REF!</definedName>
    <definedName name="UniformFeeRaised">#REF!</definedName>
    <definedName name="UNINS_ROUTINE_COST">#REF!</definedName>
    <definedName name="UNINS_TRANSPLNT_COST">#REF!</definedName>
    <definedName name="UNPayment">#REF!</definedName>
    <definedName name="Unused_FFY07_FF">#REF!</definedName>
    <definedName name="Unused_FFY08_FF">#REF!</definedName>
    <definedName name="Unused_UPL_FF">#REF!</definedName>
    <definedName name="UPL_Buffer">#REF!</definedName>
    <definedName name="UPL_FFP_dist">#REF!</definedName>
    <definedName name="UPL_payment_FF">#REF!</definedName>
    <definedName name="UPL_payment_GF">#REF!</definedName>
    <definedName name="UPL_payment_total_Funds">#REF!</definedName>
    <definedName name="UPL_pct_of_UPL_costs">#REF!</definedName>
    <definedName name="UPLGroup">#REF!</definedName>
    <definedName name="UPLIPDays">#REF!</definedName>
    <definedName name="UPLMDDays">#REF!</definedName>
    <definedName name="UPLOPCost">#REF!</definedName>
    <definedName name="UPLPercent">#REF!</definedName>
    <definedName name="UPLplusDSH_pct_of_MI_costs">#REF!</definedName>
    <definedName name="UPLplusDSHplusBadDebt_Pct_MI_Costs">#REF!</definedName>
    <definedName name="UPLPublic">#REF!</definedName>
    <definedName name="UPLTotalDays">#REF!</definedName>
    <definedName name="UPLwtd_Costs">#REF!</definedName>
    <definedName name="UPLwtd_Medicaid_only">#REF!</definedName>
    <definedName name="UPLwtd_MI_only">#REF!</definedName>
    <definedName name="UPLwtdCosts_withDSH_bonus">#REF!</definedName>
    <definedName name="UPLwtdCosts_withDSHandMI_bonus">#REF!</definedName>
    <definedName name="UPLwtdCosts_withMI_bonus">#REF!</definedName>
    <definedName name="UtilAdjust22">#REF!</definedName>
    <definedName name="UtilAdjust23">#REF!</definedName>
    <definedName name="UtilAdjust24">#REF!</definedName>
    <definedName name="UtilAdjust25">#REF!</definedName>
    <definedName name="v">#REF!</definedName>
    <definedName name="Visibility" hidden="1">#REF!</definedName>
    <definedName name="VLKPBeds">#REF!</definedName>
    <definedName name="VLKPCRYB">#REF!</definedName>
    <definedName name="VLKPCRYE">#REF!</definedName>
    <definedName name="VLKPCRYE2">#REF!</definedName>
    <definedName name="VLKPCRYE3">#REF!</definedName>
    <definedName name="VLKPDSHMDDays">#REF!</definedName>
    <definedName name="VLKPDSTotalDDays">#REF!</definedName>
    <definedName name="VLKPFeeCost">#REF!</definedName>
    <definedName name="VLKPMCODays">#REF!</definedName>
    <definedName name="VLKPMDDaysFFSMCO">#REF!</definedName>
    <definedName name="VLKPMDIPFFSCost">#REF!</definedName>
    <definedName name="VLKPMDIPFFSOtherCost">#REF!</definedName>
    <definedName name="VLKPMDIPFFSOtherPay">#REF!</definedName>
    <definedName name="VLKPMDIPFFSPay">#REF!</definedName>
    <definedName name="VLKPMDIPMCOost">#REF!</definedName>
    <definedName name="VLKPMDIPMCOPay">#REF!</definedName>
    <definedName name="VLKPMDOPFFSCost">#REF!</definedName>
    <definedName name="VLKPMDOPFFSOtherPay">#REF!</definedName>
    <definedName name="VLKPMDOPFFSPay">#REF!</definedName>
    <definedName name="VLKPMDOPMCOost">#REF!</definedName>
    <definedName name="VLKPMDOPMCOPay">#REF!</definedName>
    <definedName name="VLKPMDPOPFFSOtherCost">#REF!</definedName>
    <definedName name="VLKPNICU">#REF!</definedName>
    <definedName name="VLKPOBReq">#REF!</definedName>
    <definedName name="VLKPTotalDays">#REF!</definedName>
    <definedName name="VLKPTotalMDFFSDays">#REF!</definedName>
    <definedName name="VLKPTotalOPCharges">#REF!</definedName>
    <definedName name="VLKPUNCost">#REF!</definedName>
    <definedName name="VLKPUNPayment">#REF!</definedName>
    <definedName name="VLKPUPCCR">#REF!</definedName>
    <definedName name="VLKPUPLIPCost">#REF!</definedName>
    <definedName name="VLKPUPLIPDays">#REF!</definedName>
    <definedName name="VLKPUPLIPPay">#REF!</definedName>
    <definedName name="VLKPUPLMDDays">#REF!</definedName>
    <definedName name="VLKPUPLOPCost">#REF!</definedName>
    <definedName name="VLKPUPLTotalDays">#REF!</definedName>
    <definedName name="Wghtcomptabmay15">#REF!</definedName>
    <definedName name="x">#REF!</definedName>
    <definedName name="XOVER_TRANSPLNT_CO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7" l="1"/>
  <c r="N24" i="7" s="1"/>
  <c r="D24" i="7"/>
  <c r="D26" i="7" s="1"/>
  <c r="N23" i="7"/>
  <c r="M23" i="7"/>
  <c r="D23" i="7"/>
  <c r="F23" i="7" s="1"/>
  <c r="D17" i="7"/>
  <c r="M15" i="7"/>
  <c r="L15" i="7"/>
  <c r="N15" i="7" s="1"/>
  <c r="J15" i="7"/>
  <c r="D15" i="7"/>
  <c r="F15" i="7" s="1"/>
  <c r="M14" i="7"/>
  <c r="L14" i="7"/>
  <c r="N14" i="7" s="1"/>
  <c r="D14" i="7"/>
  <c r="F14" i="7" s="1"/>
  <c r="M6" i="7"/>
  <c r="L6" i="7"/>
  <c r="N6" i="7" s="1"/>
  <c r="D6" i="7"/>
  <c r="F6" i="7" s="1"/>
  <c r="M5" i="7"/>
  <c r="L5" i="7"/>
  <c r="N5" i="7" s="1"/>
  <c r="D5" i="7"/>
  <c r="D8" i="7" s="1"/>
  <c r="J6" i="7" s="1"/>
  <c r="N8" i="7" l="1"/>
  <c r="R6" i="7"/>
  <c r="F17" i="7"/>
  <c r="E17" i="7" s="1"/>
  <c r="H14" i="7"/>
  <c r="H15" i="7"/>
  <c r="R15" i="7"/>
  <c r="N17" i="7"/>
  <c r="R14" i="7"/>
  <c r="R17" i="7" s="1"/>
  <c r="F24" i="7"/>
  <c r="J14" i="7"/>
  <c r="J17" i="7" s="1"/>
  <c r="J5" i="7"/>
  <c r="J8" i="7" s="1"/>
  <c r="R5" i="7" s="1"/>
  <c r="R8" i="7" s="1"/>
  <c r="J24" i="7"/>
  <c r="N26" i="7"/>
  <c r="J23" i="7"/>
  <c r="F5" i="7"/>
  <c r="F8" i="7" l="1"/>
  <c r="H17" i="7"/>
  <c r="J26" i="7"/>
  <c r="F26" i="7"/>
  <c r="E26" i="7" l="1"/>
  <c r="H23" i="7"/>
  <c r="H24" i="7"/>
  <c r="R23" i="7"/>
  <c r="R24" i="7"/>
  <c r="P14" i="7"/>
  <c r="P17" i="7" s="1"/>
  <c r="P18" i="7" s="1"/>
  <c r="P15" i="7"/>
  <c r="E8" i="7"/>
  <c r="H6" i="7"/>
  <c r="H5" i="7"/>
  <c r="H8" i="7" s="1"/>
  <c r="P5" i="7" l="1"/>
  <c r="P6" i="7"/>
  <c r="R26" i="7"/>
  <c r="H26" i="7"/>
  <c r="P23" i="7" l="1"/>
  <c r="P24" i="7"/>
  <c r="P8" i="7"/>
  <c r="P9" i="7" s="1"/>
  <c r="P26" i="7" l="1"/>
  <c r="P27" i="7" s="1"/>
  <c r="J98" i="5"/>
  <c r="H98" i="5"/>
  <c r="K98" i="5" s="1"/>
  <c r="J97" i="5"/>
  <c r="W97" i="5"/>
  <c r="X97" i="5"/>
  <c r="W96" i="5"/>
  <c r="U96" i="5"/>
  <c r="J95" i="5"/>
  <c r="W95" i="5"/>
  <c r="U95" i="5"/>
  <c r="X95" i="5"/>
  <c r="W94" i="5"/>
  <c r="X94" i="5" s="1"/>
  <c r="U94" i="5"/>
  <c r="V94" i="5" s="1"/>
  <c r="Y94" i="5" s="1"/>
  <c r="J94" i="5"/>
  <c r="H94" i="5"/>
  <c r="K94" i="5" s="1"/>
  <c r="J93" i="5"/>
  <c r="W93" i="5"/>
  <c r="U93" i="5"/>
  <c r="V93" i="5" s="1"/>
  <c r="W92" i="5"/>
  <c r="U90" i="5"/>
  <c r="V90" i="5" s="1"/>
  <c r="H90" i="5"/>
  <c r="X88" i="5"/>
  <c r="U88" i="5"/>
  <c r="V88" i="5" s="1"/>
  <c r="Y88" i="5" s="1"/>
  <c r="J88" i="5"/>
  <c r="W88" i="5"/>
  <c r="H88" i="5"/>
  <c r="K88" i="5" s="1"/>
  <c r="P88" i="5"/>
  <c r="X87" i="5"/>
  <c r="W87" i="5"/>
  <c r="U87" i="5"/>
  <c r="P87" i="5"/>
  <c r="J87" i="5"/>
  <c r="W86" i="5"/>
  <c r="V86" i="5"/>
  <c r="K86" i="5"/>
  <c r="J86" i="5"/>
  <c r="H86" i="5"/>
  <c r="U86" i="5"/>
  <c r="P86" i="5"/>
  <c r="W85" i="5"/>
  <c r="X85" i="5" s="1"/>
  <c r="J85" i="5"/>
  <c r="U85" i="5"/>
  <c r="P85" i="5"/>
  <c r="P84" i="5"/>
  <c r="U83" i="5"/>
  <c r="V83" i="5" s="1"/>
  <c r="W83" i="5"/>
  <c r="H83" i="5"/>
  <c r="P83" i="5"/>
  <c r="U82" i="5"/>
  <c r="P82" i="5"/>
  <c r="W82" i="5"/>
  <c r="X82" i="5" s="1"/>
  <c r="W81" i="5"/>
  <c r="P81" i="5"/>
  <c r="J81" i="5"/>
  <c r="H81" i="5"/>
  <c r="U81" i="5"/>
  <c r="X81" i="5"/>
  <c r="V81" i="5"/>
  <c r="W80" i="5"/>
  <c r="U80" i="5"/>
  <c r="P80" i="5"/>
  <c r="P79" i="5"/>
  <c r="W78" i="5"/>
  <c r="V78" i="5"/>
  <c r="U78" i="5"/>
  <c r="H78" i="5"/>
  <c r="P78" i="5"/>
  <c r="X77" i="5"/>
  <c r="U77" i="5"/>
  <c r="P77" i="5"/>
  <c r="W77" i="5"/>
  <c r="W76" i="5"/>
  <c r="V76" i="5"/>
  <c r="P76" i="5"/>
  <c r="J76" i="5"/>
  <c r="H76" i="5"/>
  <c r="K76" i="5" s="1"/>
  <c r="U76" i="5"/>
  <c r="W75" i="5"/>
  <c r="U75" i="5"/>
  <c r="P75" i="5"/>
  <c r="W74" i="5"/>
  <c r="P74" i="5"/>
  <c r="U73" i="5"/>
  <c r="V73" i="5" s="1"/>
  <c r="W73" i="5"/>
  <c r="H73" i="5"/>
  <c r="P73" i="5"/>
  <c r="U72" i="5"/>
  <c r="P72" i="5"/>
  <c r="W72" i="5"/>
  <c r="X72" i="5" s="1"/>
  <c r="J72" i="5"/>
  <c r="W71" i="5"/>
  <c r="P71" i="5"/>
  <c r="J71" i="5"/>
  <c r="W70" i="5"/>
  <c r="X70" i="5" s="1"/>
  <c r="J70" i="5"/>
  <c r="U70" i="5"/>
  <c r="W69" i="5"/>
  <c r="P69" i="5"/>
  <c r="V68" i="5"/>
  <c r="U68" i="5"/>
  <c r="H68" i="5"/>
  <c r="P68" i="5"/>
  <c r="X67" i="5"/>
  <c r="U67" i="5"/>
  <c r="W67" i="5"/>
  <c r="J67" i="5"/>
  <c r="W66" i="5"/>
  <c r="V66" i="5"/>
  <c r="J66" i="5"/>
  <c r="H66" i="5"/>
  <c r="K66" i="5" s="1"/>
  <c r="U66" i="5"/>
  <c r="P66" i="5"/>
  <c r="W65" i="5"/>
  <c r="U65" i="5"/>
  <c r="P65" i="5"/>
  <c r="W64" i="5"/>
  <c r="W63" i="5"/>
  <c r="V63" i="5"/>
  <c r="U63" i="5"/>
  <c r="J63" i="5"/>
  <c r="K63" i="5" s="1"/>
  <c r="H63" i="5"/>
  <c r="P63" i="5"/>
  <c r="U62" i="5"/>
  <c r="W62" i="5"/>
  <c r="X62" i="5" s="1"/>
  <c r="W61" i="5"/>
  <c r="U61" i="5"/>
  <c r="X61" i="5"/>
  <c r="W60" i="5"/>
  <c r="P60" i="5"/>
  <c r="U60" i="5"/>
  <c r="W59" i="5"/>
  <c r="P59" i="5"/>
  <c r="Y58" i="5"/>
  <c r="X58" i="5"/>
  <c r="W58" i="5"/>
  <c r="V58" i="5"/>
  <c r="U58" i="5"/>
  <c r="H58" i="5"/>
  <c r="P58" i="5"/>
  <c r="W57" i="5"/>
  <c r="U57" i="5"/>
  <c r="W56" i="5"/>
  <c r="U56" i="5"/>
  <c r="V56" i="5" s="1"/>
  <c r="H56" i="5"/>
  <c r="X55" i="5"/>
  <c r="W55" i="5"/>
  <c r="J55" i="5"/>
  <c r="P55" i="5"/>
  <c r="W54" i="5"/>
  <c r="U54" i="5"/>
  <c r="V54" i="5" s="1"/>
  <c r="P54" i="5"/>
  <c r="H54" i="5"/>
  <c r="U53" i="5"/>
  <c r="W53" i="5"/>
  <c r="J53" i="5"/>
  <c r="P53" i="5"/>
  <c r="U52" i="5"/>
  <c r="J52" i="5"/>
  <c r="K52" i="5" s="1"/>
  <c r="W52" i="5"/>
  <c r="H52" i="5"/>
  <c r="W51" i="5"/>
  <c r="V51" i="5"/>
  <c r="U51" i="5"/>
  <c r="J51" i="5"/>
  <c r="H51" i="5"/>
  <c r="K51" i="5" s="1"/>
  <c r="X50" i="5"/>
  <c r="W50" i="5"/>
  <c r="U50" i="5"/>
  <c r="J50" i="5"/>
  <c r="W49" i="5"/>
  <c r="X49" i="5" s="1"/>
  <c r="Y49" i="5" s="1"/>
  <c r="H49" i="5"/>
  <c r="U49" i="5"/>
  <c r="V49" i="5" s="1"/>
  <c r="P49" i="5"/>
  <c r="W48" i="5"/>
  <c r="X48" i="5" s="1"/>
  <c r="V48" i="5"/>
  <c r="Y48" i="5" s="1"/>
  <c r="U48" i="5"/>
  <c r="J48" i="5"/>
  <c r="H48" i="5"/>
  <c r="K48" i="5" s="1"/>
  <c r="X47" i="5"/>
  <c r="U47" i="5"/>
  <c r="W47" i="5"/>
  <c r="J47" i="5"/>
  <c r="W46" i="5"/>
  <c r="J46" i="5"/>
  <c r="W45" i="5"/>
  <c r="U45" i="5"/>
  <c r="V45" i="5" s="1"/>
  <c r="H45" i="5"/>
  <c r="X44" i="5"/>
  <c r="W44" i="5"/>
  <c r="J44" i="5"/>
  <c r="W43" i="5"/>
  <c r="U43" i="5"/>
  <c r="H43" i="5"/>
  <c r="V43" i="5"/>
  <c r="P43" i="5"/>
  <c r="W42" i="5"/>
  <c r="U42" i="5"/>
  <c r="W41" i="5"/>
  <c r="V41" i="5"/>
  <c r="U41" i="5"/>
  <c r="K41" i="5"/>
  <c r="J41" i="5"/>
  <c r="H41" i="5"/>
  <c r="X40" i="5"/>
  <c r="W40" i="5"/>
  <c r="J40" i="5"/>
  <c r="P40" i="5"/>
  <c r="U39" i="5"/>
  <c r="Y38" i="5"/>
  <c r="X38" i="5"/>
  <c r="W38" i="5"/>
  <c r="U38" i="5"/>
  <c r="V38" i="5" s="1"/>
  <c r="J38" i="5"/>
  <c r="H38" i="5"/>
  <c r="J37" i="5"/>
  <c r="W37" i="5"/>
  <c r="U37" i="5"/>
  <c r="X37" i="5"/>
  <c r="W36" i="5"/>
  <c r="U35" i="5"/>
  <c r="V35" i="5" s="1"/>
  <c r="H35" i="5"/>
  <c r="W34" i="5"/>
  <c r="U34" i="5"/>
  <c r="V34" i="5" s="1"/>
  <c r="H34" i="5"/>
  <c r="W33" i="5"/>
  <c r="U33" i="5"/>
  <c r="H33" i="5"/>
  <c r="V33" i="5"/>
  <c r="X32" i="5"/>
  <c r="U32" i="5"/>
  <c r="J32" i="5"/>
  <c r="W32" i="5"/>
  <c r="V31" i="5"/>
  <c r="U31" i="5"/>
  <c r="W31" i="5"/>
  <c r="H31" i="5"/>
  <c r="X30" i="5"/>
  <c r="U30" i="5"/>
  <c r="J30" i="5"/>
  <c r="W30" i="5"/>
  <c r="W29" i="5"/>
  <c r="X29" i="5" s="1"/>
  <c r="V29" i="5"/>
  <c r="U29" i="5"/>
  <c r="K29" i="5"/>
  <c r="J29" i="5"/>
  <c r="H29" i="5"/>
  <c r="W28" i="5"/>
  <c r="X28" i="5" s="1"/>
  <c r="Y28" i="5" s="1"/>
  <c r="V28" i="5"/>
  <c r="U28" i="5"/>
  <c r="K28" i="5"/>
  <c r="J28" i="5"/>
  <c r="H28" i="5"/>
  <c r="U27" i="5"/>
  <c r="V27" i="5" s="1"/>
  <c r="W27" i="5"/>
  <c r="H27" i="5"/>
  <c r="W26" i="5"/>
  <c r="U26" i="5"/>
  <c r="V26" i="5" s="1"/>
  <c r="J26" i="5"/>
  <c r="K26" i="5" s="1"/>
  <c r="H26" i="5"/>
  <c r="X25" i="5"/>
  <c r="W25" i="5"/>
  <c r="H25" i="5"/>
  <c r="K25" i="5" s="1"/>
  <c r="U25" i="5"/>
  <c r="J25" i="5"/>
  <c r="V24" i="5"/>
  <c r="W24" i="5"/>
  <c r="U24" i="5"/>
  <c r="H24" i="5"/>
  <c r="W23" i="5"/>
  <c r="J23" i="5"/>
  <c r="U23" i="5"/>
  <c r="X23" i="5"/>
  <c r="U22" i="5"/>
  <c r="V22" i="5" s="1"/>
  <c r="W21" i="5"/>
  <c r="W20" i="5"/>
  <c r="U20" i="5"/>
  <c r="U19" i="5"/>
  <c r="H19" i="5"/>
  <c r="W18" i="5"/>
  <c r="X18" i="5" s="1"/>
  <c r="V18" i="5"/>
  <c r="U18" i="5"/>
  <c r="J18" i="5"/>
  <c r="X17" i="5"/>
  <c r="J17" i="5"/>
  <c r="W17" i="5"/>
  <c r="U17" i="5"/>
  <c r="W16" i="5"/>
  <c r="V16" i="5"/>
  <c r="U16" i="5"/>
  <c r="K16" i="5"/>
  <c r="J16" i="5"/>
  <c r="H16" i="5"/>
  <c r="X16" i="5"/>
  <c r="U15" i="5"/>
  <c r="W15" i="5"/>
  <c r="U14" i="5"/>
  <c r="W14" i="5"/>
  <c r="X13" i="5"/>
  <c r="W13" i="5"/>
  <c r="U13" i="5"/>
  <c r="V13" i="5" s="1"/>
  <c r="J13" i="5"/>
  <c r="W12" i="5"/>
  <c r="X12" i="5" s="1"/>
  <c r="U12" i="5"/>
  <c r="J12" i="5"/>
  <c r="X11" i="5"/>
  <c r="W11" i="5"/>
  <c r="U11" i="5"/>
  <c r="V11" i="5" s="1"/>
  <c r="J11" i="5"/>
  <c r="H11" i="5"/>
  <c r="X10" i="5"/>
  <c r="Y10" i="5" s="1"/>
  <c r="W10" i="5"/>
  <c r="J10" i="5"/>
  <c r="U10" i="5"/>
  <c r="V10" i="5" s="1"/>
  <c r="J9" i="5"/>
  <c r="W9" i="5"/>
  <c r="H9" i="5"/>
  <c r="U9" i="5"/>
  <c r="X9" i="5"/>
  <c r="W8" i="5"/>
  <c r="U8" i="5"/>
  <c r="V8" i="5" s="1"/>
  <c r="H8" i="5"/>
  <c r="W7" i="5"/>
  <c r="U7" i="5"/>
  <c r="X7" i="5"/>
  <c r="X6" i="5"/>
  <c r="W6" i="5"/>
  <c r="J6" i="5"/>
  <c r="X5" i="5"/>
  <c r="W5" i="5"/>
  <c r="J5" i="5"/>
  <c r="H5" i="5"/>
  <c r="U5" i="5"/>
  <c r="V5" i="5"/>
  <c r="W98" i="4"/>
  <c r="V98" i="4"/>
  <c r="J98" i="4"/>
  <c r="W97" i="4"/>
  <c r="V97" i="4"/>
  <c r="H97" i="4"/>
  <c r="T97" i="4"/>
  <c r="J97" i="4"/>
  <c r="V96" i="4"/>
  <c r="W96" i="4" s="1"/>
  <c r="T96" i="4"/>
  <c r="J96" i="4"/>
  <c r="U95" i="4"/>
  <c r="V95" i="4"/>
  <c r="W95" i="4" s="1"/>
  <c r="T95" i="4"/>
  <c r="H95" i="4"/>
  <c r="V94" i="4"/>
  <c r="W94" i="4" s="1"/>
  <c r="U94" i="4"/>
  <c r="T94" i="4"/>
  <c r="J94" i="4"/>
  <c r="H94" i="4"/>
  <c r="V93" i="4"/>
  <c r="H93" i="4"/>
  <c r="T93" i="4"/>
  <c r="V92" i="4"/>
  <c r="T92" i="4"/>
  <c r="H92" i="4"/>
  <c r="V91" i="4"/>
  <c r="W91" i="4" s="1"/>
  <c r="T91" i="4"/>
  <c r="J91" i="4"/>
  <c r="H91" i="4"/>
  <c r="U90" i="4"/>
  <c r="T90" i="4"/>
  <c r="H90" i="4"/>
  <c r="N88" i="4"/>
  <c r="V88" i="4"/>
  <c r="H88" i="4"/>
  <c r="T88" i="4"/>
  <c r="AA88" i="4"/>
  <c r="V87" i="4"/>
  <c r="U87" i="4"/>
  <c r="T87" i="4"/>
  <c r="H87" i="4"/>
  <c r="AA86" i="4"/>
  <c r="V86" i="4"/>
  <c r="W86" i="4" s="1"/>
  <c r="N86" i="4"/>
  <c r="AA85" i="4"/>
  <c r="T85" i="4"/>
  <c r="N85" i="4"/>
  <c r="V84" i="4"/>
  <c r="W84" i="4" s="1"/>
  <c r="T84" i="4"/>
  <c r="N84" i="4"/>
  <c r="J84" i="4"/>
  <c r="AA84" i="4"/>
  <c r="V83" i="4"/>
  <c r="T83" i="4"/>
  <c r="AA82" i="4"/>
  <c r="V82" i="4"/>
  <c r="N82" i="4"/>
  <c r="W81" i="4"/>
  <c r="V81" i="4"/>
  <c r="N81" i="4"/>
  <c r="J81" i="4"/>
  <c r="K81" i="4" s="1"/>
  <c r="H81" i="4"/>
  <c r="T81" i="4"/>
  <c r="U81" i="4" s="1"/>
  <c r="AA81" i="4"/>
  <c r="V80" i="4"/>
  <c r="T80" i="4"/>
  <c r="W80" i="4"/>
  <c r="V79" i="4"/>
  <c r="H79" i="4"/>
  <c r="T79" i="4"/>
  <c r="U79" i="4"/>
  <c r="AA78" i="4"/>
  <c r="W78" i="4"/>
  <c r="T78" i="4"/>
  <c r="U78" i="4" s="1"/>
  <c r="N78" i="4"/>
  <c r="J78" i="4"/>
  <c r="V78" i="4"/>
  <c r="H78" i="4"/>
  <c r="AA77" i="4"/>
  <c r="X77" i="4"/>
  <c r="W77" i="4"/>
  <c r="V77" i="4"/>
  <c r="T77" i="4"/>
  <c r="U77" i="4" s="1"/>
  <c r="N77" i="4"/>
  <c r="H77" i="4"/>
  <c r="V76" i="4"/>
  <c r="W76" i="4" s="1"/>
  <c r="J76" i="4"/>
  <c r="W75" i="4"/>
  <c r="N75" i="4"/>
  <c r="J75" i="4"/>
  <c r="V75" i="4"/>
  <c r="AA75" i="4"/>
  <c r="AA74" i="4"/>
  <c r="V74" i="4"/>
  <c r="T74" i="4"/>
  <c r="N74" i="4"/>
  <c r="AA73" i="4"/>
  <c r="V73" i="4"/>
  <c r="T73" i="4"/>
  <c r="W73" i="4"/>
  <c r="N73" i="4"/>
  <c r="T72" i="4"/>
  <c r="U72" i="4" s="1"/>
  <c r="N72" i="4"/>
  <c r="V72" i="4"/>
  <c r="W72" i="4" s="1"/>
  <c r="H72" i="4"/>
  <c r="AA72" i="4"/>
  <c r="AA71" i="4"/>
  <c r="W71" i="4"/>
  <c r="V71" i="4"/>
  <c r="T71" i="4"/>
  <c r="U71" i="4" s="1"/>
  <c r="J71" i="4"/>
  <c r="N71" i="4"/>
  <c r="V70" i="4"/>
  <c r="T70" i="4"/>
  <c r="W69" i="4"/>
  <c r="V69" i="4"/>
  <c r="T69" i="4"/>
  <c r="J69" i="4"/>
  <c r="V68" i="4"/>
  <c r="W68" i="4" s="1"/>
  <c r="H68" i="4"/>
  <c r="T68" i="4"/>
  <c r="U68" i="4"/>
  <c r="U67" i="4"/>
  <c r="V67" i="4"/>
  <c r="T67" i="4"/>
  <c r="AA66" i="4"/>
  <c r="V66" i="4"/>
  <c r="T66" i="4"/>
  <c r="N66" i="4"/>
  <c r="V65" i="4"/>
  <c r="T65" i="4"/>
  <c r="J65" i="4"/>
  <c r="H64" i="4"/>
  <c r="T64" i="4"/>
  <c r="U64" i="4"/>
  <c r="V63" i="4"/>
  <c r="W63" i="4" s="1"/>
  <c r="U63" i="4"/>
  <c r="T63" i="4"/>
  <c r="N63" i="4"/>
  <c r="J63" i="4"/>
  <c r="H63" i="4"/>
  <c r="K63" i="4" s="1"/>
  <c r="AA63" i="4"/>
  <c r="W62" i="4"/>
  <c r="V62" i="4"/>
  <c r="T62" i="4"/>
  <c r="U62" i="4" s="1"/>
  <c r="J62" i="4"/>
  <c r="H62" i="4"/>
  <c r="W61" i="4"/>
  <c r="V61" i="4"/>
  <c r="T61" i="4"/>
  <c r="J61" i="4"/>
  <c r="V60" i="4"/>
  <c r="W60" i="4" s="1"/>
  <c r="T60" i="4"/>
  <c r="U60" i="4" s="1"/>
  <c r="J60" i="4"/>
  <c r="H60" i="4"/>
  <c r="AA59" i="4"/>
  <c r="V59" i="4"/>
  <c r="T59" i="4"/>
  <c r="U59" i="4"/>
  <c r="N59" i="4"/>
  <c r="V58" i="4"/>
  <c r="H58" i="4"/>
  <c r="T58" i="4"/>
  <c r="W58" i="4"/>
  <c r="T57" i="4"/>
  <c r="X56" i="4"/>
  <c r="W56" i="4"/>
  <c r="V56" i="4"/>
  <c r="T56" i="4"/>
  <c r="U56" i="4" s="1"/>
  <c r="AA55" i="4"/>
  <c r="T55" i="4"/>
  <c r="N55" i="4"/>
  <c r="J55" i="4"/>
  <c r="V55" i="4"/>
  <c r="W55" i="4"/>
  <c r="AA54" i="4"/>
  <c r="W54" i="4"/>
  <c r="V54" i="4"/>
  <c r="U54" i="4"/>
  <c r="T54" i="4"/>
  <c r="N54" i="4"/>
  <c r="J54" i="4"/>
  <c r="H54" i="4"/>
  <c r="U53" i="4"/>
  <c r="V53" i="4"/>
  <c r="H53" i="4"/>
  <c r="T53" i="4"/>
  <c r="W53" i="4"/>
  <c r="J52" i="4"/>
  <c r="V52" i="4"/>
  <c r="T52" i="4"/>
  <c r="V51" i="4"/>
  <c r="T51" i="4"/>
  <c r="U51" i="4" s="1"/>
  <c r="V50" i="4"/>
  <c r="W50" i="4" s="1"/>
  <c r="U50" i="4"/>
  <c r="T50" i="4"/>
  <c r="J50" i="4"/>
  <c r="H50" i="4"/>
  <c r="AA49" i="4"/>
  <c r="V49" i="4"/>
  <c r="U49" i="4"/>
  <c r="N49" i="4"/>
  <c r="T49" i="4"/>
  <c r="H49" i="4"/>
  <c r="V48" i="4"/>
  <c r="W48" i="4" s="1"/>
  <c r="U48" i="4"/>
  <c r="T48" i="4"/>
  <c r="J48" i="4"/>
  <c r="V47" i="4"/>
  <c r="V46" i="4"/>
  <c r="J46" i="4"/>
  <c r="V45" i="4"/>
  <c r="W45" i="4" s="1"/>
  <c r="T45" i="4"/>
  <c r="V44" i="4"/>
  <c r="W44" i="4" s="1"/>
  <c r="T44" i="4"/>
  <c r="J44" i="4"/>
  <c r="AA43" i="4"/>
  <c r="V43" i="4"/>
  <c r="W43" i="4" s="1"/>
  <c r="T43" i="4"/>
  <c r="U43" i="4" s="1"/>
  <c r="N43" i="4"/>
  <c r="J43" i="4"/>
  <c r="H43" i="4"/>
  <c r="T42" i="4"/>
  <c r="V42" i="4"/>
  <c r="W42" i="4" s="1"/>
  <c r="H42" i="4"/>
  <c r="W41" i="4"/>
  <c r="V41" i="4"/>
  <c r="J41" i="4"/>
  <c r="T41" i="4"/>
  <c r="V40" i="4"/>
  <c r="W40" i="4" s="1"/>
  <c r="T40" i="4"/>
  <c r="V39" i="4"/>
  <c r="T39" i="4"/>
  <c r="V38" i="4"/>
  <c r="H38" i="4"/>
  <c r="T38" i="4"/>
  <c r="V37" i="4"/>
  <c r="W37" i="4" s="1"/>
  <c r="T37" i="4"/>
  <c r="J37" i="4"/>
  <c r="U37" i="4"/>
  <c r="V36" i="4"/>
  <c r="T36" i="4"/>
  <c r="U36" i="4" s="1"/>
  <c r="T35" i="4"/>
  <c r="U35" i="4" s="1"/>
  <c r="H35" i="4"/>
  <c r="V34" i="4"/>
  <c r="T34" i="4"/>
  <c r="T33" i="4"/>
  <c r="V33" i="4"/>
  <c r="V32" i="4"/>
  <c r="H32" i="4"/>
  <c r="T32" i="4"/>
  <c r="U32" i="4"/>
  <c r="V31" i="4"/>
  <c r="W31" i="4" s="1"/>
  <c r="U31" i="4"/>
  <c r="T31" i="4"/>
  <c r="K31" i="4"/>
  <c r="J31" i="4"/>
  <c r="H31" i="4"/>
  <c r="V30" i="4"/>
  <c r="T30" i="4"/>
  <c r="J30" i="4"/>
  <c r="W30" i="4"/>
  <c r="W29" i="4"/>
  <c r="V29" i="4"/>
  <c r="T29" i="4"/>
  <c r="J29" i="4"/>
  <c r="V28" i="4"/>
  <c r="T28" i="4"/>
  <c r="U28" i="4" s="1"/>
  <c r="W27" i="4"/>
  <c r="V27" i="4"/>
  <c r="H27" i="4"/>
  <c r="T27" i="4"/>
  <c r="U27" i="4" s="1"/>
  <c r="J27" i="4"/>
  <c r="T26" i="4"/>
  <c r="V26" i="4"/>
  <c r="W26" i="4" s="1"/>
  <c r="V25" i="4"/>
  <c r="W24" i="4"/>
  <c r="V24" i="4"/>
  <c r="T24" i="4"/>
  <c r="J24" i="4"/>
  <c r="V23" i="4"/>
  <c r="U23" i="4"/>
  <c r="T23" i="4"/>
  <c r="H23" i="4"/>
  <c r="T22" i="4"/>
  <c r="V22" i="4"/>
  <c r="H22" i="4"/>
  <c r="V21" i="4"/>
  <c r="T21" i="4"/>
  <c r="V20" i="4"/>
  <c r="T20" i="4"/>
  <c r="W20" i="4"/>
  <c r="U19" i="4"/>
  <c r="T19" i="4"/>
  <c r="V19" i="4"/>
  <c r="H19" i="4"/>
  <c r="V18" i="4"/>
  <c r="U18" i="4"/>
  <c r="T18" i="4"/>
  <c r="H18" i="4"/>
  <c r="V17" i="4"/>
  <c r="T17" i="4"/>
  <c r="W17" i="4"/>
  <c r="V16" i="4"/>
  <c r="U16" i="4"/>
  <c r="J16" i="4"/>
  <c r="H16" i="4"/>
  <c r="T16" i="4"/>
  <c r="V15" i="4"/>
  <c r="W15" i="4" s="1"/>
  <c r="T15" i="4"/>
  <c r="H15" i="4"/>
  <c r="J15" i="4"/>
  <c r="V14" i="4"/>
  <c r="T14" i="4"/>
  <c r="V13" i="4"/>
  <c r="V12" i="4"/>
  <c r="W12" i="4" s="1"/>
  <c r="U12" i="4"/>
  <c r="T12" i="4"/>
  <c r="H12" i="4"/>
  <c r="J12" i="4"/>
  <c r="V11" i="4"/>
  <c r="W11" i="4" s="1"/>
  <c r="V10" i="4"/>
  <c r="W10" i="4" s="1"/>
  <c r="H10" i="4"/>
  <c r="V9" i="4"/>
  <c r="W9" i="4" s="1"/>
  <c r="T9" i="4"/>
  <c r="J9" i="4"/>
  <c r="W8" i="4"/>
  <c r="J8" i="4"/>
  <c r="V8" i="4"/>
  <c r="T8" i="4"/>
  <c r="V7" i="4"/>
  <c r="W7" i="4" s="1"/>
  <c r="T7" i="4"/>
  <c r="U7" i="4" s="1"/>
  <c r="K7" i="4"/>
  <c r="J7" i="4"/>
  <c r="H7" i="4"/>
  <c r="V6" i="4"/>
  <c r="W6" i="4" s="1"/>
  <c r="J6" i="4"/>
  <c r="T6" i="4"/>
  <c r="U6" i="4" s="1"/>
  <c r="W5" i="4"/>
  <c r="J5" i="4"/>
  <c r="V5" i="4"/>
  <c r="T5" i="4"/>
  <c r="J98" i="3"/>
  <c r="H98" i="3"/>
  <c r="V98" i="3"/>
  <c r="W98" i="3" s="1"/>
  <c r="V97" i="3"/>
  <c r="W97" i="3" s="1"/>
  <c r="J97" i="3"/>
  <c r="H97" i="3"/>
  <c r="V96" i="3"/>
  <c r="X95" i="3"/>
  <c r="Y95" i="3" s="1"/>
  <c r="W95" i="3"/>
  <c r="J95" i="3"/>
  <c r="V95" i="3"/>
  <c r="H94" i="3"/>
  <c r="V94" i="3"/>
  <c r="W94" i="3" s="1"/>
  <c r="V93" i="3"/>
  <c r="H93" i="3"/>
  <c r="X92" i="3"/>
  <c r="W92" i="3"/>
  <c r="J92" i="3"/>
  <c r="V92" i="3"/>
  <c r="X91" i="3"/>
  <c r="Y91" i="3" s="1"/>
  <c r="W91" i="3"/>
  <c r="Z91" i="3" s="1"/>
  <c r="V91" i="3"/>
  <c r="K91" i="3"/>
  <c r="J91" i="3"/>
  <c r="H91" i="3"/>
  <c r="Y90" i="3"/>
  <c r="J90" i="3"/>
  <c r="X90" i="3"/>
  <c r="AC88" i="3"/>
  <c r="V88" i="3"/>
  <c r="W88" i="3" s="1"/>
  <c r="X88" i="3"/>
  <c r="H88" i="3"/>
  <c r="N88" i="3"/>
  <c r="AC87" i="3"/>
  <c r="X87" i="3"/>
  <c r="Y87" i="3" s="1"/>
  <c r="W87" i="3"/>
  <c r="N87" i="3"/>
  <c r="K87" i="3"/>
  <c r="O87" i="3" s="1"/>
  <c r="J87" i="3"/>
  <c r="H87" i="3"/>
  <c r="V87" i="3"/>
  <c r="N86" i="3"/>
  <c r="X86" i="3"/>
  <c r="V86" i="3"/>
  <c r="J86" i="3"/>
  <c r="H86" i="3"/>
  <c r="AC86" i="3"/>
  <c r="Y85" i="3"/>
  <c r="W85" i="3"/>
  <c r="V85" i="3"/>
  <c r="N85" i="3"/>
  <c r="K85" i="3"/>
  <c r="J85" i="3"/>
  <c r="X85" i="3"/>
  <c r="H85" i="3"/>
  <c r="AC85" i="3"/>
  <c r="V84" i="3"/>
  <c r="X84" i="3"/>
  <c r="X83" i="3"/>
  <c r="W83" i="3"/>
  <c r="V83" i="3"/>
  <c r="H83" i="3"/>
  <c r="Y82" i="3"/>
  <c r="W82" i="3"/>
  <c r="N82" i="3"/>
  <c r="K82" i="3"/>
  <c r="J82" i="3"/>
  <c r="X82" i="3"/>
  <c r="H82" i="3"/>
  <c r="V82" i="3"/>
  <c r="AC82" i="3"/>
  <c r="X81" i="3"/>
  <c r="Y81" i="3" s="1"/>
  <c r="W81" i="3"/>
  <c r="Z81" i="3" s="1"/>
  <c r="V81" i="3"/>
  <c r="N81" i="3"/>
  <c r="J81" i="3"/>
  <c r="H81" i="3"/>
  <c r="AC81" i="3"/>
  <c r="AC80" i="3"/>
  <c r="X80" i="3"/>
  <c r="V80" i="3"/>
  <c r="N80" i="3"/>
  <c r="X79" i="3"/>
  <c r="V79" i="3"/>
  <c r="J79" i="3"/>
  <c r="Y79" i="3"/>
  <c r="AC78" i="3"/>
  <c r="V78" i="3"/>
  <c r="W78" i="3" s="1"/>
  <c r="N78" i="3"/>
  <c r="X78" i="3"/>
  <c r="H78" i="3"/>
  <c r="Y77" i="3"/>
  <c r="X77" i="3"/>
  <c r="J77" i="3"/>
  <c r="N77" i="3"/>
  <c r="AC76" i="3"/>
  <c r="X76" i="3"/>
  <c r="Y76" i="3" s="1"/>
  <c r="V76" i="3"/>
  <c r="W76" i="3" s="1"/>
  <c r="N76" i="3"/>
  <c r="K76" i="3"/>
  <c r="J76" i="3"/>
  <c r="H76" i="3"/>
  <c r="AC75" i="3"/>
  <c r="X75" i="3"/>
  <c r="Y75" i="3" s="1"/>
  <c r="J75" i="3"/>
  <c r="V75" i="3"/>
  <c r="N75" i="3"/>
  <c r="X74" i="3"/>
  <c r="V74" i="3"/>
  <c r="N74" i="3"/>
  <c r="AC74" i="3"/>
  <c r="V73" i="3"/>
  <c r="X73" i="3"/>
  <c r="H73" i="3"/>
  <c r="X72" i="3"/>
  <c r="Y72" i="3" s="1"/>
  <c r="W72" i="3"/>
  <c r="V72" i="3"/>
  <c r="H72" i="3"/>
  <c r="J72" i="3"/>
  <c r="Y71" i="3"/>
  <c r="Z71" i="3" s="1"/>
  <c r="X71" i="3"/>
  <c r="K71" i="3"/>
  <c r="J71" i="3"/>
  <c r="H71" i="3"/>
  <c r="V71" i="3"/>
  <c r="W71" i="3"/>
  <c r="X70" i="3"/>
  <c r="Y70" i="3" s="1"/>
  <c r="V70" i="3"/>
  <c r="J70" i="3"/>
  <c r="AC69" i="3"/>
  <c r="N69" i="3"/>
  <c r="J69" i="3"/>
  <c r="X69" i="3"/>
  <c r="V69" i="3"/>
  <c r="AC68" i="3"/>
  <c r="X68" i="3"/>
  <c r="Y68" i="3" s="1"/>
  <c r="V68" i="3"/>
  <c r="J68" i="3"/>
  <c r="N68" i="3"/>
  <c r="V67" i="3"/>
  <c r="W67" i="3" s="1"/>
  <c r="H67" i="3"/>
  <c r="AC66" i="3"/>
  <c r="X66" i="3"/>
  <c r="Y66" i="3" s="1"/>
  <c r="W66" i="3"/>
  <c r="V66" i="3"/>
  <c r="N66" i="3"/>
  <c r="J66" i="3"/>
  <c r="Y65" i="3"/>
  <c r="X65" i="3"/>
  <c r="W65" i="3"/>
  <c r="V65" i="3"/>
  <c r="J65" i="3"/>
  <c r="H65" i="3"/>
  <c r="X64" i="3"/>
  <c r="V64" i="3"/>
  <c r="W64" i="3"/>
  <c r="X63" i="3"/>
  <c r="Y63" i="3" s="1"/>
  <c r="V63" i="3"/>
  <c r="K62" i="3"/>
  <c r="J62" i="3"/>
  <c r="X62" i="3"/>
  <c r="H62" i="3"/>
  <c r="V62" i="3"/>
  <c r="Y62" i="3"/>
  <c r="X61" i="3"/>
  <c r="Y61" i="3" s="1"/>
  <c r="V61" i="3"/>
  <c r="X60" i="3"/>
  <c r="V60" i="3"/>
  <c r="Y60" i="3"/>
  <c r="AC59" i="3"/>
  <c r="X59" i="3"/>
  <c r="N59" i="3"/>
  <c r="W58" i="3"/>
  <c r="X58" i="3"/>
  <c r="V58" i="3"/>
  <c r="N58" i="3"/>
  <c r="X57" i="3"/>
  <c r="V57" i="3"/>
  <c r="J57" i="3"/>
  <c r="X56" i="3"/>
  <c r="Y56" i="3" s="1"/>
  <c r="W56" i="3"/>
  <c r="V56" i="3"/>
  <c r="J56" i="3"/>
  <c r="H56" i="3"/>
  <c r="AC55" i="3"/>
  <c r="X55" i="3"/>
  <c r="V55" i="3"/>
  <c r="W55" i="3"/>
  <c r="N55" i="3"/>
  <c r="Y54" i="3"/>
  <c r="X54" i="3"/>
  <c r="V54" i="3"/>
  <c r="W54" i="3" s="1"/>
  <c r="K54" i="3"/>
  <c r="H54" i="3"/>
  <c r="J54" i="3"/>
  <c r="X53" i="3"/>
  <c r="V53" i="3"/>
  <c r="X52" i="3"/>
  <c r="V52" i="3"/>
  <c r="H52" i="3"/>
  <c r="W52" i="3"/>
  <c r="Y51" i="3"/>
  <c r="X51" i="3"/>
  <c r="V51" i="3"/>
  <c r="J51" i="3"/>
  <c r="V50" i="3"/>
  <c r="W50" i="3" s="1"/>
  <c r="X50" i="3"/>
  <c r="Y50" i="3" s="1"/>
  <c r="H50" i="3"/>
  <c r="AC49" i="3"/>
  <c r="N49" i="3"/>
  <c r="X49" i="3"/>
  <c r="V49" i="3"/>
  <c r="X48" i="3"/>
  <c r="V48" i="3"/>
  <c r="J47" i="3"/>
  <c r="X47" i="3"/>
  <c r="H47" i="3"/>
  <c r="V47" i="3"/>
  <c r="W47" i="3"/>
  <c r="X46" i="3"/>
  <c r="H46" i="3"/>
  <c r="V46" i="3"/>
  <c r="W46" i="3"/>
  <c r="X45" i="3"/>
  <c r="Y45" i="3" s="1"/>
  <c r="X44" i="3"/>
  <c r="Y44" i="3" s="1"/>
  <c r="V44" i="3"/>
  <c r="Y43" i="3"/>
  <c r="V43" i="3"/>
  <c r="N43" i="3"/>
  <c r="J43" i="3"/>
  <c r="X43" i="3"/>
  <c r="H43" i="3"/>
  <c r="AC43" i="3"/>
  <c r="X42" i="3"/>
  <c r="V42" i="3"/>
  <c r="X41" i="3"/>
  <c r="V41" i="3"/>
  <c r="J41" i="3"/>
  <c r="H41" i="3"/>
  <c r="Y41" i="3"/>
  <c r="W41" i="3"/>
  <c r="W40" i="3"/>
  <c r="V40" i="3"/>
  <c r="N40" i="3"/>
  <c r="X40" i="3"/>
  <c r="Y40" i="3" s="1"/>
  <c r="Z40" i="3" s="1"/>
  <c r="H40" i="3"/>
  <c r="AC40" i="3"/>
  <c r="Z39" i="3"/>
  <c r="X39" i="3"/>
  <c r="Y39" i="3" s="1"/>
  <c r="W39" i="3"/>
  <c r="V39" i="3"/>
  <c r="J39" i="3"/>
  <c r="H39" i="3"/>
  <c r="K39" i="3" s="1"/>
  <c r="X38" i="3"/>
  <c r="Y38" i="3" s="1"/>
  <c r="V38" i="3"/>
  <c r="J38" i="3"/>
  <c r="H38" i="3"/>
  <c r="X37" i="3"/>
  <c r="Y37" i="3" s="1"/>
  <c r="V37" i="3"/>
  <c r="J37" i="3"/>
  <c r="X36" i="3"/>
  <c r="V36" i="3"/>
  <c r="W36" i="3"/>
  <c r="V35" i="3"/>
  <c r="W35" i="3" s="1"/>
  <c r="X35" i="3"/>
  <c r="H35" i="3"/>
  <c r="X34" i="3"/>
  <c r="Y34" i="3" s="1"/>
  <c r="J34" i="3"/>
  <c r="V34" i="3"/>
  <c r="X33" i="3"/>
  <c r="V33" i="3"/>
  <c r="Y33" i="3"/>
  <c r="W33" i="3"/>
  <c r="V32" i="3"/>
  <c r="W31" i="3"/>
  <c r="J31" i="3"/>
  <c r="X31" i="3"/>
  <c r="Y31" i="3" s="1"/>
  <c r="V31" i="3"/>
  <c r="W30" i="3"/>
  <c r="V30" i="3"/>
  <c r="X30" i="3"/>
  <c r="H30" i="3"/>
  <c r="X29" i="3"/>
  <c r="V29" i="3"/>
  <c r="W28" i="3"/>
  <c r="V28" i="3"/>
  <c r="J28" i="3"/>
  <c r="X28" i="3"/>
  <c r="H28" i="3"/>
  <c r="K28" i="3" s="1"/>
  <c r="Y28" i="3"/>
  <c r="V27" i="3"/>
  <c r="X27" i="3"/>
  <c r="X26" i="3"/>
  <c r="H26" i="3"/>
  <c r="Y25" i="3"/>
  <c r="V25" i="3"/>
  <c r="W25" i="3" s="1"/>
  <c r="Z25" i="3" s="1"/>
  <c r="X25" i="3"/>
  <c r="H25" i="3"/>
  <c r="X24" i="3"/>
  <c r="Y24" i="3" s="1"/>
  <c r="V24" i="3"/>
  <c r="J24" i="3"/>
  <c r="H24" i="3"/>
  <c r="Y23" i="3"/>
  <c r="X23" i="3"/>
  <c r="V23" i="3"/>
  <c r="J23" i="3"/>
  <c r="X22" i="3"/>
  <c r="H22" i="3"/>
  <c r="V22" i="3"/>
  <c r="W22" i="3"/>
  <c r="X21" i="3"/>
  <c r="Y21" i="3" s="1"/>
  <c r="J21" i="3"/>
  <c r="V21" i="3"/>
  <c r="W21" i="3" s="1"/>
  <c r="X20" i="3"/>
  <c r="V20" i="3"/>
  <c r="X19" i="3"/>
  <c r="Y19" i="3" s="1"/>
  <c r="V19" i="3"/>
  <c r="W18" i="3"/>
  <c r="J18" i="3"/>
  <c r="X18" i="3"/>
  <c r="Y18" i="3" s="1"/>
  <c r="V18" i="3"/>
  <c r="Y17" i="3"/>
  <c r="X17" i="3"/>
  <c r="V17" i="3"/>
  <c r="J17" i="3"/>
  <c r="H17" i="3"/>
  <c r="V16" i="3"/>
  <c r="X15" i="3"/>
  <c r="Y15" i="3" s="1"/>
  <c r="V15" i="3"/>
  <c r="W15" i="3" s="1"/>
  <c r="K15" i="3"/>
  <c r="J15" i="3"/>
  <c r="H15" i="3"/>
  <c r="X14" i="3"/>
  <c r="Y14" i="3" s="1"/>
  <c r="X13" i="3"/>
  <c r="H13" i="3"/>
  <c r="V13" i="3"/>
  <c r="W13" i="3"/>
  <c r="X12" i="3"/>
  <c r="V12" i="3"/>
  <c r="W12" i="3" s="1"/>
  <c r="H12" i="3"/>
  <c r="Y11" i="3"/>
  <c r="W11" i="3"/>
  <c r="J11" i="3"/>
  <c r="K11" i="3" s="1"/>
  <c r="X11" i="3"/>
  <c r="V11" i="3"/>
  <c r="H11" i="3"/>
  <c r="X10" i="3"/>
  <c r="Y10" i="3" s="1"/>
  <c r="V10" i="3"/>
  <c r="W10" i="3" s="1"/>
  <c r="J10" i="3"/>
  <c r="H10" i="3"/>
  <c r="Y9" i="3"/>
  <c r="W9" i="3"/>
  <c r="K9" i="3"/>
  <c r="J9" i="3"/>
  <c r="X9" i="3"/>
  <c r="H9" i="3"/>
  <c r="V9" i="3"/>
  <c r="X8" i="3"/>
  <c r="V8" i="3"/>
  <c r="Y7" i="3"/>
  <c r="X7" i="3"/>
  <c r="V7" i="3"/>
  <c r="K7" i="3"/>
  <c r="J7" i="3"/>
  <c r="H7" i="3"/>
  <c r="W7" i="3"/>
  <c r="W6" i="3"/>
  <c r="V6" i="3"/>
  <c r="J6" i="3"/>
  <c r="X6" i="3"/>
  <c r="Y6" i="3" s="1"/>
  <c r="H6" i="3"/>
  <c r="X5" i="3"/>
  <c r="H5" i="3"/>
  <c r="V5" i="3"/>
  <c r="Y5" i="3"/>
  <c r="W5" i="3"/>
  <c r="Z15" i="3" l="1"/>
  <c r="AD40" i="3"/>
  <c r="Z18" i="3"/>
  <c r="J27" i="3"/>
  <c r="Y27" i="3"/>
  <c r="Y46" i="3"/>
  <c r="J46" i="3"/>
  <c r="Y78" i="3"/>
  <c r="J78" i="3"/>
  <c r="K78" i="3" s="1"/>
  <c r="H40" i="4"/>
  <c r="U40" i="4"/>
  <c r="K46" i="3"/>
  <c r="Z88" i="3"/>
  <c r="N83" i="4"/>
  <c r="AA83" i="4"/>
  <c r="K6" i="3"/>
  <c r="AA40" i="4"/>
  <c r="N40" i="4"/>
  <c r="J39" i="5"/>
  <c r="W39" i="5"/>
  <c r="X39" i="5" s="1"/>
  <c r="AD81" i="3"/>
  <c r="J66" i="4"/>
  <c r="W66" i="4"/>
  <c r="Z10" i="3"/>
  <c r="K41" i="3"/>
  <c r="U29" i="4"/>
  <c r="H29" i="4"/>
  <c r="Z21" i="3"/>
  <c r="X48" i="4"/>
  <c r="X60" i="4"/>
  <c r="Z9" i="3"/>
  <c r="W59" i="4"/>
  <c r="J59" i="4"/>
  <c r="J8" i="3"/>
  <c r="X36" i="4"/>
  <c r="J47" i="4"/>
  <c r="W47" i="4"/>
  <c r="Z12" i="3"/>
  <c r="W60" i="3"/>
  <c r="H60" i="3"/>
  <c r="H36" i="4"/>
  <c r="T47" i="4"/>
  <c r="H47" i="4"/>
  <c r="K9" i="5"/>
  <c r="W49" i="3"/>
  <c r="H49" i="3"/>
  <c r="J42" i="3"/>
  <c r="Y42" i="3"/>
  <c r="Z65" i="3"/>
  <c r="K47" i="3"/>
  <c r="N53" i="3"/>
  <c r="AC53" i="3"/>
  <c r="J58" i="3"/>
  <c r="Y58" i="3"/>
  <c r="N71" i="3"/>
  <c r="O71" i="3" s="1"/>
  <c r="AC71" i="3"/>
  <c r="AD71" i="3" s="1"/>
  <c r="V57" i="4"/>
  <c r="W57" i="4" s="1"/>
  <c r="J57" i="4"/>
  <c r="K27" i="4"/>
  <c r="AC72" i="3"/>
  <c r="N72" i="3"/>
  <c r="U5" i="4"/>
  <c r="H5" i="4"/>
  <c r="Z6" i="3"/>
  <c r="H74" i="3"/>
  <c r="W74" i="3"/>
  <c r="H59" i="4"/>
  <c r="Y20" i="3"/>
  <c r="J20" i="3"/>
  <c r="H42" i="3"/>
  <c r="X32" i="3"/>
  <c r="Y32" i="3" s="1"/>
  <c r="J32" i="3"/>
  <c r="J53" i="3"/>
  <c r="Y53" i="3"/>
  <c r="Y64" i="3"/>
  <c r="Z64" i="3" s="1"/>
  <c r="J64" i="3"/>
  <c r="U20" i="4"/>
  <c r="H20" i="4"/>
  <c r="X43" i="4"/>
  <c r="K97" i="4"/>
  <c r="N51" i="5"/>
  <c r="Q51" i="5" s="1"/>
  <c r="M51" i="5"/>
  <c r="O51" i="5" s="1"/>
  <c r="W83" i="4"/>
  <c r="J83" i="4"/>
  <c r="W25" i="4"/>
  <c r="J25" i="4"/>
  <c r="Z50" i="3"/>
  <c r="K64" i="4"/>
  <c r="N64" i="4"/>
  <c r="Z5" i="3"/>
  <c r="N60" i="3"/>
  <c r="AC60" i="3"/>
  <c r="K5" i="3"/>
  <c r="J95" i="4"/>
  <c r="X62" i="4"/>
  <c r="M79" i="4"/>
  <c r="W20" i="3"/>
  <c r="H20" i="3"/>
  <c r="J5" i="3"/>
  <c r="H34" i="3"/>
  <c r="W34" i="3"/>
  <c r="H64" i="3"/>
  <c r="X6" i="4"/>
  <c r="Z33" i="3"/>
  <c r="Z66" i="3"/>
  <c r="J96" i="5"/>
  <c r="O54" i="3"/>
  <c r="X59" i="4"/>
  <c r="O94" i="5"/>
  <c r="H27" i="3"/>
  <c r="W27" i="3"/>
  <c r="J36" i="3"/>
  <c r="Z46" i="3"/>
  <c r="H6" i="4"/>
  <c r="H39" i="5"/>
  <c r="Y49" i="3"/>
  <c r="J49" i="3"/>
  <c r="W53" i="3"/>
  <c r="Z54" i="3"/>
  <c r="X97" i="3"/>
  <c r="J38" i="4"/>
  <c r="J40" i="4"/>
  <c r="U93" i="4"/>
  <c r="X95" i="4"/>
  <c r="Y74" i="3"/>
  <c r="J74" i="3"/>
  <c r="H92" i="5"/>
  <c r="K92" i="5" s="1"/>
  <c r="U92" i="5"/>
  <c r="V92" i="5" s="1"/>
  <c r="Y92" i="5" s="1"/>
  <c r="Z58" i="3"/>
  <c r="J60" i="3"/>
  <c r="K86" i="3"/>
  <c r="Z31" i="3"/>
  <c r="H48" i="3"/>
  <c r="W48" i="3"/>
  <c r="N53" i="4"/>
  <c r="AA53" i="4"/>
  <c r="AA58" i="4"/>
  <c r="N58" i="4"/>
  <c r="H71" i="4"/>
  <c r="H75" i="4"/>
  <c r="T75" i="4"/>
  <c r="U75" i="4" s="1"/>
  <c r="U36" i="5"/>
  <c r="H36" i="5"/>
  <c r="AA71" i="5"/>
  <c r="J92" i="5"/>
  <c r="H33" i="3"/>
  <c r="J48" i="3"/>
  <c r="Y48" i="3"/>
  <c r="Y55" i="3"/>
  <c r="Z55" i="3" s="1"/>
  <c r="J55" i="3"/>
  <c r="H14" i="4"/>
  <c r="U30" i="4"/>
  <c r="H37" i="4"/>
  <c r="X54" i="4"/>
  <c r="W23" i="3"/>
  <c r="H23" i="3"/>
  <c r="K38" i="3"/>
  <c r="AC83" i="3"/>
  <c r="N83" i="3"/>
  <c r="W96" i="3"/>
  <c r="H96" i="3"/>
  <c r="H21" i="4"/>
  <c r="U21" i="4"/>
  <c r="H41" i="4"/>
  <c r="U41" i="4"/>
  <c r="U73" i="4"/>
  <c r="H73" i="4"/>
  <c r="V20" i="5"/>
  <c r="H20" i="5"/>
  <c r="H44" i="4"/>
  <c r="U44" i="4"/>
  <c r="J22" i="4"/>
  <c r="K42" i="4"/>
  <c r="W19" i="5"/>
  <c r="X19" i="5" s="1"/>
  <c r="J19" i="5"/>
  <c r="AC63" i="3"/>
  <c r="N63" i="3"/>
  <c r="H17" i="4"/>
  <c r="N17" i="4" s="1"/>
  <c r="U17" i="4"/>
  <c r="H69" i="4"/>
  <c r="U69" i="4"/>
  <c r="K91" i="4"/>
  <c r="Y73" i="5"/>
  <c r="Z11" i="3"/>
  <c r="J14" i="4"/>
  <c r="W14" i="4"/>
  <c r="U40" i="5"/>
  <c r="H40" i="5"/>
  <c r="K40" i="5" s="1"/>
  <c r="H84" i="5"/>
  <c r="U84" i="5"/>
  <c r="V84" i="5" s="1"/>
  <c r="W29" i="3"/>
  <c r="H29" i="3"/>
  <c r="AC94" i="5"/>
  <c r="K17" i="3"/>
  <c r="Y26" i="3"/>
  <c r="J26" i="3"/>
  <c r="H32" i="5"/>
  <c r="V32" i="5"/>
  <c r="Y32" i="5" s="1"/>
  <c r="K26" i="3"/>
  <c r="H53" i="3"/>
  <c r="X67" i="3"/>
  <c r="Y67" i="3" s="1"/>
  <c r="Z67" i="3" s="1"/>
  <c r="J67" i="3"/>
  <c r="J20" i="4"/>
  <c r="J33" i="4"/>
  <c r="W33" i="4"/>
  <c r="H16" i="3"/>
  <c r="W16" i="3"/>
  <c r="K30" i="3"/>
  <c r="H63" i="3"/>
  <c r="W63" i="3"/>
  <c r="Z72" i="3"/>
  <c r="X93" i="3"/>
  <c r="X71" i="4"/>
  <c r="X36" i="5"/>
  <c r="J36" i="5"/>
  <c r="H95" i="5"/>
  <c r="K95" i="5" s="1"/>
  <c r="V95" i="5"/>
  <c r="Y95" i="5" s="1"/>
  <c r="V26" i="3"/>
  <c r="W26" i="3" s="1"/>
  <c r="H90" i="3"/>
  <c r="V90" i="3"/>
  <c r="W90" i="3" s="1"/>
  <c r="W21" i="4"/>
  <c r="J21" i="4"/>
  <c r="V35" i="4"/>
  <c r="J35" i="4"/>
  <c r="J51" i="4"/>
  <c r="W51" i="4"/>
  <c r="V14" i="5"/>
  <c r="H14" i="5"/>
  <c r="Y29" i="3"/>
  <c r="J45" i="3"/>
  <c r="W59" i="3"/>
  <c r="H70" i="3"/>
  <c r="W70" i="3"/>
  <c r="H30" i="4"/>
  <c r="J33" i="3"/>
  <c r="H55" i="3"/>
  <c r="Z87" i="3"/>
  <c r="AC54" i="3"/>
  <c r="N54" i="3"/>
  <c r="Z56" i="3"/>
  <c r="J59" i="3"/>
  <c r="Y59" i="3"/>
  <c r="N79" i="3"/>
  <c r="AC79" i="3"/>
  <c r="T10" i="4"/>
  <c r="U10" i="4" s="1"/>
  <c r="X12" i="4"/>
  <c r="W65" i="4"/>
  <c r="J30" i="3"/>
  <c r="Y30" i="3"/>
  <c r="H33" i="4"/>
  <c r="U33" i="4"/>
  <c r="X37" i="4"/>
  <c r="J12" i="3"/>
  <c r="Y12" i="3"/>
  <c r="W17" i="3"/>
  <c r="Y22" i="3"/>
  <c r="Z22" i="3" s="1"/>
  <c r="J22" i="3"/>
  <c r="K22" i="3" s="1"/>
  <c r="H32" i="3"/>
  <c r="W32" i="3"/>
  <c r="Y47" i="3"/>
  <c r="Z47" i="3" s="1"/>
  <c r="V59" i="3"/>
  <c r="H59" i="3"/>
  <c r="H79" i="3"/>
  <c r="W79" i="3"/>
  <c r="W86" i="3"/>
  <c r="X67" i="4"/>
  <c r="Z7" i="3"/>
  <c r="AG3" i="3"/>
  <c r="J13" i="3"/>
  <c r="K13" i="3" s="1"/>
  <c r="J29" i="3"/>
  <c r="Y86" i="3"/>
  <c r="X27" i="4"/>
  <c r="H34" i="4"/>
  <c r="U34" i="4"/>
  <c r="K5" i="5"/>
  <c r="W68" i="5"/>
  <c r="X68" i="5" s="1"/>
  <c r="J68" i="5"/>
  <c r="K68" i="5" s="1"/>
  <c r="H45" i="3"/>
  <c r="V45" i="3"/>
  <c r="W45" i="3" s="1"/>
  <c r="Y52" i="3"/>
  <c r="Z52" i="3" s="1"/>
  <c r="W69" i="3"/>
  <c r="H69" i="3"/>
  <c r="O82" i="3"/>
  <c r="O85" i="3"/>
  <c r="X94" i="3"/>
  <c r="J94" i="3"/>
  <c r="K94" i="3" s="1"/>
  <c r="O12" i="4"/>
  <c r="J34" i="4"/>
  <c r="W34" i="4"/>
  <c r="X51" i="4"/>
  <c r="X53" i="4"/>
  <c r="U6" i="5"/>
  <c r="V6" i="5" s="1"/>
  <c r="Y6" i="5" s="1"/>
  <c r="H6" i="5"/>
  <c r="H100" i="5" s="1"/>
  <c r="X60" i="5"/>
  <c r="J60" i="5"/>
  <c r="H24" i="4"/>
  <c r="U24" i="4"/>
  <c r="U39" i="4"/>
  <c r="H39" i="4"/>
  <c r="N68" i="4"/>
  <c r="AA68" i="4"/>
  <c r="U91" i="4"/>
  <c r="W8" i="3"/>
  <c r="W19" i="3"/>
  <c r="N73" i="3"/>
  <c r="AC73" i="3"/>
  <c r="N84" i="3"/>
  <c r="AC84" i="3"/>
  <c r="X96" i="3"/>
  <c r="H26" i="4"/>
  <c r="U26" i="4"/>
  <c r="K54" i="5"/>
  <c r="Y8" i="3"/>
  <c r="J19" i="3"/>
  <c r="Z41" i="3"/>
  <c r="J52" i="3"/>
  <c r="K52" i="3" s="1"/>
  <c r="H58" i="3"/>
  <c r="H68" i="3"/>
  <c r="W68" i="3"/>
  <c r="W73" i="3"/>
  <c r="Z82" i="3"/>
  <c r="W84" i="3"/>
  <c r="H84" i="3"/>
  <c r="K88" i="3"/>
  <c r="Z92" i="3"/>
  <c r="J18" i="4"/>
  <c r="N52" i="4" s="1"/>
  <c r="W18" i="4"/>
  <c r="T46" i="4"/>
  <c r="U46" i="4" s="1"/>
  <c r="H46" i="4"/>
  <c r="U52" i="4"/>
  <c r="H52" i="4"/>
  <c r="H74" i="4"/>
  <c r="U74" i="4"/>
  <c r="X81" i="4"/>
  <c r="W88" i="4"/>
  <c r="J88" i="4"/>
  <c r="K88" i="4" s="1"/>
  <c r="K94" i="4"/>
  <c r="Y92" i="3"/>
  <c r="K98" i="3"/>
  <c r="W13" i="4"/>
  <c r="J13" i="4"/>
  <c r="K60" i="4"/>
  <c r="W74" i="4"/>
  <c r="J74" i="4"/>
  <c r="Y13" i="5"/>
  <c r="M21" i="5"/>
  <c r="Y13" i="3"/>
  <c r="Z13" i="3" s="1"/>
  <c r="J14" i="3"/>
  <c r="X16" i="3"/>
  <c r="Y16" i="3" s="1"/>
  <c r="J16" i="3"/>
  <c r="K43" i="3"/>
  <c r="Y73" i="3"/>
  <c r="J73" i="3"/>
  <c r="K73" i="3" s="1"/>
  <c r="V77" i="3"/>
  <c r="W77" i="3" s="1"/>
  <c r="H77" i="3"/>
  <c r="W80" i="3"/>
  <c r="H80" i="3"/>
  <c r="J84" i="3"/>
  <c r="Y84" i="3"/>
  <c r="R3" i="3"/>
  <c r="H8" i="3"/>
  <c r="K10" i="3"/>
  <c r="K12" i="3"/>
  <c r="H14" i="3"/>
  <c r="V14" i="3"/>
  <c r="W14" i="3" s="1"/>
  <c r="H19" i="3"/>
  <c r="W42" i="3"/>
  <c r="J44" i="3"/>
  <c r="H61" i="3"/>
  <c r="W61" i="3"/>
  <c r="Y80" i="3"/>
  <c r="J80" i="3"/>
  <c r="X98" i="3"/>
  <c r="H13" i="4"/>
  <c r="T13" i="4"/>
  <c r="U13" i="4" s="1"/>
  <c r="W36" i="4"/>
  <c r="J36" i="4"/>
  <c r="K43" i="4"/>
  <c r="U65" i="4"/>
  <c r="H65" i="4"/>
  <c r="X68" i="4"/>
  <c r="H12" i="5"/>
  <c r="K12" i="5" s="1"/>
  <c r="V12" i="5"/>
  <c r="Y12" i="5" s="1"/>
  <c r="K16" i="4"/>
  <c r="J8" i="5"/>
  <c r="K8" i="5" s="1"/>
  <c r="X8" i="5"/>
  <c r="Y8" i="5" s="1"/>
  <c r="X20" i="5"/>
  <c r="J20" i="5"/>
  <c r="H44" i="5"/>
  <c r="K44" i="5" s="1"/>
  <c r="U44" i="5"/>
  <c r="V44" i="5" s="1"/>
  <c r="Y44" i="5" s="1"/>
  <c r="U71" i="5"/>
  <c r="V71" i="5" s="1"/>
  <c r="Y71" i="5" s="1"/>
  <c r="H71" i="5"/>
  <c r="K71" i="5" s="1"/>
  <c r="AD88" i="5"/>
  <c r="U15" i="4"/>
  <c r="J26" i="4"/>
  <c r="H45" i="4"/>
  <c r="U45" i="4"/>
  <c r="V85" i="4"/>
  <c r="J85" i="4"/>
  <c r="AB52" i="5"/>
  <c r="H61" i="5"/>
  <c r="K61" i="5" s="1"/>
  <c r="V61" i="5"/>
  <c r="Y61" i="5" s="1"/>
  <c r="Y36" i="3"/>
  <c r="Z36" i="3" s="1"/>
  <c r="H37" i="3"/>
  <c r="W37" i="3"/>
  <c r="K65" i="3"/>
  <c r="Z78" i="3"/>
  <c r="H8" i="4"/>
  <c r="W19" i="4"/>
  <c r="AA31" i="4" s="1"/>
  <c r="J19" i="4"/>
  <c r="U22" i="4"/>
  <c r="X63" i="4"/>
  <c r="K78" i="4"/>
  <c r="X57" i="5"/>
  <c r="J57" i="5"/>
  <c r="K24" i="3"/>
  <c r="J25" i="3"/>
  <c r="K25" i="3" s="1"/>
  <c r="Z28" i="3"/>
  <c r="Z30" i="3"/>
  <c r="H36" i="3"/>
  <c r="K67" i="3"/>
  <c r="Z95" i="3"/>
  <c r="W22" i="4"/>
  <c r="X50" i="4"/>
  <c r="AA22" i="5"/>
  <c r="Y29" i="5"/>
  <c r="J69" i="5"/>
  <c r="X69" i="5"/>
  <c r="H75" i="3"/>
  <c r="W75" i="3"/>
  <c r="K81" i="3"/>
  <c r="K15" i="4"/>
  <c r="Z23" i="4"/>
  <c r="W67" i="4"/>
  <c r="J67" i="4"/>
  <c r="H80" i="4"/>
  <c r="U80" i="4"/>
  <c r="X15" i="5"/>
  <c r="J15" i="5"/>
  <c r="V25" i="5"/>
  <c r="Y25" i="5" s="1"/>
  <c r="Y51" i="5"/>
  <c r="O76" i="3"/>
  <c r="K97" i="3"/>
  <c r="N69" i="4"/>
  <c r="AA69" i="4"/>
  <c r="K95" i="4"/>
  <c r="U97" i="4"/>
  <c r="Y18" i="5"/>
  <c r="H50" i="5"/>
  <c r="K50" i="5" s="1"/>
  <c r="V50" i="5"/>
  <c r="Y50" i="5" s="1"/>
  <c r="Y93" i="3"/>
  <c r="J93" i="3"/>
  <c r="K93" i="3" s="1"/>
  <c r="T11" i="4"/>
  <c r="U11" i="4" s="1"/>
  <c r="AA11" i="4" s="1"/>
  <c r="H11" i="4"/>
  <c r="T25" i="4"/>
  <c r="U25" i="4" s="1"/>
  <c r="H25" i="4"/>
  <c r="X31" i="4"/>
  <c r="W39" i="4"/>
  <c r="N80" i="4"/>
  <c r="AA80" i="4"/>
  <c r="AA6" i="5"/>
  <c r="K43" i="5"/>
  <c r="X45" i="5"/>
  <c r="Y45" i="5" s="1"/>
  <c r="J45" i="5"/>
  <c r="K45" i="5" s="1"/>
  <c r="V57" i="5"/>
  <c r="Y57" i="5" s="1"/>
  <c r="H57" i="5"/>
  <c r="U97" i="5"/>
  <c r="V97" i="5" s="1"/>
  <c r="Y97" i="5" s="1"/>
  <c r="H97" i="5"/>
  <c r="K97" i="5" s="1"/>
  <c r="V64" i="4"/>
  <c r="W64" i="4" s="1"/>
  <c r="X64" i="4" s="1"/>
  <c r="J64" i="4"/>
  <c r="N76" i="4"/>
  <c r="AA76" i="4"/>
  <c r="N87" i="4"/>
  <c r="AA87" i="4"/>
  <c r="X65" i="5"/>
  <c r="J65" i="5"/>
  <c r="W44" i="3"/>
  <c r="H95" i="3"/>
  <c r="J10" i="4"/>
  <c r="N38" i="4" s="1"/>
  <c r="J28" i="4"/>
  <c r="W28" i="4"/>
  <c r="AA32" i="4"/>
  <c r="J39" i="4"/>
  <c r="H48" i="4"/>
  <c r="H67" i="4"/>
  <c r="N23" i="5"/>
  <c r="L3" i="5"/>
  <c r="M83" i="5" s="1"/>
  <c r="X72" i="4"/>
  <c r="W57" i="3"/>
  <c r="H57" i="3"/>
  <c r="K72" i="3"/>
  <c r="Z68" i="4"/>
  <c r="X28" i="4"/>
  <c r="U70" i="4"/>
  <c r="H70" i="4"/>
  <c r="T82" i="4"/>
  <c r="H82" i="4"/>
  <c r="J87" i="4"/>
  <c r="W87" i="4"/>
  <c r="AA11" i="5"/>
  <c r="V47" i="5"/>
  <c r="Y47" i="5" s="1"/>
  <c r="H47" i="5"/>
  <c r="K47" i="5" s="1"/>
  <c r="W24" i="3"/>
  <c r="J50" i="3"/>
  <c r="W51" i="3"/>
  <c r="H51" i="3"/>
  <c r="K56" i="3"/>
  <c r="Y57" i="3"/>
  <c r="Z85" i="3"/>
  <c r="H92" i="3"/>
  <c r="W16" i="4"/>
  <c r="J17" i="4"/>
  <c r="J23" i="4"/>
  <c r="W23" i="4"/>
  <c r="H28" i="4"/>
  <c r="W32" i="4"/>
  <c r="X32" i="4" s="1"/>
  <c r="J32" i="4"/>
  <c r="K32" i="4" s="1"/>
  <c r="W38" i="4"/>
  <c r="J70" i="4"/>
  <c r="W70" i="4"/>
  <c r="T76" i="4"/>
  <c r="U76" i="4" s="1"/>
  <c r="H76" i="4"/>
  <c r="H96" i="4"/>
  <c r="U96" i="4"/>
  <c r="N40" i="5"/>
  <c r="AD48" i="5"/>
  <c r="H21" i="3"/>
  <c r="H18" i="3"/>
  <c r="H31" i="3"/>
  <c r="Y35" i="3"/>
  <c r="Z35" i="3" s="1"/>
  <c r="J40" i="3"/>
  <c r="K40" i="3" s="1"/>
  <c r="H44" i="3"/>
  <c r="K50" i="3"/>
  <c r="J53" i="4"/>
  <c r="K53" i="4" s="1"/>
  <c r="J58" i="4"/>
  <c r="H66" i="4"/>
  <c r="U66" i="4"/>
  <c r="H84" i="4"/>
  <c r="U84" i="4"/>
  <c r="V15" i="5"/>
  <c r="Y15" i="5" s="1"/>
  <c r="H15" i="5"/>
  <c r="K33" i="5"/>
  <c r="H37" i="5"/>
  <c r="V37" i="5"/>
  <c r="Y37" i="5" s="1"/>
  <c r="Y68" i="5"/>
  <c r="AA60" i="4"/>
  <c r="N60" i="4"/>
  <c r="K24" i="5"/>
  <c r="N55" i="5"/>
  <c r="X73" i="5"/>
  <c r="J73" i="5"/>
  <c r="K73" i="5" s="1"/>
  <c r="H75" i="5"/>
  <c r="V75" i="5"/>
  <c r="X80" i="5"/>
  <c r="J80" i="5"/>
  <c r="J83" i="3"/>
  <c r="K83" i="3" s="1"/>
  <c r="Y83" i="3"/>
  <c r="Z83" i="3" s="1"/>
  <c r="W35" i="4"/>
  <c r="K49" i="4"/>
  <c r="H61" i="4"/>
  <c r="K62" i="4"/>
  <c r="J68" i="4"/>
  <c r="X78" i="4"/>
  <c r="T86" i="4"/>
  <c r="U86" i="4" s="1"/>
  <c r="H86" i="4"/>
  <c r="T98" i="4"/>
  <c r="H98" i="4"/>
  <c r="AB18" i="5"/>
  <c r="AA18" i="5"/>
  <c r="X24" i="5"/>
  <c r="Y24" i="5" s="1"/>
  <c r="J24" i="5"/>
  <c r="Y33" i="5"/>
  <c r="AA47" i="5"/>
  <c r="M55" i="5"/>
  <c r="N78" i="5"/>
  <c r="J88" i="3"/>
  <c r="Y88" i="3"/>
  <c r="X7" i="4"/>
  <c r="J11" i="4"/>
  <c r="K12" i="4"/>
  <c r="W49" i="4"/>
  <c r="J49" i="4"/>
  <c r="K50" i="4"/>
  <c r="H56" i="4"/>
  <c r="U92" i="4"/>
  <c r="J82" i="5"/>
  <c r="J80" i="4"/>
  <c r="J7" i="5"/>
  <c r="P50" i="5" s="1"/>
  <c r="H13" i="5"/>
  <c r="J22" i="5"/>
  <c r="P23" i="5" s="1"/>
  <c r="W22" i="5"/>
  <c r="X22" i="5" s="1"/>
  <c r="Y22" i="5" s="1"/>
  <c r="N41" i="5"/>
  <c r="Q41" i="5" s="1"/>
  <c r="H46" i="5"/>
  <c r="K46" i="5" s="1"/>
  <c r="U46" i="5"/>
  <c r="V46" i="5" s="1"/>
  <c r="H70" i="5"/>
  <c r="K70" i="5" s="1"/>
  <c r="V70" i="5"/>
  <c r="Y70" i="5" s="1"/>
  <c r="N79" i="4"/>
  <c r="AA79" i="4"/>
  <c r="W82" i="4"/>
  <c r="J82" i="4"/>
  <c r="U88" i="4"/>
  <c r="AB14" i="5"/>
  <c r="AB17" i="5"/>
  <c r="AA20" i="5"/>
  <c r="N73" i="5"/>
  <c r="AB85" i="5"/>
  <c r="AB88" i="5"/>
  <c r="AC65" i="3"/>
  <c r="N65" i="3"/>
  <c r="N65" i="4"/>
  <c r="AA65" i="4"/>
  <c r="U82" i="4"/>
  <c r="J43" i="5"/>
  <c r="X43" i="5"/>
  <c r="Y43" i="5" s="1"/>
  <c r="X76" i="5"/>
  <c r="Y76" i="5" s="1"/>
  <c r="W38" i="3"/>
  <c r="W43" i="3"/>
  <c r="AC77" i="3"/>
  <c r="W92" i="4"/>
  <c r="J92" i="4"/>
  <c r="K92" i="4" s="1"/>
  <c r="Y5" i="5"/>
  <c r="AB12" i="5"/>
  <c r="X14" i="5"/>
  <c r="X3" i="5" s="1"/>
  <c r="J14" i="5"/>
  <c r="X21" i="5"/>
  <c r="J21" i="5"/>
  <c r="AA24" i="5"/>
  <c r="K31" i="5"/>
  <c r="K34" i="5"/>
  <c r="N37" i="5"/>
  <c r="J61" i="5"/>
  <c r="W84" i="5"/>
  <c r="X84" i="5" s="1"/>
  <c r="J84" i="5"/>
  <c r="H66" i="3"/>
  <c r="U42" i="4"/>
  <c r="M78" i="4"/>
  <c r="N6" i="5"/>
  <c r="Y11" i="5"/>
  <c r="AA12" i="5"/>
  <c r="V17" i="5"/>
  <c r="Y17" i="5" s="1"/>
  <c r="H17" i="5"/>
  <c r="K17" i="5" s="1"/>
  <c r="H21" i="5"/>
  <c r="U21" i="5"/>
  <c r="V21" i="5" s="1"/>
  <c r="H23" i="5"/>
  <c r="K23" i="5" s="1"/>
  <c r="V23" i="5"/>
  <c r="Y23" i="5" s="1"/>
  <c r="AB24" i="5"/>
  <c r="J34" i="5"/>
  <c r="X34" i="5"/>
  <c r="X53" i="5"/>
  <c r="K81" i="5"/>
  <c r="J35" i="3"/>
  <c r="K35" i="3" s="1"/>
  <c r="AC58" i="3"/>
  <c r="W62" i="3"/>
  <c r="U8" i="4"/>
  <c r="H9" i="4"/>
  <c r="U9" i="4"/>
  <c r="U14" i="4"/>
  <c r="J42" i="4"/>
  <c r="U85" i="4"/>
  <c r="H85" i="4"/>
  <c r="J86" i="4"/>
  <c r="X87" i="4"/>
  <c r="AB7" i="5"/>
  <c r="J31" i="5"/>
  <c r="Y34" i="5"/>
  <c r="U55" i="5"/>
  <c r="V55" i="5" s="1"/>
  <c r="Y55" i="5" s="1"/>
  <c r="H55" i="5"/>
  <c r="K55" i="5" s="1"/>
  <c r="J63" i="3"/>
  <c r="W46" i="4"/>
  <c r="U47" i="4"/>
  <c r="W79" i="4"/>
  <c r="X79" i="4" s="1"/>
  <c r="J79" i="4"/>
  <c r="Y16" i="5"/>
  <c r="H18" i="5"/>
  <c r="K18" i="5" s="1"/>
  <c r="K19" i="5"/>
  <c r="X42" i="5"/>
  <c r="J42" i="5"/>
  <c r="J54" i="5"/>
  <c r="X54" i="5"/>
  <c r="Y54" i="5" s="1"/>
  <c r="N84" i="5"/>
  <c r="J61" i="3"/>
  <c r="K54" i="4"/>
  <c r="U55" i="4"/>
  <c r="H55" i="4"/>
  <c r="H83" i="4"/>
  <c r="U83" i="4"/>
  <c r="V90" i="4"/>
  <c r="W90" i="4" s="1"/>
  <c r="X90" i="4" s="1"/>
  <c r="J90" i="4"/>
  <c r="K90" i="4" s="1"/>
  <c r="H7" i="5"/>
  <c r="V7" i="5"/>
  <c r="AB33" i="5"/>
  <c r="AA33" i="5"/>
  <c r="W35" i="5"/>
  <c r="X35" i="5" s="1"/>
  <c r="Y35" i="5" s="1"/>
  <c r="J35" i="5"/>
  <c r="K35" i="5" s="1"/>
  <c r="K38" i="5"/>
  <c r="M54" i="5"/>
  <c r="X83" i="5"/>
  <c r="J83" i="5"/>
  <c r="K83" i="5" s="1"/>
  <c r="Y26" i="5"/>
  <c r="N31" i="5"/>
  <c r="N35" i="5"/>
  <c r="N45" i="5"/>
  <c r="Y69" i="3"/>
  <c r="Z76" i="3"/>
  <c r="W93" i="3"/>
  <c r="J96" i="3"/>
  <c r="H51" i="4"/>
  <c r="W52" i="4"/>
  <c r="H57" i="4"/>
  <c r="U57" i="4"/>
  <c r="U58" i="4"/>
  <c r="U61" i="4"/>
  <c r="AB10" i="5"/>
  <c r="AD10" i="5" s="1"/>
  <c r="N18" i="5"/>
  <c r="H22" i="5"/>
  <c r="K22" i="5" s="1"/>
  <c r="H53" i="5"/>
  <c r="K53" i="5" s="1"/>
  <c r="V53" i="5"/>
  <c r="Y53" i="5" s="1"/>
  <c r="X74" i="5"/>
  <c r="J74" i="5"/>
  <c r="H80" i="5"/>
  <c r="K80" i="5" s="1"/>
  <c r="V80" i="5"/>
  <c r="Y80" i="5" s="1"/>
  <c r="AB28" i="5"/>
  <c r="AD28" i="5" s="1"/>
  <c r="AB31" i="5"/>
  <c r="AA31" i="5"/>
  <c r="V42" i="5"/>
  <c r="Y42" i="5" s="1"/>
  <c r="H42" i="5"/>
  <c r="K42" i="5" s="1"/>
  <c r="V60" i="5"/>
  <c r="Y60" i="5" s="1"/>
  <c r="H60" i="5"/>
  <c r="K60" i="5" s="1"/>
  <c r="V72" i="5"/>
  <c r="Y72" i="5" s="1"/>
  <c r="H72" i="5"/>
  <c r="K72" i="5" s="1"/>
  <c r="X75" i="5"/>
  <c r="AB77" i="5"/>
  <c r="AA77" i="5"/>
  <c r="J90" i="5"/>
  <c r="K90" i="5" s="1"/>
  <c r="W90" i="5"/>
  <c r="X90" i="5" s="1"/>
  <c r="Y90" i="5" s="1"/>
  <c r="J45" i="4"/>
  <c r="N53" i="5"/>
  <c r="X56" i="5"/>
  <c r="Y56" i="5" s="1"/>
  <c r="J56" i="5"/>
  <c r="K56" i="5" s="1"/>
  <c r="AB58" i="5"/>
  <c r="AD58" i="5" s="1"/>
  <c r="J75" i="5"/>
  <c r="Y81" i="5"/>
  <c r="J73" i="4"/>
  <c r="H10" i="5"/>
  <c r="K10" i="5" s="1"/>
  <c r="X64" i="5"/>
  <c r="J64" i="5"/>
  <c r="Y83" i="5"/>
  <c r="U38" i="4"/>
  <c r="J56" i="4"/>
  <c r="J72" i="4"/>
  <c r="J93" i="4"/>
  <c r="K93" i="4" s="1"/>
  <c r="W93" i="4"/>
  <c r="X94" i="4"/>
  <c r="V9" i="5"/>
  <c r="Y9" i="5" s="1"/>
  <c r="AB26" i="5"/>
  <c r="V36" i="5"/>
  <c r="Y36" i="5" s="1"/>
  <c r="AA57" i="5"/>
  <c r="M60" i="5"/>
  <c r="N60" i="5"/>
  <c r="M68" i="5"/>
  <c r="K11" i="5"/>
  <c r="X33" i="5"/>
  <c r="N36" i="5"/>
  <c r="H59" i="5"/>
  <c r="K59" i="5" s="1"/>
  <c r="U59" i="5"/>
  <c r="V59" i="5" s="1"/>
  <c r="N95" i="5"/>
  <c r="W85" i="4"/>
  <c r="H64" i="5"/>
  <c r="U64" i="5"/>
  <c r="V64" i="5" s="1"/>
  <c r="H69" i="5"/>
  <c r="U69" i="5"/>
  <c r="V69" i="5" s="1"/>
  <c r="Y69" i="5" s="1"/>
  <c r="H74" i="5"/>
  <c r="K74" i="5" s="1"/>
  <c r="U74" i="5"/>
  <c r="V74" i="5" s="1"/>
  <c r="J77" i="4"/>
  <c r="Z100" i="5"/>
  <c r="Z3" i="5"/>
  <c r="AA85" i="5" s="1"/>
  <c r="N10" i="5"/>
  <c r="M15" i="5"/>
  <c r="M20" i="5"/>
  <c r="J33" i="5"/>
  <c r="V40" i="5"/>
  <c r="Y40" i="5" s="1"/>
  <c r="AA61" i="5"/>
  <c r="H79" i="5"/>
  <c r="U79" i="5"/>
  <c r="V79" i="5" s="1"/>
  <c r="U91" i="5"/>
  <c r="V91" i="5" s="1"/>
  <c r="Y91" i="5" s="1"/>
  <c r="H91" i="5"/>
  <c r="K91" i="5" s="1"/>
  <c r="AB23" i="5"/>
  <c r="X27" i="5"/>
  <c r="Y27" i="5" s="1"/>
  <c r="J27" i="5"/>
  <c r="K27" i="5" s="1"/>
  <c r="X31" i="5"/>
  <c r="Y31" i="5" s="1"/>
  <c r="AB72" i="5"/>
  <c r="X78" i="5"/>
  <c r="Y78" i="5" s="1"/>
  <c r="J78" i="5"/>
  <c r="K78" i="5" s="1"/>
  <c r="W79" i="5"/>
  <c r="X79" i="5" s="1"/>
  <c r="J79" i="5"/>
  <c r="V82" i="5"/>
  <c r="Y82" i="5" s="1"/>
  <c r="H82" i="5"/>
  <c r="K82" i="5" s="1"/>
  <c r="J91" i="5"/>
  <c r="W91" i="5"/>
  <c r="X91" i="5" s="1"/>
  <c r="J49" i="5"/>
  <c r="K49" i="5" s="1"/>
  <c r="H85" i="5"/>
  <c r="K85" i="5" s="1"/>
  <c r="V85" i="5"/>
  <c r="Y85" i="5" s="1"/>
  <c r="AB66" i="5"/>
  <c r="M6" i="5"/>
  <c r="AA14" i="5"/>
  <c r="V30" i="5"/>
  <c r="Y30" i="5" s="1"/>
  <c r="H30" i="5"/>
  <c r="V77" i="5"/>
  <c r="Y77" i="5" s="1"/>
  <c r="H77" i="5"/>
  <c r="N49" i="5"/>
  <c r="M49" i="5"/>
  <c r="AB65" i="5"/>
  <c r="J77" i="5"/>
  <c r="AB81" i="5"/>
  <c r="X92" i="5"/>
  <c r="J58" i="5"/>
  <c r="K58" i="5" s="1"/>
  <c r="X59" i="5"/>
  <c r="P61" i="5"/>
  <c r="L100" i="5"/>
  <c r="N83" i="5" s="1"/>
  <c r="V19" i="5"/>
  <c r="Y19" i="5" s="1"/>
  <c r="AB53" i="5"/>
  <c r="M57" i="5"/>
  <c r="J59" i="5"/>
  <c r="V87" i="5"/>
  <c r="Y87" i="5" s="1"/>
  <c r="H87" i="5"/>
  <c r="K87" i="5" s="1"/>
  <c r="M10" i="5"/>
  <c r="M18" i="5"/>
  <c r="X26" i="5"/>
  <c r="M29" i="5"/>
  <c r="O29" i="5" s="1"/>
  <c r="AB35" i="5"/>
  <c r="V39" i="5"/>
  <c r="V52" i="5"/>
  <c r="V62" i="5"/>
  <c r="Y62" i="5" s="1"/>
  <c r="H62" i="5"/>
  <c r="X66" i="5"/>
  <c r="Y66" i="5" s="1"/>
  <c r="AA82" i="5"/>
  <c r="X86" i="5"/>
  <c r="Y86" i="5" s="1"/>
  <c r="N5" i="5"/>
  <c r="N29" i="5"/>
  <c r="Q29" i="5" s="1"/>
  <c r="X46" i="5"/>
  <c r="N50" i="5"/>
  <c r="X52" i="5"/>
  <c r="J62" i="5"/>
  <c r="X63" i="5"/>
  <c r="Y63" i="5" s="1"/>
  <c r="H65" i="5"/>
  <c r="V65" i="5"/>
  <c r="V67" i="5"/>
  <c r="Y67" i="5" s="1"/>
  <c r="H67" i="5"/>
  <c r="X71" i="5"/>
  <c r="X41" i="5"/>
  <c r="Y41" i="5" s="1"/>
  <c r="AB48" i="5"/>
  <c r="X51" i="5"/>
  <c r="AA38" i="5"/>
  <c r="AC38" i="5" s="1"/>
  <c r="M40" i="5"/>
  <c r="AB63" i="5"/>
  <c r="AB68" i="5"/>
  <c r="AB73" i="5"/>
  <c r="AB78" i="5"/>
  <c r="AB83" i="5"/>
  <c r="H93" i="5"/>
  <c r="K93" i="5" s="1"/>
  <c r="H96" i="5"/>
  <c r="O98" i="5"/>
  <c r="X93" i="5"/>
  <c r="Y93" i="5" s="1"/>
  <c r="X96" i="5"/>
  <c r="N97" i="5"/>
  <c r="AB92" i="5"/>
  <c r="V96" i="5"/>
  <c r="Y96" i="5" s="1"/>
  <c r="U98" i="5"/>
  <c r="V98" i="5" s="1"/>
  <c r="AB95" i="5"/>
  <c r="W98" i="5"/>
  <c r="X98" i="5" s="1"/>
  <c r="AB96" i="5"/>
  <c r="AB97" i="5"/>
  <c r="AD78" i="5" l="1"/>
  <c r="N32" i="3"/>
  <c r="Z26" i="3"/>
  <c r="AC26" i="3"/>
  <c r="AD93" i="5"/>
  <c r="AC93" i="5"/>
  <c r="AC43" i="5"/>
  <c r="AD43" i="5"/>
  <c r="Q45" i="5"/>
  <c r="AC90" i="5"/>
  <c r="AD90" i="5"/>
  <c r="Z13" i="4"/>
  <c r="X13" i="4"/>
  <c r="AB13" i="4"/>
  <c r="AA13" i="4"/>
  <c r="O69" i="4"/>
  <c r="M69" i="4"/>
  <c r="K69" i="4"/>
  <c r="O73" i="4"/>
  <c r="K73" i="4"/>
  <c r="M73" i="4"/>
  <c r="O82" i="5"/>
  <c r="Q82" i="5"/>
  <c r="AC91" i="5"/>
  <c r="Q74" i="5"/>
  <c r="O11" i="5"/>
  <c r="O83" i="4"/>
  <c r="M83" i="4"/>
  <c r="K83" i="4"/>
  <c r="AD16" i="5"/>
  <c r="K58" i="4"/>
  <c r="P44" i="3"/>
  <c r="K44" i="3"/>
  <c r="L44" i="3"/>
  <c r="AD47" i="5"/>
  <c r="AC47" i="5"/>
  <c r="Z31" i="4"/>
  <c r="M35" i="4"/>
  <c r="M19" i="4"/>
  <c r="N19" i="4"/>
  <c r="N13" i="4"/>
  <c r="O13" i="4"/>
  <c r="K13" i="4"/>
  <c r="M13" i="4"/>
  <c r="M39" i="4"/>
  <c r="O39" i="4"/>
  <c r="K39" i="4"/>
  <c r="N39" i="4"/>
  <c r="O62" i="4"/>
  <c r="Q68" i="5"/>
  <c r="O68" i="5"/>
  <c r="Z12" i="4"/>
  <c r="X73" i="4"/>
  <c r="AB73" i="4"/>
  <c r="Z73" i="4"/>
  <c r="O79" i="4"/>
  <c r="K30" i="5"/>
  <c r="P30" i="5"/>
  <c r="AD82" i="5"/>
  <c r="AC82" i="5"/>
  <c r="Y79" i="5"/>
  <c r="K72" i="4"/>
  <c r="P17" i="5"/>
  <c r="P14" i="5"/>
  <c r="O92" i="4"/>
  <c r="Q31" i="5"/>
  <c r="AC22" i="5"/>
  <c r="Z56" i="4"/>
  <c r="P33" i="5"/>
  <c r="AB56" i="4"/>
  <c r="AB31" i="4"/>
  <c r="N15" i="4"/>
  <c r="Y22" i="4"/>
  <c r="X39" i="4"/>
  <c r="AB39" i="4"/>
  <c r="Z39" i="4"/>
  <c r="M72" i="4"/>
  <c r="Z10" i="4"/>
  <c r="AB10" i="4"/>
  <c r="X10" i="4"/>
  <c r="AA10" i="4"/>
  <c r="X30" i="4"/>
  <c r="Z30" i="4"/>
  <c r="AB30" i="4"/>
  <c r="AA30" i="4"/>
  <c r="P42" i="3"/>
  <c r="L42" i="3"/>
  <c r="K42" i="3"/>
  <c r="N42" i="3"/>
  <c r="Y47" i="4"/>
  <c r="M49" i="4"/>
  <c r="O40" i="3"/>
  <c r="Y87" i="4"/>
  <c r="Z22" i="4"/>
  <c r="X22" i="4"/>
  <c r="AB22" i="4"/>
  <c r="AA22" i="4"/>
  <c r="P8" i="3"/>
  <c r="K8" i="3"/>
  <c r="L8" i="3"/>
  <c r="H100" i="3"/>
  <c r="H3" i="3"/>
  <c r="N3" i="3"/>
  <c r="Z24" i="4"/>
  <c r="AB24" i="4"/>
  <c r="AA24" i="4"/>
  <c r="X24" i="4"/>
  <c r="P16" i="5"/>
  <c r="AD97" i="5"/>
  <c r="AC97" i="5"/>
  <c r="X25" i="4"/>
  <c r="Z25" i="4"/>
  <c r="AB25" i="4"/>
  <c r="AA25" i="4"/>
  <c r="AD66" i="3"/>
  <c r="AB87" i="4"/>
  <c r="N47" i="4"/>
  <c r="Y19" i="4"/>
  <c r="X19" i="4"/>
  <c r="O87" i="5"/>
  <c r="Q87" i="5"/>
  <c r="Z74" i="3"/>
  <c r="AE74" i="3"/>
  <c r="L45" i="4"/>
  <c r="X35" i="4"/>
  <c r="K45" i="4"/>
  <c r="O45" i="4"/>
  <c r="M45" i="4"/>
  <c r="N45" i="4"/>
  <c r="Y3" i="3"/>
  <c r="AB6" i="4"/>
  <c r="AD68" i="5"/>
  <c r="AC68" i="5"/>
  <c r="P51" i="3"/>
  <c r="L51" i="3"/>
  <c r="K51" i="3"/>
  <c r="N51" i="3"/>
  <c r="Z44" i="3"/>
  <c r="AE44" i="3"/>
  <c r="AC44" i="3"/>
  <c r="AB53" i="4"/>
  <c r="M32" i="4"/>
  <c r="O53" i="4"/>
  <c r="O83" i="3"/>
  <c r="AD18" i="5"/>
  <c r="AC18" i="5"/>
  <c r="K37" i="3"/>
  <c r="Z45" i="3"/>
  <c r="AD58" i="3"/>
  <c r="Z43" i="4"/>
  <c r="P9" i="5"/>
  <c r="AB60" i="4"/>
  <c r="P70" i="5"/>
  <c r="Y52" i="5"/>
  <c r="P22" i="5"/>
  <c r="AB98" i="5"/>
  <c r="AB94" i="5"/>
  <c r="AD94" i="5" s="1"/>
  <c r="AB59" i="5"/>
  <c r="AB47" i="5"/>
  <c r="AB79" i="5"/>
  <c r="AB16" i="5"/>
  <c r="AB64" i="5"/>
  <c r="AB67" i="5"/>
  <c r="AB8" i="5"/>
  <c r="AB44" i="5"/>
  <c r="AB36" i="5"/>
  <c r="AD36" i="5" s="1"/>
  <c r="AB55" i="5"/>
  <c r="AD55" i="5" s="1"/>
  <c r="AB37" i="5"/>
  <c r="AD37" i="5" s="1"/>
  <c r="AB46" i="5"/>
  <c r="AB76" i="5"/>
  <c r="AD76" i="5" s="1"/>
  <c r="AB39" i="5"/>
  <c r="AB90" i="5"/>
  <c r="AB62" i="5"/>
  <c r="AD62" i="5" s="1"/>
  <c r="AB5" i="5"/>
  <c r="AD5" i="5" s="1"/>
  <c r="AB84" i="5"/>
  <c r="AB57" i="5"/>
  <c r="AB75" i="5"/>
  <c r="AB11" i="5"/>
  <c r="AB6" i="5"/>
  <c r="AB56" i="5"/>
  <c r="AD56" i="5" s="1"/>
  <c r="AB54" i="5"/>
  <c r="AD54" i="5" s="1"/>
  <c r="AB13" i="5"/>
  <c r="AB34" i="5"/>
  <c r="AB69" i="5"/>
  <c r="AB25" i="5"/>
  <c r="AB21" i="5"/>
  <c r="AB60" i="5"/>
  <c r="AD60" i="5" s="1"/>
  <c r="AB42" i="5"/>
  <c r="AD42" i="5" s="1"/>
  <c r="AB40" i="5"/>
  <c r="AD40" i="5" s="1"/>
  <c r="AB49" i="5"/>
  <c r="AD49" i="5" s="1"/>
  <c r="AB9" i="5"/>
  <c r="AB27" i="5"/>
  <c r="AD27" i="5" s="1"/>
  <c r="AB74" i="5"/>
  <c r="AB80" i="5"/>
  <c r="AD80" i="5" s="1"/>
  <c r="AB91" i="5"/>
  <c r="AD91" i="5" s="1"/>
  <c r="AB45" i="5"/>
  <c r="AB71" i="5"/>
  <c r="AB82" i="5"/>
  <c r="AB29" i="5"/>
  <c r="AD29" i="5" s="1"/>
  <c r="AB41" i="5"/>
  <c r="AB43" i="5"/>
  <c r="AB38" i="5"/>
  <c r="AD38" i="5" s="1"/>
  <c r="AB19" i="5"/>
  <c r="AB50" i="5"/>
  <c r="AB86" i="5"/>
  <c r="AB93" i="5"/>
  <c r="AB51" i="5"/>
  <c r="AD51" i="5" s="1"/>
  <c r="AB70" i="5"/>
  <c r="AD70" i="5" s="1"/>
  <c r="AB32" i="5"/>
  <c r="AD32" i="5" s="1"/>
  <c r="AB22" i="5"/>
  <c r="AD22" i="5" s="1"/>
  <c r="AB20" i="5"/>
  <c r="AB30" i="5"/>
  <c r="AD30" i="5" s="1"/>
  <c r="AA62" i="5"/>
  <c r="L73" i="4"/>
  <c r="AD76" i="3"/>
  <c r="AB87" i="5"/>
  <c r="Z14" i="4"/>
  <c r="X14" i="4"/>
  <c r="AB14" i="4"/>
  <c r="AA14" i="4"/>
  <c r="Y21" i="5"/>
  <c r="N74" i="5"/>
  <c r="N64" i="5"/>
  <c r="AA92" i="4"/>
  <c r="Y16" i="4"/>
  <c r="AB27" i="4"/>
  <c r="AB48" i="4"/>
  <c r="AB36" i="4"/>
  <c r="AB90" i="4"/>
  <c r="Z60" i="4"/>
  <c r="Z36" i="4"/>
  <c r="AB43" i="4"/>
  <c r="Z54" i="4"/>
  <c r="AB12" i="4"/>
  <c r="AA62" i="4"/>
  <c r="Z51" i="4"/>
  <c r="Z50" i="4"/>
  <c r="X16" i="4"/>
  <c r="AA16" i="4"/>
  <c r="Z67" i="4"/>
  <c r="AB97" i="4"/>
  <c r="X97" i="4"/>
  <c r="X15" i="4"/>
  <c r="AB15" i="4"/>
  <c r="Z15" i="4"/>
  <c r="AA39" i="4"/>
  <c r="Z27" i="4"/>
  <c r="K36" i="5"/>
  <c r="P36" i="5"/>
  <c r="AD92" i="5"/>
  <c r="AC92" i="5"/>
  <c r="AB61" i="5"/>
  <c r="M62" i="4"/>
  <c r="Z87" i="4"/>
  <c r="O49" i="4"/>
  <c r="N23" i="4"/>
  <c r="K19" i="4"/>
  <c r="Z49" i="4"/>
  <c r="AB21" i="4"/>
  <c r="AA21" i="4"/>
  <c r="Z21" i="4"/>
  <c r="X21" i="4"/>
  <c r="K13" i="5"/>
  <c r="P13" i="5"/>
  <c r="P57" i="5"/>
  <c r="K57" i="5"/>
  <c r="N21" i="4"/>
  <c r="M21" i="4"/>
  <c r="K21" i="4"/>
  <c r="O21" i="4"/>
  <c r="L48" i="3"/>
  <c r="N48" i="3"/>
  <c r="K48" i="3"/>
  <c r="O78" i="3"/>
  <c r="Q12" i="5"/>
  <c r="O12" i="5"/>
  <c r="J3" i="5"/>
  <c r="AD55" i="3"/>
  <c r="Z16" i="4"/>
  <c r="N57" i="4"/>
  <c r="O57" i="4"/>
  <c r="M57" i="4"/>
  <c r="K57" i="4"/>
  <c r="AD24" i="5"/>
  <c r="AC24" i="5"/>
  <c r="N37" i="4"/>
  <c r="AC51" i="5"/>
  <c r="J100" i="5"/>
  <c r="K100" i="5" s="1"/>
  <c r="AC31" i="5"/>
  <c r="AD31" i="5"/>
  <c r="L80" i="4"/>
  <c r="P47" i="5"/>
  <c r="AE51" i="3"/>
  <c r="AC51" i="3"/>
  <c r="AA51" i="3"/>
  <c r="Z51" i="3"/>
  <c r="AB79" i="4"/>
  <c r="P46" i="5"/>
  <c r="N22" i="4"/>
  <c r="K37" i="5"/>
  <c r="P37" i="5"/>
  <c r="K23" i="4"/>
  <c r="AD25" i="5"/>
  <c r="O54" i="5"/>
  <c r="O80" i="5"/>
  <c r="AD23" i="5"/>
  <c r="AC23" i="5"/>
  <c r="AB96" i="4"/>
  <c r="X96" i="4"/>
  <c r="Q50" i="5"/>
  <c r="O50" i="5"/>
  <c r="AD61" i="5"/>
  <c r="AC61" i="5"/>
  <c r="AB35" i="4"/>
  <c r="Q97" i="5"/>
  <c r="O97" i="5"/>
  <c r="O15" i="4"/>
  <c r="K18" i="4"/>
  <c r="L38" i="4"/>
  <c r="L56" i="4"/>
  <c r="Z38" i="4"/>
  <c r="AB38" i="4"/>
  <c r="X38" i="4"/>
  <c r="AA38" i="4"/>
  <c r="Q83" i="5"/>
  <c r="O83" i="5"/>
  <c r="O81" i="3"/>
  <c r="M81" i="4"/>
  <c r="AB81" i="4"/>
  <c r="O90" i="5"/>
  <c r="Q90" i="5"/>
  <c r="AA28" i="4"/>
  <c r="P42" i="5"/>
  <c r="AC45" i="5"/>
  <c r="AD45" i="5"/>
  <c r="M88" i="4"/>
  <c r="P45" i="5"/>
  <c r="Q35" i="5"/>
  <c r="N48" i="4"/>
  <c r="M23" i="5"/>
  <c r="O23" i="5" s="1"/>
  <c r="AE3" i="3"/>
  <c r="AE45" i="3" s="1"/>
  <c r="O73" i="3"/>
  <c r="P53" i="3"/>
  <c r="L53" i="3"/>
  <c r="K53" i="3"/>
  <c r="M58" i="5"/>
  <c r="O58" i="5" s="1"/>
  <c r="Q23" i="5"/>
  <c r="K96" i="4"/>
  <c r="O96" i="4"/>
  <c r="O93" i="5"/>
  <c r="K67" i="5"/>
  <c r="P67" i="5"/>
  <c r="AD19" i="5"/>
  <c r="M12" i="5"/>
  <c r="Q72" i="5"/>
  <c r="Y7" i="5"/>
  <c r="V100" i="5"/>
  <c r="Y100" i="5" s="1"/>
  <c r="V3" i="5"/>
  <c r="Y3" i="5" s="1"/>
  <c r="O86" i="4"/>
  <c r="K86" i="4"/>
  <c r="M86" i="4"/>
  <c r="N98" i="5"/>
  <c r="Q98" i="5" s="1"/>
  <c r="N94" i="5"/>
  <c r="Q94" i="5" s="1"/>
  <c r="N86" i="5"/>
  <c r="Q86" i="5" s="1"/>
  <c r="N61" i="5"/>
  <c r="Q61" i="5" s="1"/>
  <c r="N91" i="5"/>
  <c r="N58" i="5"/>
  <c r="Q58" i="5" s="1"/>
  <c r="N90" i="5"/>
  <c r="N57" i="5"/>
  <c r="N56" i="5"/>
  <c r="Q56" i="5" s="1"/>
  <c r="N72" i="5"/>
  <c r="N47" i="5"/>
  <c r="N42" i="5"/>
  <c r="N25" i="5"/>
  <c r="Q25" i="5" s="1"/>
  <c r="N59" i="5"/>
  <c r="Q59" i="5" s="1"/>
  <c r="N48" i="5"/>
  <c r="Q48" i="5" s="1"/>
  <c r="N20" i="5"/>
  <c r="N16" i="5"/>
  <c r="Q16" i="5" s="1"/>
  <c r="N15" i="5"/>
  <c r="N9" i="5"/>
  <c r="N22" i="5"/>
  <c r="Q22" i="5" s="1"/>
  <c r="N11" i="5"/>
  <c r="Q11" i="5" s="1"/>
  <c r="N80" i="5"/>
  <c r="Q80" i="5" s="1"/>
  <c r="N17" i="5"/>
  <c r="N82" i="5"/>
  <c r="N79" i="5"/>
  <c r="N13" i="5"/>
  <c r="N65" i="5"/>
  <c r="N14" i="5"/>
  <c r="N63" i="5"/>
  <c r="Q63" i="5" s="1"/>
  <c r="N8" i="5"/>
  <c r="N54" i="5"/>
  <c r="Q54" i="5" s="1"/>
  <c r="N46" i="5"/>
  <c r="N69" i="5"/>
  <c r="N32" i="5"/>
  <c r="N7" i="5"/>
  <c r="N87" i="5"/>
  <c r="N75" i="5"/>
  <c r="N30" i="5"/>
  <c r="N27" i="5"/>
  <c r="N66" i="5"/>
  <c r="Q66" i="5" s="1"/>
  <c r="N62" i="5"/>
  <c r="N76" i="5"/>
  <c r="Q76" i="5" s="1"/>
  <c r="N85" i="5"/>
  <c r="N21" i="5"/>
  <c r="N19" i="5"/>
  <c r="N71" i="5"/>
  <c r="N77" i="5"/>
  <c r="N67" i="5"/>
  <c r="N44" i="5"/>
  <c r="N26" i="5"/>
  <c r="Q26" i="5" s="1"/>
  <c r="N52" i="5"/>
  <c r="Q52" i="5" s="1"/>
  <c r="N68" i="5"/>
  <c r="N12" i="5"/>
  <c r="N81" i="5"/>
  <c r="Q81" i="5" s="1"/>
  <c r="N34" i="5"/>
  <c r="Q34" i="5" s="1"/>
  <c r="N28" i="5"/>
  <c r="Q28" i="5" s="1"/>
  <c r="N33" i="5"/>
  <c r="Q33" i="5" s="1"/>
  <c r="N38" i="5"/>
  <c r="Q38" i="5" s="1"/>
  <c r="N24" i="5"/>
  <c r="N88" i="5"/>
  <c r="Q88" i="5" s="1"/>
  <c r="N39" i="5"/>
  <c r="N96" i="5"/>
  <c r="N70" i="5"/>
  <c r="M48" i="5"/>
  <c r="O48" i="5" s="1"/>
  <c r="AD72" i="5"/>
  <c r="AC72" i="5"/>
  <c r="K7" i="5"/>
  <c r="M9" i="4"/>
  <c r="K9" i="4"/>
  <c r="O9" i="4"/>
  <c r="N9" i="4"/>
  <c r="Q17" i="5"/>
  <c r="O17" i="5"/>
  <c r="Z82" i="4"/>
  <c r="X82" i="4"/>
  <c r="AB82" i="4"/>
  <c r="X100" i="5"/>
  <c r="AB84" i="4"/>
  <c r="X84" i="4"/>
  <c r="Z84" i="4"/>
  <c r="O76" i="4"/>
  <c r="K76" i="4"/>
  <c r="M76" i="4"/>
  <c r="AB32" i="4"/>
  <c r="O67" i="4"/>
  <c r="N67" i="4"/>
  <c r="K67" i="4"/>
  <c r="M67" i="4"/>
  <c r="AA67" i="4"/>
  <c r="O95" i="4"/>
  <c r="Q8" i="5"/>
  <c r="O8" i="5"/>
  <c r="K19" i="3"/>
  <c r="P19" i="3"/>
  <c r="L19" i="3"/>
  <c r="N19" i="3"/>
  <c r="Z19" i="4"/>
  <c r="Z73" i="3"/>
  <c r="AA73" i="3"/>
  <c r="N25" i="4"/>
  <c r="K38" i="4"/>
  <c r="O29" i="4"/>
  <c r="K29" i="4"/>
  <c r="M29" i="4"/>
  <c r="N29" i="4"/>
  <c r="O42" i="5"/>
  <c r="Q42" i="5"/>
  <c r="Q47" i="5"/>
  <c r="AA57" i="4"/>
  <c r="P8" i="5"/>
  <c r="O24" i="5"/>
  <c r="Q24" i="5"/>
  <c r="M14" i="4"/>
  <c r="K14" i="4"/>
  <c r="O14" i="4"/>
  <c r="N14" i="4"/>
  <c r="K79" i="4"/>
  <c r="O94" i="4"/>
  <c r="P48" i="5"/>
  <c r="Z48" i="3"/>
  <c r="O22" i="4"/>
  <c r="AD57" i="5"/>
  <c r="AC57" i="5"/>
  <c r="N36" i="3"/>
  <c r="P36" i="3"/>
  <c r="K36" i="3"/>
  <c r="L36" i="3"/>
  <c r="O71" i="5"/>
  <c r="Q71" i="5"/>
  <c r="K96" i="3"/>
  <c r="K21" i="3"/>
  <c r="P21" i="3"/>
  <c r="N21" i="3"/>
  <c r="L21" i="3"/>
  <c r="Z75" i="3"/>
  <c r="L74" i="3"/>
  <c r="P74" i="3"/>
  <c r="K74" i="3"/>
  <c r="X85" i="4"/>
  <c r="Z85" i="4"/>
  <c r="AB85" i="4"/>
  <c r="Y82" i="4"/>
  <c r="AB72" i="4"/>
  <c r="AC95" i="5"/>
  <c r="AD95" i="5"/>
  <c r="Y23" i="4"/>
  <c r="M87" i="5"/>
  <c r="M81" i="5"/>
  <c r="M76" i="5"/>
  <c r="O76" i="5" s="1"/>
  <c r="M71" i="5"/>
  <c r="M66" i="5"/>
  <c r="O66" i="5" s="1"/>
  <c r="M86" i="5"/>
  <c r="O86" i="5" s="1"/>
  <c r="M61" i="5"/>
  <c r="O61" i="5" s="1"/>
  <c r="M50" i="5"/>
  <c r="M44" i="5"/>
  <c r="O44" i="5" s="1"/>
  <c r="M56" i="5"/>
  <c r="O56" i="5" s="1"/>
  <c r="M46" i="5"/>
  <c r="O46" i="5" s="1"/>
  <c r="M26" i="5"/>
  <c r="O26" i="5" s="1"/>
  <c r="M17" i="5"/>
  <c r="M11" i="5"/>
  <c r="M72" i="5"/>
  <c r="O72" i="5" s="1"/>
  <c r="M47" i="5"/>
  <c r="O47" i="5" s="1"/>
  <c r="M42" i="5"/>
  <c r="M62" i="5"/>
  <c r="M13" i="5"/>
  <c r="M16" i="5"/>
  <c r="O16" i="5" s="1"/>
  <c r="M59" i="5"/>
  <c r="M22" i="5"/>
  <c r="M85" i="5"/>
  <c r="M75" i="5"/>
  <c r="M33" i="5"/>
  <c r="O33" i="5" s="1"/>
  <c r="M82" i="5"/>
  <c r="M79" i="5"/>
  <c r="M25" i="5"/>
  <c r="O25" i="5" s="1"/>
  <c r="M19" i="5"/>
  <c r="M74" i="5"/>
  <c r="O74" i="5" s="1"/>
  <c r="M69" i="5"/>
  <c r="M27" i="5"/>
  <c r="M24" i="5"/>
  <c r="M77" i="5"/>
  <c r="M38" i="5"/>
  <c r="O38" i="5" s="1"/>
  <c r="M14" i="5"/>
  <c r="M67" i="5"/>
  <c r="M65" i="5"/>
  <c r="M36" i="5"/>
  <c r="M8" i="5"/>
  <c r="M32" i="5"/>
  <c r="M80" i="5"/>
  <c r="M52" i="5"/>
  <c r="O52" i="5" s="1"/>
  <c r="M63" i="5"/>
  <c r="O63" i="5" s="1"/>
  <c r="M88" i="5"/>
  <c r="O88" i="5" s="1"/>
  <c r="M34" i="5"/>
  <c r="O34" i="5" s="1"/>
  <c r="M45" i="5"/>
  <c r="O45" i="5" s="1"/>
  <c r="M28" i="5"/>
  <c r="O28" i="5" s="1"/>
  <c r="M64" i="5"/>
  <c r="M73" i="5"/>
  <c r="O73" i="5" s="1"/>
  <c r="M53" i="5"/>
  <c r="O53" i="5" s="1"/>
  <c r="M5" i="5"/>
  <c r="O5" i="5" s="1"/>
  <c r="M30" i="5"/>
  <c r="M78" i="5"/>
  <c r="O78" i="5" s="1"/>
  <c r="M37" i="5"/>
  <c r="M7" i="5"/>
  <c r="O88" i="4"/>
  <c r="AB51" i="4"/>
  <c r="N44" i="3"/>
  <c r="M9" i="5"/>
  <c r="AD83" i="3"/>
  <c r="O32" i="4"/>
  <c r="AB74" i="4"/>
  <c r="Z74" i="4"/>
  <c r="X74" i="4"/>
  <c r="AA91" i="4"/>
  <c r="AE93" i="3"/>
  <c r="Z93" i="3"/>
  <c r="AF93" i="3" s="1"/>
  <c r="AA15" i="4"/>
  <c r="O49" i="5"/>
  <c r="Q49" i="5"/>
  <c r="AB9" i="4"/>
  <c r="AA9" i="4"/>
  <c r="Z9" i="4"/>
  <c r="X9" i="4"/>
  <c r="O77" i="4"/>
  <c r="O26" i="4"/>
  <c r="N26" i="4"/>
  <c r="M26" i="4"/>
  <c r="K26" i="4"/>
  <c r="Y34" i="4"/>
  <c r="O33" i="4"/>
  <c r="M33" i="4"/>
  <c r="K33" i="4"/>
  <c r="AE23" i="3"/>
  <c r="AC23" i="3"/>
  <c r="AA23" i="3"/>
  <c r="Z23" i="3"/>
  <c r="Y65" i="5"/>
  <c r="K77" i="4"/>
  <c r="Y59" i="5"/>
  <c r="M35" i="5"/>
  <c r="O35" i="5" s="1"/>
  <c r="AD34" i="5"/>
  <c r="X8" i="4"/>
  <c r="AB8" i="4"/>
  <c r="AA8" i="4"/>
  <c r="Z8" i="4"/>
  <c r="AD17" i="5"/>
  <c r="X92" i="4"/>
  <c r="AB92" i="4"/>
  <c r="Z7" i="4"/>
  <c r="AB78" i="4"/>
  <c r="AB76" i="4"/>
  <c r="Z76" i="4"/>
  <c r="X76" i="4"/>
  <c r="AE14" i="3"/>
  <c r="Z14" i="3"/>
  <c r="AC14" i="3"/>
  <c r="AC3" i="3"/>
  <c r="AC48" i="3" s="1"/>
  <c r="AB19" i="4"/>
  <c r="X46" i="4"/>
  <c r="AA46" i="4"/>
  <c r="Z46" i="4"/>
  <c r="AB46" i="4"/>
  <c r="AE68" i="3"/>
  <c r="AA68" i="3"/>
  <c r="Z68" i="3"/>
  <c r="J100" i="4"/>
  <c r="N92" i="5"/>
  <c r="Q92" i="5" s="1"/>
  <c r="AA86" i="3"/>
  <c r="Z86" i="3"/>
  <c r="M75" i="4"/>
  <c r="K75" i="4"/>
  <c r="O75" i="4"/>
  <c r="AB28" i="4"/>
  <c r="W100" i="3"/>
  <c r="O91" i="5"/>
  <c r="Q91" i="5"/>
  <c r="O22" i="5"/>
  <c r="O66" i="4"/>
  <c r="M66" i="4"/>
  <c r="K66" i="4"/>
  <c r="O17" i="4"/>
  <c r="K17" i="4"/>
  <c r="M17" i="4"/>
  <c r="K87" i="4"/>
  <c r="M22" i="4"/>
  <c r="Q78" i="5"/>
  <c r="N11" i="4"/>
  <c r="M15" i="4"/>
  <c r="M10" i="4"/>
  <c r="M42" i="4"/>
  <c r="O78" i="4"/>
  <c r="M43" i="4"/>
  <c r="O35" i="4"/>
  <c r="O23" i="4"/>
  <c r="O68" i="4"/>
  <c r="K10" i="4"/>
  <c r="O72" i="4"/>
  <c r="M18" i="4"/>
  <c r="O43" i="4"/>
  <c r="N44" i="4"/>
  <c r="M23" i="4"/>
  <c r="O50" i="4"/>
  <c r="O16" i="4"/>
  <c r="O10" i="4"/>
  <c r="O18" i="4"/>
  <c r="M50" i="4"/>
  <c r="M58" i="4"/>
  <c r="N10" i="4"/>
  <c r="N32" i="4"/>
  <c r="N18" i="4"/>
  <c r="O60" i="4"/>
  <c r="N16" i="4"/>
  <c r="O90" i="4"/>
  <c r="M68" i="4"/>
  <c r="M63" i="4"/>
  <c r="N30" i="4"/>
  <c r="M77" i="4"/>
  <c r="M12" i="4"/>
  <c r="M7" i="4"/>
  <c r="O7" i="4"/>
  <c r="M16" i="4"/>
  <c r="O63" i="4"/>
  <c r="N7" i="4"/>
  <c r="N12" i="4"/>
  <c r="M64" i="4"/>
  <c r="O38" i="4"/>
  <c r="N31" i="4"/>
  <c r="M31" i="4"/>
  <c r="O64" i="4"/>
  <c r="M38" i="4"/>
  <c r="M87" i="4"/>
  <c r="O81" i="4"/>
  <c r="O91" i="4"/>
  <c r="M60" i="4"/>
  <c r="N35" i="4"/>
  <c r="O19" i="4"/>
  <c r="O97" i="4"/>
  <c r="N27" i="4"/>
  <c r="O27" i="4"/>
  <c r="O42" i="4"/>
  <c r="N50" i="4"/>
  <c r="O58" i="4"/>
  <c r="M54" i="4"/>
  <c r="Y94" i="3"/>
  <c r="Z94" i="3" s="1"/>
  <c r="Z32" i="3"/>
  <c r="AE32" i="3"/>
  <c r="AC32" i="3"/>
  <c r="Y98" i="5"/>
  <c r="N56" i="4"/>
  <c r="X58" i="4"/>
  <c r="AB58" i="4"/>
  <c r="Z58" i="4"/>
  <c r="N8" i="4"/>
  <c r="AA6" i="4"/>
  <c r="P31" i="5"/>
  <c r="P44" i="5"/>
  <c r="P19" i="5"/>
  <c r="P5" i="5"/>
  <c r="P64" i="5"/>
  <c r="P25" i="5"/>
  <c r="P27" i="5"/>
  <c r="P28" i="5"/>
  <c r="P10" i="5"/>
  <c r="P26" i="5"/>
  <c r="P51" i="5"/>
  <c r="P41" i="5"/>
  <c r="P29" i="5"/>
  <c r="P34" i="5"/>
  <c r="P35" i="5"/>
  <c r="P11" i="5"/>
  <c r="Y32" i="4"/>
  <c r="AC12" i="5"/>
  <c r="AD12" i="5"/>
  <c r="P52" i="5"/>
  <c r="AB18" i="4"/>
  <c r="AD96" i="5"/>
  <c r="AC96" i="5"/>
  <c r="AD83" i="5"/>
  <c r="AB57" i="4"/>
  <c r="X57" i="4"/>
  <c r="Z57" i="4"/>
  <c r="AA7" i="4"/>
  <c r="N6" i="4"/>
  <c r="Y49" i="4"/>
  <c r="X49" i="4"/>
  <c r="Z77" i="4"/>
  <c r="AD71" i="5"/>
  <c r="AC71" i="5"/>
  <c r="P6" i="5"/>
  <c r="K6" i="5"/>
  <c r="H3" i="5"/>
  <c r="Z59" i="3"/>
  <c r="AE59" i="3"/>
  <c r="AA59" i="3"/>
  <c r="AB16" i="4"/>
  <c r="Y52" i="4"/>
  <c r="Z81" i="4"/>
  <c r="O87" i="4"/>
  <c r="N62" i="4"/>
  <c r="AA47" i="4"/>
  <c r="AB47" i="4"/>
  <c r="Z47" i="4"/>
  <c r="X47" i="4"/>
  <c r="L66" i="3"/>
  <c r="K66" i="3"/>
  <c r="M53" i="4"/>
  <c r="N64" i="3"/>
  <c r="P64" i="3"/>
  <c r="L64" i="3"/>
  <c r="K64" i="3"/>
  <c r="AC80" i="5"/>
  <c r="M84" i="5"/>
  <c r="Z34" i="4"/>
  <c r="AB34" i="4"/>
  <c r="AA34" i="4"/>
  <c r="X34" i="4"/>
  <c r="P3" i="3"/>
  <c r="P37" i="3" s="1"/>
  <c r="M43" i="5"/>
  <c r="O43" i="5" s="1"/>
  <c r="O98" i="4"/>
  <c r="K98" i="4"/>
  <c r="Q9" i="5"/>
  <c r="O9" i="5"/>
  <c r="AA83" i="5"/>
  <c r="AC83" i="5" s="1"/>
  <c r="AA78" i="5"/>
  <c r="AC78" i="5" s="1"/>
  <c r="AA48" i="5"/>
  <c r="AC48" i="5" s="1"/>
  <c r="AA40" i="5"/>
  <c r="AC40" i="5" s="1"/>
  <c r="AA35" i="5"/>
  <c r="AC35" i="5" s="1"/>
  <c r="AA53" i="5"/>
  <c r="AC53" i="5" s="1"/>
  <c r="AA69" i="5"/>
  <c r="AC69" i="5" s="1"/>
  <c r="AA36" i="5"/>
  <c r="AC36" i="5" s="1"/>
  <c r="AA34" i="5"/>
  <c r="AC34" i="5" s="1"/>
  <c r="AA13" i="5"/>
  <c r="AC13" i="5" s="1"/>
  <c r="AA9" i="5"/>
  <c r="AA67" i="5"/>
  <c r="AA8" i="5"/>
  <c r="AA76" i="5"/>
  <c r="AC76" i="5" s="1"/>
  <c r="AA5" i="5"/>
  <c r="AA44" i="5"/>
  <c r="AA45" i="5"/>
  <c r="AA39" i="5"/>
  <c r="AA54" i="5"/>
  <c r="AC54" i="5" s="1"/>
  <c r="AA16" i="5"/>
  <c r="AC16" i="5" s="1"/>
  <c r="AA58" i="5"/>
  <c r="AC58" i="5" s="1"/>
  <c r="AA15" i="5"/>
  <c r="AC15" i="5" s="1"/>
  <c r="AA80" i="5"/>
  <c r="AA42" i="5"/>
  <c r="AC42" i="5" s="1"/>
  <c r="AA84" i="5"/>
  <c r="AA64" i="5"/>
  <c r="AA41" i="5"/>
  <c r="AC41" i="5" s="1"/>
  <c r="AA28" i="5"/>
  <c r="AC28" i="5" s="1"/>
  <c r="AA59" i="5"/>
  <c r="AA88" i="5"/>
  <c r="AC88" i="5" s="1"/>
  <c r="AA81" i="5"/>
  <c r="AA21" i="5"/>
  <c r="AA79" i="5"/>
  <c r="AA51" i="5"/>
  <c r="AA46" i="5"/>
  <c r="AA26" i="5"/>
  <c r="AA30" i="5"/>
  <c r="AC30" i="5" s="1"/>
  <c r="AA49" i="5"/>
  <c r="AC49" i="5" s="1"/>
  <c r="AA23" i="5"/>
  <c r="AA72" i="5"/>
  <c r="AA25" i="5"/>
  <c r="AC25" i="5" s="1"/>
  <c r="AA74" i="5"/>
  <c r="AA10" i="5"/>
  <c r="AC10" i="5" s="1"/>
  <c r="AA17" i="5"/>
  <c r="AC17" i="5" s="1"/>
  <c r="AA7" i="5"/>
  <c r="AA37" i="5"/>
  <c r="AC37" i="5" s="1"/>
  <c r="AA55" i="5"/>
  <c r="AC55" i="5" s="1"/>
  <c r="AA63" i="5"/>
  <c r="AC63" i="5" s="1"/>
  <c r="AA27" i="5"/>
  <c r="AC27" i="5" s="1"/>
  <c r="AA75" i="5"/>
  <c r="AA60" i="5"/>
  <c r="AA68" i="5"/>
  <c r="AA43" i="5"/>
  <c r="AA65" i="5"/>
  <c r="AA66" i="5"/>
  <c r="AA50" i="5"/>
  <c r="AA29" i="5"/>
  <c r="AC29" i="5" s="1"/>
  <c r="AA19" i="5"/>
  <c r="AC19" i="5" s="1"/>
  <c r="AA87" i="5"/>
  <c r="AA73" i="5"/>
  <c r="AA86" i="5"/>
  <c r="AA32" i="5"/>
  <c r="AC32" i="5" s="1"/>
  <c r="AA56" i="5"/>
  <c r="AC56" i="5" s="1"/>
  <c r="AA52" i="5"/>
  <c r="Q70" i="5"/>
  <c r="O70" i="5"/>
  <c r="U98" i="4"/>
  <c r="AA98" i="4"/>
  <c r="AB94" i="4"/>
  <c r="AD9" i="5"/>
  <c r="AC9" i="5"/>
  <c r="AD81" i="5"/>
  <c r="AC81" i="5"/>
  <c r="AD53" i="5"/>
  <c r="K21" i="5"/>
  <c r="P21" i="5"/>
  <c r="Y46" i="5"/>
  <c r="AA97" i="4"/>
  <c r="AD8" i="5"/>
  <c r="AC8" i="5"/>
  <c r="O43" i="3"/>
  <c r="O93" i="4"/>
  <c r="O92" i="5"/>
  <c r="AD67" i="5"/>
  <c r="AC67" i="5"/>
  <c r="N43" i="5"/>
  <c r="Q43" i="5" s="1"/>
  <c r="K65" i="5"/>
  <c r="Y39" i="5"/>
  <c r="K77" i="5"/>
  <c r="P7" i="5"/>
  <c r="N93" i="5"/>
  <c r="Q93" i="5" s="1"/>
  <c r="O59" i="5"/>
  <c r="Q60" i="5"/>
  <c r="O60" i="5"/>
  <c r="M31" i="5"/>
  <c r="O31" i="5" s="1"/>
  <c r="P56" i="5"/>
  <c r="M39" i="5"/>
  <c r="AB15" i="5"/>
  <c r="AD15" i="5" s="1"/>
  <c r="M41" i="5"/>
  <c r="O41" i="5" s="1"/>
  <c r="AA90" i="4"/>
  <c r="AB7" i="4"/>
  <c r="AB68" i="4"/>
  <c r="AA70" i="5"/>
  <c r="AC70" i="5" s="1"/>
  <c r="Z28" i="4"/>
  <c r="AA33" i="4"/>
  <c r="AB50" i="4"/>
  <c r="P14" i="3"/>
  <c r="L14" i="3"/>
  <c r="K14" i="3"/>
  <c r="N14" i="3"/>
  <c r="N36" i="4"/>
  <c r="L68" i="3"/>
  <c r="P68" i="3"/>
  <c r="K68" i="3"/>
  <c r="O54" i="4"/>
  <c r="M70" i="5"/>
  <c r="AE63" i="3"/>
  <c r="Z63" i="3"/>
  <c r="M71" i="4"/>
  <c r="K71" i="4"/>
  <c r="O71" i="4"/>
  <c r="AD11" i="5"/>
  <c r="AC11" i="5"/>
  <c r="Y64" i="4"/>
  <c r="AB49" i="4"/>
  <c r="AD26" i="5"/>
  <c r="AC26" i="5"/>
  <c r="X61" i="4"/>
  <c r="AB61" i="4"/>
  <c r="AA61" i="4"/>
  <c r="Z61" i="4"/>
  <c r="O82" i="4"/>
  <c r="M82" i="4"/>
  <c r="K82" i="4"/>
  <c r="Z88" i="4"/>
  <c r="AB88" i="4"/>
  <c r="X88" i="4"/>
  <c r="AD33" i="5"/>
  <c r="AC33" i="5"/>
  <c r="AB11" i="4"/>
  <c r="Z11" i="4"/>
  <c r="X11" i="4"/>
  <c r="Y88" i="4"/>
  <c r="L32" i="3"/>
  <c r="P32" i="3"/>
  <c r="K32" i="3"/>
  <c r="AA70" i="3"/>
  <c r="Z70" i="3"/>
  <c r="AE70" i="3"/>
  <c r="AA27" i="3"/>
  <c r="AE27" i="3"/>
  <c r="Z27" i="3"/>
  <c r="AC27" i="3"/>
  <c r="P20" i="5"/>
  <c r="O85" i="4"/>
  <c r="K85" i="4"/>
  <c r="M85" i="4"/>
  <c r="Z72" i="4"/>
  <c r="O8" i="4"/>
  <c r="K8" i="4"/>
  <c r="M8" i="4"/>
  <c r="Z29" i="3"/>
  <c r="AE29" i="3"/>
  <c r="K27" i="3"/>
  <c r="P27" i="3"/>
  <c r="L27" i="3"/>
  <c r="P12" i="5"/>
  <c r="O28" i="4"/>
  <c r="N28" i="4"/>
  <c r="M28" i="4"/>
  <c r="K28" i="4"/>
  <c r="N42" i="4"/>
  <c r="AA37" i="4"/>
  <c r="AA27" i="4"/>
  <c r="AB70" i="4"/>
  <c r="AA70" i="4"/>
  <c r="X70" i="4"/>
  <c r="Z70" i="4"/>
  <c r="AB67" i="4"/>
  <c r="AC17" i="3"/>
  <c r="Z17" i="3"/>
  <c r="AD54" i="3"/>
  <c r="O27" i="5"/>
  <c r="Q27" i="5"/>
  <c r="Y74" i="4"/>
  <c r="Z71" i="4"/>
  <c r="AA53" i="3"/>
  <c r="Z53" i="3"/>
  <c r="AD35" i="5"/>
  <c r="P15" i="5"/>
  <c r="AC62" i="5"/>
  <c r="AC85" i="5"/>
  <c r="AD85" i="5"/>
  <c r="AD63" i="5"/>
  <c r="P24" i="5"/>
  <c r="O19" i="5"/>
  <c r="Q19" i="5"/>
  <c r="AB64" i="4"/>
  <c r="Z66" i="4"/>
  <c r="AB66" i="4"/>
  <c r="X66" i="4"/>
  <c r="AA95" i="4"/>
  <c r="N33" i="4"/>
  <c r="X23" i="4"/>
  <c r="AB63" i="4"/>
  <c r="AA23" i="4"/>
  <c r="O31" i="4"/>
  <c r="L58" i="3"/>
  <c r="K58" i="3"/>
  <c r="P58" i="3"/>
  <c r="AA50" i="4"/>
  <c r="J3" i="4"/>
  <c r="L23" i="4" s="1"/>
  <c r="P55" i="3"/>
  <c r="L55" i="3"/>
  <c r="K55" i="3"/>
  <c r="K35" i="4"/>
  <c r="K63" i="3"/>
  <c r="L63" i="3"/>
  <c r="AB69" i="4"/>
  <c r="Z69" i="4"/>
  <c r="X69" i="4"/>
  <c r="Y20" i="5"/>
  <c r="P38" i="5"/>
  <c r="Z79" i="4"/>
  <c r="M27" i="4"/>
  <c r="Q18" i="5"/>
  <c r="O18" i="5"/>
  <c r="Q46" i="5"/>
  <c r="AA48" i="4"/>
  <c r="O61" i="4"/>
  <c r="K61" i="4"/>
  <c r="N61" i="4"/>
  <c r="M61" i="4"/>
  <c r="K84" i="4"/>
  <c r="O84" i="4"/>
  <c r="M84" i="4"/>
  <c r="AD85" i="3"/>
  <c r="Y28" i="4"/>
  <c r="Z63" i="4"/>
  <c r="AE37" i="3"/>
  <c r="Z37" i="3"/>
  <c r="Z45" i="4"/>
  <c r="X45" i="4"/>
  <c r="AB45" i="4"/>
  <c r="AA45" i="4"/>
  <c r="Y36" i="4"/>
  <c r="AD13" i="5"/>
  <c r="AA96" i="4"/>
  <c r="AA36" i="4"/>
  <c r="Y96" i="3"/>
  <c r="X91" i="4"/>
  <c r="AB91" i="4"/>
  <c r="AD6" i="5"/>
  <c r="AC6" i="5"/>
  <c r="L45" i="3"/>
  <c r="K45" i="3"/>
  <c r="P45" i="3"/>
  <c r="N45" i="3"/>
  <c r="L59" i="3"/>
  <c r="P59" i="3"/>
  <c r="K59" i="3"/>
  <c r="L70" i="3"/>
  <c r="K70" i="3"/>
  <c r="P70" i="3"/>
  <c r="K37" i="4"/>
  <c r="O37" i="4"/>
  <c r="M37" i="4"/>
  <c r="AB59" i="4"/>
  <c r="Z6" i="4"/>
  <c r="X29" i="4"/>
  <c r="AB29" i="4"/>
  <c r="Z29" i="4"/>
  <c r="Z18" i="4"/>
  <c r="Z90" i="3"/>
  <c r="AD72" i="3"/>
  <c r="AD73" i="5"/>
  <c r="AC73" i="5"/>
  <c r="Z41" i="4"/>
  <c r="AA41" i="4"/>
  <c r="X41" i="4"/>
  <c r="AB41" i="4"/>
  <c r="P49" i="3"/>
  <c r="L49" i="3"/>
  <c r="K49" i="3"/>
  <c r="Y65" i="4"/>
  <c r="P90" i="3"/>
  <c r="K90" i="3"/>
  <c r="Q90" i="3" s="1"/>
  <c r="K22" i="4"/>
  <c r="O41" i="4"/>
  <c r="M41" i="4"/>
  <c r="K41" i="4"/>
  <c r="N41" i="4"/>
  <c r="Y57" i="4"/>
  <c r="Z49" i="3"/>
  <c r="P95" i="3"/>
  <c r="K95" i="3"/>
  <c r="Q95" i="3" s="1"/>
  <c r="AD50" i="5"/>
  <c r="AC50" i="5"/>
  <c r="Y98" i="3"/>
  <c r="Z98" i="3" s="1"/>
  <c r="Y18" i="4"/>
  <c r="K23" i="3"/>
  <c r="L23" i="3"/>
  <c r="P23" i="3"/>
  <c r="Z75" i="4"/>
  <c r="AB75" i="4"/>
  <c r="X75" i="4"/>
  <c r="Y97" i="3"/>
  <c r="Z97" i="3" s="1"/>
  <c r="P39" i="5"/>
  <c r="K39" i="5"/>
  <c r="M59" i="4"/>
  <c r="O59" i="4"/>
  <c r="K59" i="4"/>
  <c r="AB26" i="4"/>
  <c r="Z26" i="4"/>
  <c r="X26" i="4"/>
  <c r="AA26" i="4"/>
  <c r="K34" i="4"/>
  <c r="M34" i="4"/>
  <c r="O34" i="4"/>
  <c r="N34" i="4"/>
  <c r="K47" i="4"/>
  <c r="O47" i="4"/>
  <c r="M47" i="4"/>
  <c r="Z40" i="4"/>
  <c r="X40" i="4"/>
  <c r="AB40" i="4"/>
  <c r="P29" i="3"/>
  <c r="K29" i="3"/>
  <c r="L29" i="3"/>
  <c r="Z17" i="4"/>
  <c r="X17" i="4"/>
  <c r="AB17" i="4"/>
  <c r="AA17" i="4"/>
  <c r="Z96" i="3"/>
  <c r="AE96" i="3"/>
  <c r="O20" i="4"/>
  <c r="K20" i="4"/>
  <c r="M20" i="4"/>
  <c r="M40" i="4"/>
  <c r="K40" i="4"/>
  <c r="O40" i="4"/>
  <c r="AB20" i="4"/>
  <c r="Z20" i="4"/>
  <c r="AA20" i="4"/>
  <c r="X20" i="4"/>
  <c r="O36" i="4"/>
  <c r="M36" i="4"/>
  <c r="K36" i="4"/>
  <c r="O95" i="5"/>
  <c r="Q95" i="5"/>
  <c r="AA16" i="3"/>
  <c r="Z16" i="3"/>
  <c r="AE16" i="3"/>
  <c r="Y84" i="5"/>
  <c r="X44" i="4"/>
  <c r="Z44" i="4"/>
  <c r="AB44" i="4"/>
  <c r="AA44" i="4"/>
  <c r="P75" i="3"/>
  <c r="L75" i="3"/>
  <c r="K75" i="3"/>
  <c r="AD78" i="3"/>
  <c r="Z61" i="3"/>
  <c r="M74" i="4"/>
  <c r="K74" i="4"/>
  <c r="O74" i="4"/>
  <c r="M24" i="4"/>
  <c r="K24" i="4"/>
  <c r="O24" i="4"/>
  <c r="N24" i="4"/>
  <c r="Z79" i="3"/>
  <c r="AE79" i="3"/>
  <c r="AA79" i="3"/>
  <c r="AD87" i="3"/>
  <c r="AB95" i="4"/>
  <c r="AA35" i="4"/>
  <c r="AA34" i="3"/>
  <c r="Z34" i="3"/>
  <c r="Z62" i="4"/>
  <c r="Z48" i="4"/>
  <c r="AA29" i="4"/>
  <c r="K96" i="5"/>
  <c r="AD86" i="5"/>
  <c r="AC86" i="5"/>
  <c r="Q85" i="5"/>
  <c r="O85" i="5"/>
  <c r="K79" i="5"/>
  <c r="Y74" i="5"/>
  <c r="AC60" i="5"/>
  <c r="M51" i="4"/>
  <c r="O51" i="4"/>
  <c r="K51" i="4"/>
  <c r="Z83" i="4"/>
  <c r="X83" i="4"/>
  <c r="AB83" i="4"/>
  <c r="Z62" i="3"/>
  <c r="AA62" i="3"/>
  <c r="O56" i="4"/>
  <c r="M56" i="4"/>
  <c r="K56" i="4"/>
  <c r="Z86" i="4"/>
  <c r="X86" i="4"/>
  <c r="AB86" i="4"/>
  <c r="Z35" i="4"/>
  <c r="L70" i="4"/>
  <c r="O72" i="3"/>
  <c r="K25" i="4"/>
  <c r="O25" i="4"/>
  <c r="M25" i="4"/>
  <c r="AA19" i="4"/>
  <c r="O65" i="4"/>
  <c r="M65" i="4"/>
  <c r="K65" i="4"/>
  <c r="L61" i="3"/>
  <c r="K61" i="3"/>
  <c r="P61" i="3"/>
  <c r="N61" i="3"/>
  <c r="L79" i="3"/>
  <c r="K79" i="3"/>
  <c r="P79" i="3"/>
  <c r="M30" i="4"/>
  <c r="O30" i="4"/>
  <c r="K30" i="4"/>
  <c r="L16" i="3"/>
  <c r="K16" i="3"/>
  <c r="P16" i="3"/>
  <c r="K84" i="5"/>
  <c r="M44" i="4"/>
  <c r="K44" i="4"/>
  <c r="O44" i="4"/>
  <c r="L33" i="3"/>
  <c r="P33" i="3"/>
  <c r="K33" i="3"/>
  <c r="O86" i="3"/>
  <c r="Z53" i="4"/>
  <c r="N34" i="3"/>
  <c r="L34" i="3"/>
  <c r="K34" i="3"/>
  <c r="P34" i="3"/>
  <c r="AB62" i="4"/>
  <c r="W3" i="4"/>
  <c r="O52" i="4"/>
  <c r="M52" i="4"/>
  <c r="K52" i="4"/>
  <c r="Z64" i="4"/>
  <c r="J100" i="3"/>
  <c r="J3" i="3"/>
  <c r="H100" i="4"/>
  <c r="K100" i="4" s="1"/>
  <c r="H3" i="4"/>
  <c r="K3" i="4" s="1"/>
  <c r="O5" i="4"/>
  <c r="N5" i="4"/>
  <c r="M5" i="4"/>
  <c r="K5" i="4"/>
  <c r="AB23" i="4"/>
  <c r="AD41" i="5"/>
  <c r="AD87" i="5"/>
  <c r="AC87" i="5"/>
  <c r="AD77" i="5"/>
  <c r="AC77" i="5"/>
  <c r="AD69" i="5"/>
  <c r="Q53" i="5"/>
  <c r="AC5" i="5"/>
  <c r="Y75" i="5"/>
  <c r="AB77" i="4"/>
  <c r="M48" i="4"/>
  <c r="O48" i="4"/>
  <c r="K48" i="4"/>
  <c r="AD44" i="5"/>
  <c r="AC44" i="5"/>
  <c r="L80" i="3"/>
  <c r="K80" i="3"/>
  <c r="P80" i="3"/>
  <c r="X52" i="4"/>
  <c r="AB52" i="4"/>
  <c r="AA52" i="4"/>
  <c r="Z52" i="4"/>
  <c r="L69" i="3"/>
  <c r="K69" i="3"/>
  <c r="P69" i="3"/>
  <c r="Z37" i="4"/>
  <c r="Y14" i="5"/>
  <c r="P32" i="5"/>
  <c r="K32" i="5"/>
  <c r="N23" i="3"/>
  <c r="AA93" i="4"/>
  <c r="W100" i="4"/>
  <c r="N20" i="3"/>
  <c r="L20" i="3"/>
  <c r="K20" i="3"/>
  <c r="P20" i="3"/>
  <c r="U3" i="4"/>
  <c r="X3" i="4" s="1"/>
  <c r="U100" i="4"/>
  <c r="X100" i="4" s="1"/>
  <c r="AB5" i="4"/>
  <c r="AA5" i="4"/>
  <c r="X5" i="4"/>
  <c r="Z5" i="4"/>
  <c r="AE60" i="3"/>
  <c r="Z60" i="3"/>
  <c r="AA60" i="3"/>
  <c r="Y66" i="4"/>
  <c r="AA12" i="4"/>
  <c r="K14" i="5"/>
  <c r="Q40" i="5"/>
  <c r="O40" i="5"/>
  <c r="L60" i="3"/>
  <c r="P60" i="3"/>
  <c r="K60" i="3"/>
  <c r="AD88" i="3"/>
  <c r="P31" i="3"/>
  <c r="L31" i="3"/>
  <c r="K31" i="3"/>
  <c r="AA56" i="4"/>
  <c r="P57" i="3"/>
  <c r="L57" i="3"/>
  <c r="K57" i="3"/>
  <c r="AA64" i="4"/>
  <c r="Z80" i="4"/>
  <c r="X80" i="4"/>
  <c r="AB80" i="4"/>
  <c r="Q44" i="5"/>
  <c r="AE42" i="3"/>
  <c r="Z42" i="3"/>
  <c r="Z80" i="3"/>
  <c r="AE80" i="3"/>
  <c r="L84" i="3"/>
  <c r="K84" i="3"/>
  <c r="P84" i="3"/>
  <c r="AE19" i="3"/>
  <c r="AA19" i="3"/>
  <c r="Z19" i="3"/>
  <c r="AE69" i="3"/>
  <c r="AA69" i="3"/>
  <c r="Z69" i="3"/>
  <c r="Q5" i="5"/>
  <c r="Y14" i="4"/>
  <c r="N51" i="4"/>
  <c r="AC19" i="3"/>
  <c r="Z32" i="4"/>
  <c r="AA20" i="3"/>
  <c r="Z20" i="3"/>
  <c r="AE20" i="3"/>
  <c r="AC20" i="3"/>
  <c r="Y25" i="4"/>
  <c r="L66" i="4"/>
  <c r="O65" i="3"/>
  <c r="Z65" i="4"/>
  <c r="X65" i="4"/>
  <c r="AB65" i="4"/>
  <c r="Y13" i="4"/>
  <c r="O88" i="3"/>
  <c r="AB93" i="4"/>
  <c r="X93" i="4"/>
  <c r="O81" i="5"/>
  <c r="K75" i="5"/>
  <c r="Y64" i="5"/>
  <c r="O10" i="5"/>
  <c r="Q10" i="5"/>
  <c r="N20" i="4"/>
  <c r="M55" i="4"/>
  <c r="O55" i="4"/>
  <c r="K55" i="4"/>
  <c r="L42" i="4"/>
  <c r="AB54" i="4"/>
  <c r="Z43" i="3"/>
  <c r="AE43" i="3"/>
  <c r="Q73" i="5"/>
  <c r="K15" i="5"/>
  <c r="P18" i="3"/>
  <c r="L18" i="3"/>
  <c r="N18" i="3"/>
  <c r="K18" i="3"/>
  <c r="Y38" i="4"/>
  <c r="K92" i="3"/>
  <c r="P92" i="3"/>
  <c r="AE24" i="3"/>
  <c r="Z24" i="3"/>
  <c r="AA24" i="3"/>
  <c r="AE57" i="3"/>
  <c r="AC57" i="3"/>
  <c r="Z57" i="3"/>
  <c r="M80" i="4"/>
  <c r="K80" i="4"/>
  <c r="O80" i="4"/>
  <c r="P77" i="3"/>
  <c r="K77" i="3"/>
  <c r="L77" i="3"/>
  <c r="AE84" i="3"/>
  <c r="Z84" i="3"/>
  <c r="AB37" i="4"/>
  <c r="Y51" i="4"/>
  <c r="AB71" i="4"/>
  <c r="L14" i="4"/>
  <c r="AA51" i="4"/>
  <c r="L83" i="4"/>
  <c r="X18" i="4"/>
  <c r="AD66" i="5"/>
  <c r="AC66" i="5"/>
  <c r="K69" i="5"/>
  <c r="Z78" i="4"/>
  <c r="P62" i="5"/>
  <c r="K62" i="5"/>
  <c r="K64" i="5"/>
  <c r="P18" i="5"/>
  <c r="AA94" i="4"/>
  <c r="AB55" i="4"/>
  <c r="Z55" i="4"/>
  <c r="X55" i="4"/>
  <c r="Q55" i="5"/>
  <c r="O55" i="5"/>
  <c r="Z42" i="4"/>
  <c r="X42" i="4"/>
  <c r="AA42" i="4"/>
  <c r="AB42" i="4"/>
  <c r="AE38" i="3"/>
  <c r="Z38" i="3"/>
  <c r="AC61" i="3"/>
  <c r="K68" i="4"/>
  <c r="M70" i="4"/>
  <c r="K70" i="4"/>
  <c r="O70" i="4"/>
  <c r="N70" i="4"/>
  <c r="O11" i="4"/>
  <c r="M11" i="4"/>
  <c r="K11" i="4"/>
  <c r="AE77" i="3"/>
  <c r="Z77" i="3"/>
  <c r="K46" i="4"/>
  <c r="O46" i="4"/>
  <c r="N46" i="4"/>
  <c r="M46" i="4"/>
  <c r="AD82" i="3"/>
  <c r="Z8" i="3"/>
  <c r="AC8" i="3"/>
  <c r="AE8" i="3"/>
  <c r="AA8" i="3"/>
  <c r="Z33" i="4"/>
  <c r="AB33" i="4"/>
  <c r="X33" i="4"/>
  <c r="L51" i="4"/>
  <c r="Y33" i="4"/>
  <c r="K20" i="5"/>
  <c r="L40" i="4"/>
  <c r="M6" i="4"/>
  <c r="O6" i="4"/>
  <c r="K6" i="4"/>
  <c r="Z59" i="4"/>
  <c r="W3" i="3"/>
  <c r="AA49" i="3" s="1"/>
  <c r="Y83" i="4"/>
  <c r="AD65" i="3"/>
  <c r="Y59" i="4"/>
  <c r="AA18" i="4"/>
  <c r="AD73" i="3" l="1"/>
  <c r="AB73" i="3"/>
  <c r="Q29" i="3"/>
  <c r="M29" i="3"/>
  <c r="M23" i="3"/>
  <c r="O23" i="3"/>
  <c r="Q23" i="3"/>
  <c r="L35" i="4"/>
  <c r="AF27" i="3"/>
  <c r="AD27" i="3"/>
  <c r="AB27" i="3"/>
  <c r="L86" i="4"/>
  <c r="AF44" i="3"/>
  <c r="AD44" i="3"/>
  <c r="AD74" i="3"/>
  <c r="AF74" i="3"/>
  <c r="AD52" i="5"/>
  <c r="AC52" i="5"/>
  <c r="Q20" i="5"/>
  <c r="O20" i="5"/>
  <c r="M79" i="3"/>
  <c r="Q79" i="3"/>
  <c r="O79" i="3"/>
  <c r="AB19" i="3"/>
  <c r="AD19" i="3"/>
  <c r="AF19" i="3"/>
  <c r="AF60" i="3"/>
  <c r="AD60" i="3"/>
  <c r="AB60" i="3"/>
  <c r="AC75" i="5"/>
  <c r="AD75" i="5"/>
  <c r="M3" i="4"/>
  <c r="Q75" i="3"/>
  <c r="M75" i="3"/>
  <c r="O75" i="3"/>
  <c r="L20" i="4"/>
  <c r="Q55" i="3"/>
  <c r="M55" i="3"/>
  <c r="O55" i="3"/>
  <c r="AA63" i="3"/>
  <c r="X98" i="4"/>
  <c r="AB98" i="4"/>
  <c r="AF68" i="3"/>
  <c r="AD68" i="3"/>
  <c r="AB68" i="3"/>
  <c r="O36" i="3"/>
  <c r="Q36" i="3"/>
  <c r="M36" i="3"/>
  <c r="L17" i="4"/>
  <c r="AA74" i="3"/>
  <c r="AB74" i="3" s="1"/>
  <c r="AF24" i="3"/>
  <c r="AB24" i="3"/>
  <c r="AA3" i="4"/>
  <c r="AD98" i="5"/>
  <c r="AC98" i="5"/>
  <c r="O74" i="3"/>
  <c r="M74" i="3"/>
  <c r="Q74" i="3"/>
  <c r="AC7" i="5"/>
  <c r="AC3" i="5" s="1"/>
  <c r="AD7" i="5"/>
  <c r="AD3" i="5" s="1"/>
  <c r="L11" i="4"/>
  <c r="M42" i="3"/>
  <c r="Q42" i="3"/>
  <c r="O42" i="3"/>
  <c r="L28" i="4"/>
  <c r="AD69" i="3"/>
  <c r="AB69" i="3"/>
  <c r="AF69" i="3"/>
  <c r="Z3" i="4"/>
  <c r="Q79" i="5"/>
  <c r="O79" i="5"/>
  <c r="L18" i="4"/>
  <c r="Q64" i="5"/>
  <c r="O64" i="5"/>
  <c r="O18" i="3"/>
  <c r="M18" i="3"/>
  <c r="Q18" i="3"/>
  <c r="AB48" i="3"/>
  <c r="AD48" i="3"/>
  <c r="L67" i="4"/>
  <c r="O62" i="5"/>
  <c r="Q62" i="5"/>
  <c r="AA84" i="3"/>
  <c r="AB84" i="3" s="1"/>
  <c r="AF80" i="3"/>
  <c r="AB80" i="3"/>
  <c r="AD80" i="3"/>
  <c r="L13" i="4"/>
  <c r="O96" i="5"/>
  <c r="Q96" i="5"/>
  <c r="AC84" i="5"/>
  <c r="AD84" i="5"/>
  <c r="AE90" i="3"/>
  <c r="AF90" i="3" s="1"/>
  <c r="AA37" i="3"/>
  <c r="AE17" i="3"/>
  <c r="AC29" i="3"/>
  <c r="AB59" i="3"/>
  <c r="AF59" i="3"/>
  <c r="AD59" i="3"/>
  <c r="AD32" i="3"/>
  <c r="AF32" i="3"/>
  <c r="AB32" i="3"/>
  <c r="AF75" i="3"/>
  <c r="AD75" i="3"/>
  <c r="AB75" i="3"/>
  <c r="P48" i="3"/>
  <c r="Q48" i="3" s="1"/>
  <c r="AD21" i="5"/>
  <c r="AC21" i="5"/>
  <c r="N24" i="3"/>
  <c r="O24" i="3" s="1"/>
  <c r="N39" i="3"/>
  <c r="O39" i="3" s="1"/>
  <c r="N25" i="3"/>
  <c r="O25" i="3" s="1"/>
  <c r="N35" i="3"/>
  <c r="O35" i="3" s="1"/>
  <c r="N7" i="3"/>
  <c r="O7" i="3" s="1"/>
  <c r="N11" i="3"/>
  <c r="O11" i="3" s="1"/>
  <c r="N12" i="3"/>
  <c r="O12" i="3" s="1"/>
  <c r="N62" i="3"/>
  <c r="O62" i="3" s="1"/>
  <c r="N13" i="3"/>
  <c r="O13" i="3" s="1"/>
  <c r="N47" i="3"/>
  <c r="O47" i="3" s="1"/>
  <c r="N30" i="3"/>
  <c r="O30" i="3" s="1"/>
  <c r="N16" i="3"/>
  <c r="O16" i="3" s="1"/>
  <c r="N9" i="3"/>
  <c r="O9" i="3" s="1"/>
  <c r="N31" i="3"/>
  <c r="N22" i="3"/>
  <c r="O22" i="3" s="1"/>
  <c r="N70" i="3"/>
  <c r="O70" i="3" s="1"/>
  <c r="N6" i="3"/>
  <c r="O6" i="3" s="1"/>
  <c r="N5" i="3"/>
  <c r="O5" i="3" s="1"/>
  <c r="N28" i="3"/>
  <c r="O28" i="3" s="1"/>
  <c r="N29" i="3"/>
  <c r="O29" i="3" s="1"/>
  <c r="N41" i="3"/>
  <c r="O41" i="3" s="1"/>
  <c r="N15" i="3"/>
  <c r="O15" i="3" s="1"/>
  <c r="N38" i="3"/>
  <c r="O38" i="3" s="1"/>
  <c r="N57" i="3"/>
  <c r="N56" i="3"/>
  <c r="O56" i="3" s="1"/>
  <c r="N26" i="3"/>
  <c r="O26" i="3" s="1"/>
  <c r="N17" i="3"/>
  <c r="O17" i="3" s="1"/>
  <c r="N46" i="3"/>
  <c r="O46" i="3" s="1"/>
  <c r="N50" i="3"/>
  <c r="O50" i="3" s="1"/>
  <c r="N67" i="3"/>
  <c r="O67" i="3" s="1"/>
  <c r="N33" i="3"/>
  <c r="N52" i="3"/>
  <c r="O52" i="3" s="1"/>
  <c r="N10" i="3"/>
  <c r="O10" i="3" s="1"/>
  <c r="Y100" i="3"/>
  <c r="AD26" i="3"/>
  <c r="AF26" i="3"/>
  <c r="AB26" i="3"/>
  <c r="AD57" i="3"/>
  <c r="AF57" i="3"/>
  <c r="M37" i="3"/>
  <c r="Q37" i="3"/>
  <c r="O53" i="3"/>
  <c r="M53" i="3"/>
  <c r="Q53" i="3"/>
  <c r="AF70" i="3"/>
  <c r="AB70" i="3"/>
  <c r="AC64" i="5"/>
  <c r="AD64" i="5"/>
  <c r="Q33" i="3"/>
  <c r="O33" i="3"/>
  <c r="M33" i="3"/>
  <c r="AF84" i="3"/>
  <c r="AD84" i="3"/>
  <c r="M58" i="3"/>
  <c r="O58" i="3"/>
  <c r="Q58" i="3"/>
  <c r="L82" i="4"/>
  <c r="AF8" i="3"/>
  <c r="AB8" i="3"/>
  <c r="AD8" i="3"/>
  <c r="AA80" i="3"/>
  <c r="Q60" i="3"/>
  <c r="O60" i="3"/>
  <c r="M60" i="3"/>
  <c r="L25" i="4"/>
  <c r="AF37" i="3"/>
  <c r="AB37" i="3"/>
  <c r="AA17" i="3"/>
  <c r="AB17" i="3" s="1"/>
  <c r="AB29" i="3"/>
  <c r="AD29" i="3"/>
  <c r="AF29" i="3"/>
  <c r="L53" i="4"/>
  <c r="Q64" i="3"/>
  <c r="O64" i="3"/>
  <c r="M64" i="3"/>
  <c r="AA32" i="3"/>
  <c r="L10" i="4"/>
  <c r="AC47" i="3"/>
  <c r="AD47" i="3" s="1"/>
  <c r="AC25" i="3"/>
  <c r="AD25" i="3" s="1"/>
  <c r="AC22" i="3"/>
  <c r="AD22" i="3" s="1"/>
  <c r="AC52" i="3"/>
  <c r="AD52" i="3" s="1"/>
  <c r="AC33" i="3"/>
  <c r="AD33" i="3" s="1"/>
  <c r="AC5" i="3"/>
  <c r="AD5" i="3" s="1"/>
  <c r="AC13" i="3"/>
  <c r="AD13" i="3" s="1"/>
  <c r="AC10" i="3"/>
  <c r="AD10" i="3" s="1"/>
  <c r="AC12" i="3"/>
  <c r="AD12" i="3" s="1"/>
  <c r="AC15" i="3"/>
  <c r="AD15" i="3" s="1"/>
  <c r="AC64" i="3"/>
  <c r="AD64" i="3" s="1"/>
  <c r="AC6" i="3"/>
  <c r="AD6" i="3" s="1"/>
  <c r="AC30" i="3"/>
  <c r="AD30" i="3" s="1"/>
  <c r="AC56" i="3"/>
  <c r="AD56" i="3" s="1"/>
  <c r="AC46" i="3"/>
  <c r="AD46" i="3" s="1"/>
  <c r="AC21" i="3"/>
  <c r="AD21" i="3" s="1"/>
  <c r="AC35" i="3"/>
  <c r="AD35" i="3" s="1"/>
  <c r="AC7" i="3"/>
  <c r="AD7" i="3" s="1"/>
  <c r="AC9" i="3"/>
  <c r="AD9" i="3" s="1"/>
  <c r="AC11" i="3"/>
  <c r="AD11" i="3" s="1"/>
  <c r="AC36" i="3"/>
  <c r="AD36" i="3" s="1"/>
  <c r="AC38" i="3"/>
  <c r="AC67" i="3"/>
  <c r="AD67" i="3" s="1"/>
  <c r="AC42" i="3"/>
  <c r="AC41" i="3"/>
  <c r="AD41" i="3" s="1"/>
  <c r="AC62" i="3"/>
  <c r="AC50" i="3"/>
  <c r="AD50" i="3" s="1"/>
  <c r="AC70" i="3"/>
  <c r="AD70" i="3" s="1"/>
  <c r="AC28" i="3"/>
  <c r="AD28" i="3" s="1"/>
  <c r="AC18" i="3"/>
  <c r="AD18" i="3" s="1"/>
  <c r="AC39" i="3"/>
  <c r="AD39" i="3" s="1"/>
  <c r="AC31" i="3"/>
  <c r="AD31" i="3" s="1"/>
  <c r="AC24" i="3"/>
  <c r="AD24" i="3" s="1"/>
  <c r="AC37" i="3"/>
  <c r="AD37" i="3" s="1"/>
  <c r="AE75" i="3"/>
  <c r="AA48" i="3"/>
  <c r="L47" i="4"/>
  <c r="L85" i="3"/>
  <c r="M85" i="3" s="1"/>
  <c r="K3" i="3"/>
  <c r="L76" i="3"/>
  <c r="M76" i="3" s="1"/>
  <c r="L7" i="3"/>
  <c r="M7" i="3" s="1"/>
  <c r="L24" i="3"/>
  <c r="M24" i="3" s="1"/>
  <c r="L65" i="3"/>
  <c r="M65" i="3" s="1"/>
  <c r="L15" i="3"/>
  <c r="M15" i="3" s="1"/>
  <c r="L35" i="3"/>
  <c r="M35" i="3" s="1"/>
  <c r="L56" i="3"/>
  <c r="M56" i="3" s="1"/>
  <c r="L39" i="3"/>
  <c r="M39" i="3" s="1"/>
  <c r="L62" i="3"/>
  <c r="M62" i="3" s="1"/>
  <c r="L54" i="3"/>
  <c r="M54" i="3" s="1"/>
  <c r="L50" i="3"/>
  <c r="M50" i="3" s="1"/>
  <c r="L11" i="3"/>
  <c r="M11" i="3" s="1"/>
  <c r="L82" i="3"/>
  <c r="M82" i="3" s="1"/>
  <c r="L13" i="3"/>
  <c r="M13" i="3" s="1"/>
  <c r="L87" i="3"/>
  <c r="M87" i="3" s="1"/>
  <c r="L78" i="3"/>
  <c r="M78" i="3" s="1"/>
  <c r="L22" i="3"/>
  <c r="M22" i="3" s="1"/>
  <c r="L73" i="3"/>
  <c r="M73" i="3" s="1"/>
  <c r="L86" i="3"/>
  <c r="M86" i="3" s="1"/>
  <c r="L83" i="3"/>
  <c r="M83" i="3" s="1"/>
  <c r="L25" i="3"/>
  <c r="M25" i="3" s="1"/>
  <c r="L88" i="3"/>
  <c r="M88" i="3" s="1"/>
  <c r="L26" i="3"/>
  <c r="M26" i="3" s="1"/>
  <c r="L30" i="3"/>
  <c r="M30" i="3" s="1"/>
  <c r="L41" i="3"/>
  <c r="M41" i="3" s="1"/>
  <c r="L17" i="3"/>
  <c r="M17" i="3" s="1"/>
  <c r="L38" i="3"/>
  <c r="M38" i="3" s="1"/>
  <c r="L47" i="3"/>
  <c r="M47" i="3" s="1"/>
  <c r="L67" i="3"/>
  <c r="M67" i="3" s="1"/>
  <c r="L81" i="3"/>
  <c r="M81" i="3" s="1"/>
  <c r="L40" i="3"/>
  <c r="M40" i="3" s="1"/>
  <c r="L72" i="3"/>
  <c r="M72" i="3" s="1"/>
  <c r="L52" i="3"/>
  <c r="M52" i="3" s="1"/>
  <c r="L12" i="3"/>
  <c r="M12" i="3" s="1"/>
  <c r="L6" i="3"/>
  <c r="M6" i="3" s="1"/>
  <c r="L43" i="3"/>
  <c r="M43" i="3" s="1"/>
  <c r="L28" i="3"/>
  <c r="M28" i="3" s="1"/>
  <c r="L5" i="3"/>
  <c r="M5" i="3" s="1"/>
  <c r="L46" i="3"/>
  <c r="M46" i="3" s="1"/>
  <c r="L9" i="3"/>
  <c r="M9" i="3" s="1"/>
  <c r="L10" i="3"/>
  <c r="M10" i="3" s="1"/>
  <c r="L71" i="3"/>
  <c r="M71" i="3" s="1"/>
  <c r="AA26" i="3"/>
  <c r="AA29" i="3"/>
  <c r="AD46" i="5"/>
  <c r="AC46" i="5"/>
  <c r="L32" i="4"/>
  <c r="AA75" i="3"/>
  <c r="AE48" i="3"/>
  <c r="AF48" i="3" s="1"/>
  <c r="AC45" i="3"/>
  <c r="K100" i="3"/>
  <c r="AE26" i="3"/>
  <c r="O31" i="3"/>
  <c r="Q31" i="3"/>
  <c r="M31" i="3"/>
  <c r="L22" i="4"/>
  <c r="L19" i="4"/>
  <c r="AF20" i="3"/>
  <c r="AD20" i="3"/>
  <c r="AB20" i="3"/>
  <c r="Q80" i="3"/>
  <c r="O80" i="3"/>
  <c r="M80" i="3"/>
  <c r="AB16" i="3"/>
  <c r="AF16" i="3"/>
  <c r="M45" i="3"/>
  <c r="Q45" i="3"/>
  <c r="O45" i="3"/>
  <c r="Q14" i="3"/>
  <c r="O14" i="3"/>
  <c r="M14" i="3"/>
  <c r="Z100" i="3"/>
  <c r="AA14" i="3"/>
  <c r="AB14" i="3" s="1"/>
  <c r="AA45" i="3"/>
  <c r="AA42" i="3"/>
  <c r="Y73" i="4"/>
  <c r="Y63" i="4"/>
  <c r="Y45" i="4"/>
  <c r="Y72" i="4"/>
  <c r="Y53" i="4"/>
  <c r="Y8" i="4"/>
  <c r="Y55" i="4"/>
  <c r="Y77" i="4"/>
  <c r="Y17" i="4"/>
  <c r="Y37" i="4"/>
  <c r="Y11" i="4"/>
  <c r="Y43" i="4"/>
  <c r="Y9" i="4"/>
  <c r="Y7" i="4"/>
  <c r="Y24" i="4"/>
  <c r="Y6" i="4"/>
  <c r="Y86" i="4"/>
  <c r="Y15" i="4"/>
  <c r="Y68" i="4"/>
  <c r="Y54" i="4"/>
  <c r="Y41" i="4"/>
  <c r="Y12" i="4"/>
  <c r="Y61" i="4"/>
  <c r="Y30" i="4"/>
  <c r="Y31" i="4"/>
  <c r="Y48" i="4"/>
  <c r="Y50" i="4"/>
  <c r="Y10" i="4"/>
  <c r="Y76" i="4"/>
  <c r="Y69" i="4"/>
  <c r="Y60" i="4"/>
  <c r="Y71" i="4"/>
  <c r="Y84" i="4"/>
  <c r="Y75" i="4"/>
  <c r="Y80" i="4"/>
  <c r="Y29" i="4"/>
  <c r="Y26" i="4"/>
  <c r="Y56" i="4"/>
  <c r="Y20" i="4"/>
  <c r="Y62" i="4"/>
  <c r="Y40" i="4"/>
  <c r="Y81" i="4"/>
  <c r="Y5" i="4"/>
  <c r="Y27" i="4"/>
  <c r="Y44" i="4"/>
  <c r="Y42" i="4"/>
  <c r="Y58" i="4"/>
  <c r="Y78" i="4"/>
  <c r="AC16" i="3"/>
  <c r="AD16" i="3" s="1"/>
  <c r="AE62" i="3"/>
  <c r="Y67" i="4"/>
  <c r="AC20" i="5"/>
  <c r="AD20" i="5"/>
  <c r="Q21" i="5"/>
  <c r="O21" i="5"/>
  <c r="Y85" i="4"/>
  <c r="L88" i="4"/>
  <c r="Y79" i="4"/>
  <c r="AD14" i="3"/>
  <c r="AF14" i="3"/>
  <c r="O67" i="5"/>
  <c r="Q67" i="5"/>
  <c r="Q8" i="3"/>
  <c r="M8" i="3"/>
  <c r="Q30" i="5"/>
  <c r="O30" i="5"/>
  <c r="AC59" i="5"/>
  <c r="AD59" i="5"/>
  <c r="Q7" i="5"/>
  <c r="O7" i="5"/>
  <c r="AC90" i="3"/>
  <c r="AD90" i="3" s="1"/>
  <c r="AC97" i="3"/>
  <c r="AD97" i="3" s="1"/>
  <c r="AC93" i="3"/>
  <c r="AD93" i="3" s="1"/>
  <c r="AC91" i="3"/>
  <c r="AD91" i="3" s="1"/>
  <c r="AC95" i="3"/>
  <c r="AD95" i="3" s="1"/>
  <c r="AC98" i="3"/>
  <c r="AD98" i="3" s="1"/>
  <c r="AC96" i="3"/>
  <c r="AD96" i="3" s="1"/>
  <c r="AC94" i="3"/>
  <c r="AD94" i="3" s="1"/>
  <c r="AC92" i="3"/>
  <c r="AD92" i="3" s="1"/>
  <c r="AE36" i="3"/>
  <c r="AF36" i="3" s="1"/>
  <c r="AE71" i="3"/>
  <c r="AF71" i="3" s="1"/>
  <c r="AE95" i="3"/>
  <c r="AF95" i="3" s="1"/>
  <c r="AE78" i="3"/>
  <c r="AF78" i="3" s="1"/>
  <c r="AE28" i="3"/>
  <c r="AF28" i="3" s="1"/>
  <c r="AE76" i="3"/>
  <c r="AF76" i="3" s="1"/>
  <c r="AE25" i="3"/>
  <c r="AF25" i="3" s="1"/>
  <c r="AE13" i="3"/>
  <c r="AF13" i="3" s="1"/>
  <c r="AE87" i="3"/>
  <c r="AF87" i="3" s="1"/>
  <c r="AE55" i="3"/>
  <c r="AF55" i="3" s="1"/>
  <c r="AE22" i="3"/>
  <c r="AF22" i="3" s="1"/>
  <c r="AE21" i="3"/>
  <c r="AF21" i="3" s="1"/>
  <c r="AE58" i="3"/>
  <c r="AF58" i="3" s="1"/>
  <c r="AE91" i="3"/>
  <c r="AF91" i="3" s="1"/>
  <c r="AE94" i="3"/>
  <c r="AF94" i="3" s="1"/>
  <c r="AE56" i="3"/>
  <c r="AF56" i="3" s="1"/>
  <c r="AE88" i="3"/>
  <c r="AF88" i="3" s="1"/>
  <c r="AE83" i="3"/>
  <c r="AF83" i="3" s="1"/>
  <c r="AE5" i="3"/>
  <c r="AF5" i="3" s="1"/>
  <c r="AE10" i="3"/>
  <c r="AF10" i="3" s="1"/>
  <c r="AE50" i="3"/>
  <c r="AF50" i="3" s="1"/>
  <c r="AE92" i="3"/>
  <c r="AF92" i="3" s="1"/>
  <c r="AE15" i="3"/>
  <c r="AF15" i="3" s="1"/>
  <c r="AE7" i="3"/>
  <c r="AF7" i="3" s="1"/>
  <c r="AE41" i="3"/>
  <c r="AF41" i="3" s="1"/>
  <c r="AE6" i="3"/>
  <c r="AF6" i="3" s="1"/>
  <c r="AE33" i="3"/>
  <c r="AF33" i="3" s="1"/>
  <c r="AE54" i="3"/>
  <c r="AF54" i="3" s="1"/>
  <c r="AE11" i="3"/>
  <c r="AF11" i="3" s="1"/>
  <c r="AE31" i="3"/>
  <c r="AF31" i="3" s="1"/>
  <c r="AE72" i="3"/>
  <c r="AF72" i="3" s="1"/>
  <c r="AE12" i="3"/>
  <c r="AF12" i="3" s="1"/>
  <c r="AE47" i="3"/>
  <c r="AF47" i="3" s="1"/>
  <c r="AE18" i="3"/>
  <c r="AF18" i="3" s="1"/>
  <c r="AE39" i="3"/>
  <c r="AF39" i="3" s="1"/>
  <c r="AE35" i="3"/>
  <c r="AF35" i="3" s="1"/>
  <c r="AE97" i="3"/>
  <c r="AF97" i="3" s="1"/>
  <c r="AE85" i="3"/>
  <c r="AF85" i="3" s="1"/>
  <c r="AE46" i="3"/>
  <c r="AF46" i="3" s="1"/>
  <c r="AE9" i="3"/>
  <c r="AF9" i="3" s="1"/>
  <c r="AE98" i="3"/>
  <c r="AE66" i="3"/>
  <c r="AF66" i="3" s="1"/>
  <c r="AE81" i="3"/>
  <c r="AF81" i="3" s="1"/>
  <c r="AE64" i="3"/>
  <c r="AF64" i="3" s="1"/>
  <c r="AE65" i="3"/>
  <c r="AF65" i="3" s="1"/>
  <c r="AE40" i="3"/>
  <c r="AF40" i="3" s="1"/>
  <c r="AE52" i="3"/>
  <c r="AF52" i="3" s="1"/>
  <c r="AE30" i="3"/>
  <c r="AF30" i="3" s="1"/>
  <c r="AE82" i="3"/>
  <c r="AF82" i="3" s="1"/>
  <c r="AE67" i="3"/>
  <c r="AF67" i="3" s="1"/>
  <c r="AF45" i="3"/>
  <c r="AD45" i="3"/>
  <c r="AB45" i="3"/>
  <c r="Y21" i="4"/>
  <c r="L63" i="4"/>
  <c r="L69" i="4"/>
  <c r="L8" i="4"/>
  <c r="L7" i="4"/>
  <c r="L46" i="4"/>
  <c r="L15" i="4"/>
  <c r="L27" i="4"/>
  <c r="L37" i="4"/>
  <c r="L54" i="4"/>
  <c r="L50" i="4"/>
  <c r="L81" i="4"/>
  <c r="L78" i="4"/>
  <c r="L65" i="4"/>
  <c r="L5" i="4"/>
  <c r="L43" i="4"/>
  <c r="L76" i="4"/>
  <c r="L6" i="4"/>
  <c r="L9" i="4"/>
  <c r="L60" i="4"/>
  <c r="L75" i="4"/>
  <c r="L31" i="4"/>
  <c r="L71" i="4"/>
  <c r="L62" i="4"/>
  <c r="L61" i="4"/>
  <c r="L52" i="4"/>
  <c r="L48" i="4"/>
  <c r="L41" i="4"/>
  <c r="L29" i="4"/>
  <c r="L12" i="4"/>
  <c r="L55" i="4"/>
  <c r="L84" i="4"/>
  <c r="L16" i="4"/>
  <c r="L30" i="4"/>
  <c r="L24" i="4"/>
  <c r="L44" i="4"/>
  <c r="O68" i="3"/>
  <c r="M68" i="3"/>
  <c r="Q68" i="3"/>
  <c r="Q69" i="5"/>
  <c r="O69" i="5"/>
  <c r="AA43" i="3"/>
  <c r="AB43" i="3" s="1"/>
  <c r="L85" i="4"/>
  <c r="AF96" i="3"/>
  <c r="P3" i="5"/>
  <c r="L36" i="4"/>
  <c r="M21" i="3"/>
  <c r="Q21" i="3"/>
  <c r="O21" i="3"/>
  <c r="L79" i="4"/>
  <c r="O37" i="5"/>
  <c r="Q37" i="5"/>
  <c r="O57" i="5"/>
  <c r="Q57" i="5"/>
  <c r="Q36" i="5"/>
  <c r="O36" i="5"/>
  <c r="L26" i="4"/>
  <c r="AD14" i="5"/>
  <c r="AC14" i="5"/>
  <c r="M69" i="3"/>
  <c r="O69" i="3"/>
  <c r="Q69" i="3"/>
  <c r="AC74" i="5"/>
  <c r="AD74" i="5"/>
  <c r="AD63" i="3"/>
  <c r="AF63" i="3"/>
  <c r="AB63" i="3"/>
  <c r="O3" i="4"/>
  <c r="M70" i="3"/>
  <c r="Q70" i="3"/>
  <c r="O19" i="3"/>
  <c r="M19" i="3"/>
  <c r="Q19" i="3"/>
  <c r="Q92" i="3"/>
  <c r="Q75" i="5"/>
  <c r="O75" i="5"/>
  <c r="Q15" i="5"/>
  <c r="O15" i="5"/>
  <c r="M20" i="3"/>
  <c r="Q20" i="3"/>
  <c r="O20" i="3"/>
  <c r="O84" i="5"/>
  <c r="Q84" i="5"/>
  <c r="Q49" i="3"/>
  <c r="M49" i="3"/>
  <c r="O49" i="3"/>
  <c r="L74" i="4"/>
  <c r="AA38" i="3"/>
  <c r="AB34" i="3"/>
  <c r="AA61" i="3"/>
  <c r="O77" i="5"/>
  <c r="Q77" i="5"/>
  <c r="L77" i="4"/>
  <c r="P96" i="3"/>
  <c r="Y46" i="4"/>
  <c r="AF77" i="3"/>
  <c r="AD77" i="3"/>
  <c r="AB77" i="3"/>
  <c r="M63" i="3"/>
  <c r="O63" i="3"/>
  <c r="N3" i="4"/>
  <c r="AB3" i="4"/>
  <c r="AD79" i="3"/>
  <c r="AB79" i="3"/>
  <c r="AF79" i="3"/>
  <c r="AF98" i="3"/>
  <c r="O59" i="3"/>
  <c r="M59" i="3"/>
  <c r="Q59" i="3"/>
  <c r="AF17" i="3"/>
  <c r="AD17" i="3"/>
  <c r="M27" i="3"/>
  <c r="Q27" i="3"/>
  <c r="Q32" i="3"/>
  <c r="O32" i="3"/>
  <c r="M32" i="3"/>
  <c r="AD42" i="3"/>
  <c r="AB42" i="3"/>
  <c r="AF42" i="3"/>
  <c r="L49" i="4"/>
  <c r="AA78" i="3"/>
  <c r="AB78" i="3" s="1"/>
  <c r="AA30" i="3"/>
  <c r="AB30" i="3" s="1"/>
  <c r="AA71" i="3"/>
  <c r="AB71" i="3" s="1"/>
  <c r="AA7" i="3"/>
  <c r="AB7" i="3" s="1"/>
  <c r="Z3" i="3"/>
  <c r="AA22" i="3"/>
  <c r="AB22" i="3" s="1"/>
  <c r="AA25" i="3"/>
  <c r="AB25" i="3" s="1"/>
  <c r="AA56" i="3"/>
  <c r="AB56" i="3" s="1"/>
  <c r="AA35" i="3"/>
  <c r="AB35" i="3" s="1"/>
  <c r="AA58" i="3"/>
  <c r="AB58" i="3" s="1"/>
  <c r="AA13" i="3"/>
  <c r="AB13" i="3" s="1"/>
  <c r="AA21" i="3"/>
  <c r="AB21" i="3" s="1"/>
  <c r="AA52" i="3"/>
  <c r="AB52" i="3" s="1"/>
  <c r="AA88" i="3"/>
  <c r="AB88" i="3" s="1"/>
  <c r="AA83" i="3"/>
  <c r="AB83" i="3" s="1"/>
  <c r="AA9" i="3"/>
  <c r="AB9" i="3" s="1"/>
  <c r="AA64" i="3"/>
  <c r="AB64" i="3" s="1"/>
  <c r="AA87" i="3"/>
  <c r="AB87" i="3" s="1"/>
  <c r="AA33" i="3"/>
  <c r="AB33" i="3" s="1"/>
  <c r="AA10" i="3"/>
  <c r="AB10" i="3" s="1"/>
  <c r="AA50" i="3"/>
  <c r="AB50" i="3" s="1"/>
  <c r="AA6" i="3"/>
  <c r="AB6" i="3" s="1"/>
  <c r="AA15" i="3"/>
  <c r="AB15" i="3" s="1"/>
  <c r="AA66" i="3"/>
  <c r="AB66" i="3" s="1"/>
  <c r="AA54" i="3"/>
  <c r="AB54" i="3" s="1"/>
  <c r="AA18" i="3"/>
  <c r="AB18" i="3" s="1"/>
  <c r="AA39" i="3"/>
  <c r="AB39" i="3" s="1"/>
  <c r="AA31" i="3"/>
  <c r="AB31" i="3" s="1"/>
  <c r="AA72" i="3"/>
  <c r="AB72" i="3" s="1"/>
  <c r="AA12" i="3"/>
  <c r="AB12" i="3" s="1"/>
  <c r="AA46" i="3"/>
  <c r="AB46" i="3" s="1"/>
  <c r="AA40" i="3"/>
  <c r="AB40" i="3" s="1"/>
  <c r="AA65" i="3"/>
  <c r="AB65" i="3" s="1"/>
  <c r="AA5" i="3"/>
  <c r="AB5" i="3" s="1"/>
  <c r="AA82" i="3"/>
  <c r="AB82" i="3" s="1"/>
  <c r="AA55" i="3"/>
  <c r="AB55" i="3" s="1"/>
  <c r="AA67" i="3"/>
  <c r="AB67" i="3" s="1"/>
  <c r="AA81" i="3"/>
  <c r="AB81" i="3" s="1"/>
  <c r="AA76" i="3"/>
  <c r="AB76" i="3" s="1"/>
  <c r="AA36" i="3"/>
  <c r="AB36" i="3" s="1"/>
  <c r="AA47" i="3"/>
  <c r="AB47" i="3" s="1"/>
  <c r="AA28" i="3"/>
  <c r="AB28" i="3" s="1"/>
  <c r="AA11" i="3"/>
  <c r="AB11" i="3" s="1"/>
  <c r="AA41" i="3"/>
  <c r="AB41" i="3" s="1"/>
  <c r="AA85" i="3"/>
  <c r="AB85" i="3" s="1"/>
  <c r="L57" i="4"/>
  <c r="L64" i="4"/>
  <c r="L39" i="4"/>
  <c r="AF61" i="3"/>
  <c r="AD61" i="3"/>
  <c r="AB61" i="3"/>
  <c r="Y70" i="4"/>
  <c r="AE53" i="3"/>
  <c r="AF53" i="3" s="1"/>
  <c r="AD39" i="5"/>
  <c r="AC39" i="5"/>
  <c r="P85" i="3"/>
  <c r="Q85" i="3" s="1"/>
  <c r="P54" i="3"/>
  <c r="Q54" i="3" s="1"/>
  <c r="N92" i="3"/>
  <c r="O92" i="3" s="1"/>
  <c r="P71" i="3"/>
  <c r="Q71" i="3" s="1"/>
  <c r="N98" i="3"/>
  <c r="O98" i="3" s="1"/>
  <c r="P72" i="3"/>
  <c r="Q72" i="3" s="1"/>
  <c r="P56" i="3"/>
  <c r="Q56" i="3" s="1"/>
  <c r="N91" i="3"/>
  <c r="O91" i="3" s="1"/>
  <c r="P81" i="3"/>
  <c r="Q81" i="3" s="1"/>
  <c r="N90" i="3"/>
  <c r="O90" i="3" s="1"/>
  <c r="P24" i="3"/>
  <c r="Q24" i="3" s="1"/>
  <c r="P38" i="3"/>
  <c r="Q38" i="3" s="1"/>
  <c r="P25" i="3"/>
  <c r="Q25" i="3" s="1"/>
  <c r="P39" i="3"/>
  <c r="Q39" i="3" s="1"/>
  <c r="P67" i="3"/>
  <c r="Q67" i="3" s="1"/>
  <c r="P35" i="3"/>
  <c r="Q35" i="3" s="1"/>
  <c r="P97" i="3"/>
  <c r="Q97" i="3" s="1"/>
  <c r="N97" i="3"/>
  <c r="O97" i="3" s="1"/>
  <c r="P87" i="3"/>
  <c r="Q87" i="3" s="1"/>
  <c r="P91" i="3"/>
  <c r="Q91" i="3" s="1"/>
  <c r="P43" i="3"/>
  <c r="Q43" i="3" s="1"/>
  <c r="P11" i="3"/>
  <c r="Q11" i="3" s="1"/>
  <c r="P10" i="3"/>
  <c r="Q10" i="3" s="1"/>
  <c r="P9" i="3"/>
  <c r="Q9" i="3" s="1"/>
  <c r="P12" i="3"/>
  <c r="Q12" i="3" s="1"/>
  <c r="N94" i="3"/>
  <c r="O94" i="3" s="1"/>
  <c r="P73" i="3"/>
  <c r="Q73" i="3" s="1"/>
  <c r="P62" i="3"/>
  <c r="Q62" i="3" s="1"/>
  <c r="P7" i="3"/>
  <c r="Q7" i="3" s="1"/>
  <c r="P78" i="3"/>
  <c r="Q78" i="3" s="1"/>
  <c r="P82" i="3"/>
  <c r="Q82" i="3" s="1"/>
  <c r="P83" i="3"/>
  <c r="Q83" i="3" s="1"/>
  <c r="P98" i="3"/>
  <c r="Q98" i="3" s="1"/>
  <c r="P22" i="3"/>
  <c r="Q22" i="3" s="1"/>
  <c r="P86" i="3"/>
  <c r="Q86" i="3" s="1"/>
  <c r="P65" i="3"/>
  <c r="Q65" i="3" s="1"/>
  <c r="P76" i="3"/>
  <c r="Q76" i="3" s="1"/>
  <c r="P47" i="3"/>
  <c r="Q47" i="3" s="1"/>
  <c r="P94" i="3"/>
  <c r="Q94" i="3" s="1"/>
  <c r="P6" i="3"/>
  <c r="Q6" i="3" s="1"/>
  <c r="P30" i="3"/>
  <c r="Q30" i="3" s="1"/>
  <c r="P28" i="3"/>
  <c r="Q28" i="3" s="1"/>
  <c r="P41" i="3"/>
  <c r="Q41" i="3" s="1"/>
  <c r="P93" i="3"/>
  <c r="Q93" i="3" s="1"/>
  <c r="P17" i="3"/>
  <c r="Q17" i="3" s="1"/>
  <c r="P46" i="3"/>
  <c r="Q46" i="3" s="1"/>
  <c r="P40" i="3"/>
  <c r="Q40" i="3" s="1"/>
  <c r="P52" i="3"/>
  <c r="Q52" i="3" s="1"/>
  <c r="N96" i="3"/>
  <c r="O96" i="3" s="1"/>
  <c r="P15" i="3"/>
  <c r="Q15" i="3" s="1"/>
  <c r="N93" i="3"/>
  <c r="O93" i="3" s="1"/>
  <c r="N95" i="3"/>
  <c r="O95" i="3" s="1"/>
  <c r="P26" i="3"/>
  <c r="Q26" i="3" s="1"/>
  <c r="P13" i="3"/>
  <c r="Q13" i="3" s="1"/>
  <c r="P5" i="3"/>
  <c r="Q5" i="3" s="1"/>
  <c r="P88" i="3"/>
  <c r="Q88" i="3" s="1"/>
  <c r="P50" i="3"/>
  <c r="Q50" i="3" s="1"/>
  <c r="P66" i="3"/>
  <c r="Q66" i="3" s="1"/>
  <c r="K3" i="5"/>
  <c r="AE86" i="3"/>
  <c r="AF86" i="3" s="1"/>
  <c r="Y39" i="4"/>
  <c r="AC65" i="5"/>
  <c r="AD65" i="5"/>
  <c r="Q96" i="3"/>
  <c r="L34" i="4"/>
  <c r="N37" i="3"/>
  <c r="O37" i="3" s="1"/>
  <c r="L72" i="4"/>
  <c r="L21" i="4"/>
  <c r="N8" i="3"/>
  <c r="O8" i="3" s="1"/>
  <c r="AF51" i="3"/>
  <c r="AB51" i="3"/>
  <c r="AD51" i="3"/>
  <c r="AC79" i="5"/>
  <c r="AD79" i="5"/>
  <c r="O57" i="3"/>
  <c r="M57" i="3"/>
  <c r="Q57" i="3"/>
  <c r="Q51" i="3"/>
  <c r="O51" i="3"/>
  <c r="M51" i="3"/>
  <c r="Q44" i="3"/>
  <c r="M44" i="3"/>
  <c r="O44" i="3"/>
  <c r="Q84" i="3"/>
  <c r="M84" i="3"/>
  <c r="O84" i="3"/>
  <c r="O48" i="3"/>
  <c r="M48" i="3"/>
  <c r="L58" i="4"/>
  <c r="L68" i="4"/>
  <c r="O77" i="3"/>
  <c r="M77" i="3"/>
  <c r="Q77" i="3"/>
  <c r="Q61" i="3"/>
  <c r="O61" i="3"/>
  <c r="M61" i="3"/>
  <c r="O39" i="5"/>
  <c r="Q39" i="5"/>
  <c r="AD62" i="3"/>
  <c r="AB62" i="3"/>
  <c r="AF62" i="3"/>
  <c r="AD38" i="3"/>
  <c r="AF38" i="3"/>
  <c r="AB38" i="3"/>
  <c r="M16" i="3"/>
  <c r="Q16" i="3"/>
  <c r="O66" i="3"/>
  <c r="M66" i="3"/>
  <c r="M34" i="3"/>
  <c r="O34" i="3"/>
  <c r="Q34" i="3"/>
  <c r="AD43" i="3"/>
  <c r="AF43" i="3"/>
  <c r="AC34" i="3"/>
  <c r="AD34" i="3" s="1"/>
  <c r="AE49" i="3"/>
  <c r="AF49" i="3" s="1"/>
  <c r="AA77" i="3"/>
  <c r="L59" i="4"/>
  <c r="AA57" i="3"/>
  <c r="AB57" i="3" s="1"/>
  <c r="Q14" i="5"/>
  <c r="O14" i="5"/>
  <c r="O32" i="5"/>
  <c r="Q32" i="5"/>
  <c r="AE34" i="3"/>
  <c r="AF34" i="3" s="1"/>
  <c r="AE61" i="3"/>
  <c r="AD49" i="3"/>
  <c r="AB49" i="3"/>
  <c r="P63" i="3"/>
  <c r="Q63" i="3" s="1"/>
  <c r="AB53" i="3"/>
  <c r="AD53" i="3"/>
  <c r="Q65" i="5"/>
  <c r="O65" i="5"/>
  <c r="O6" i="5"/>
  <c r="O3" i="5" s="1"/>
  <c r="Q6" i="5"/>
  <c r="Q3" i="5" s="1"/>
  <c r="L87" i="4"/>
  <c r="AB86" i="3"/>
  <c r="AD86" i="3"/>
  <c r="AB23" i="3"/>
  <c r="AD23" i="3"/>
  <c r="AF23" i="3"/>
  <c r="L33" i="4"/>
  <c r="AE73" i="3"/>
  <c r="AF73" i="3" s="1"/>
  <c r="O13" i="5"/>
  <c r="Q13" i="5"/>
  <c r="L37" i="3"/>
  <c r="AA44" i="3"/>
  <c r="AB44" i="3" s="1"/>
  <c r="Y35" i="4"/>
  <c r="N27" i="3"/>
  <c r="O27" i="3" s="1"/>
  <c r="AF54" i="5" l="1"/>
  <c r="AF44" i="5"/>
  <c r="AF88" i="5"/>
  <c r="AF84" i="5"/>
  <c r="AF76" i="5"/>
  <c r="AF74" i="5"/>
  <c r="AF73" i="5"/>
  <c r="AF46" i="5"/>
  <c r="AF93" i="5"/>
  <c r="AF69" i="5"/>
  <c r="AF68" i="5"/>
  <c r="AF64" i="5"/>
  <c r="AF63" i="5"/>
  <c r="AF51" i="5"/>
  <c r="AF11" i="5"/>
  <c r="AF38" i="5"/>
  <c r="AF81" i="5"/>
  <c r="AF78" i="5"/>
  <c r="AF39" i="5"/>
  <c r="AF27" i="5"/>
  <c r="AF8" i="5"/>
  <c r="AF47" i="5"/>
  <c r="AF36" i="5"/>
  <c r="AF43" i="5"/>
  <c r="AF23" i="5"/>
  <c r="AF79" i="5"/>
  <c r="AF61" i="5"/>
  <c r="AF48" i="5"/>
  <c r="AF21" i="5"/>
  <c r="AF59" i="5"/>
  <c r="AF83" i="5"/>
  <c r="AF53" i="5"/>
  <c r="AF18" i="5"/>
  <c r="AF42" i="5"/>
  <c r="F10" i="1"/>
  <c r="AF14" i="5"/>
  <c r="AF9" i="5"/>
  <c r="AF16" i="5"/>
  <c r="AF49" i="5"/>
  <c r="AF15" i="5"/>
  <c r="AF6" i="5"/>
  <c r="AF37" i="5"/>
  <c r="AF5" i="5"/>
  <c r="AF22" i="5"/>
  <c r="AF20" i="5"/>
  <c r="AF75" i="5"/>
  <c r="AF25" i="5"/>
  <c r="AF82" i="5"/>
  <c r="AF50" i="5"/>
  <c r="AF87" i="5"/>
  <c r="AF52" i="5"/>
  <c r="AF86" i="5"/>
  <c r="AF56" i="5"/>
  <c r="AF60" i="5"/>
  <c r="AF26" i="5"/>
  <c r="AF96" i="5"/>
  <c r="AF41" i="5"/>
  <c r="AF33" i="5"/>
  <c r="AF31" i="5"/>
  <c r="AF70" i="5"/>
  <c r="AF67" i="5"/>
  <c r="AF35" i="5"/>
  <c r="AF58" i="5"/>
  <c r="AF92" i="5"/>
  <c r="AF45" i="5"/>
  <c r="AF19" i="5"/>
  <c r="AF85" i="5"/>
  <c r="AF12" i="5"/>
  <c r="AF28" i="5"/>
  <c r="AF30" i="5"/>
  <c r="AF80" i="5"/>
  <c r="AF40" i="5"/>
  <c r="AF97" i="5"/>
  <c r="AF17" i="5"/>
  <c r="AF62" i="5"/>
  <c r="AF65" i="5"/>
  <c r="AF66" i="5"/>
  <c r="AF24" i="5"/>
  <c r="AF55" i="5"/>
  <c r="AF57" i="5"/>
  <c r="AF72" i="5"/>
  <c r="AF95" i="5"/>
  <c r="AF29" i="5"/>
  <c r="AF10" i="5"/>
  <c r="AF71" i="5"/>
  <c r="AF77" i="5"/>
  <c r="AF32" i="5"/>
  <c r="AF13" i="5"/>
  <c r="AF7" i="5"/>
  <c r="AF34" i="5"/>
  <c r="AE54" i="5"/>
  <c r="AE44" i="5"/>
  <c r="AE88" i="5"/>
  <c r="AE83" i="5"/>
  <c r="AE79" i="5"/>
  <c r="AE78" i="5"/>
  <c r="AE39" i="5"/>
  <c r="AE84" i="5"/>
  <c r="AE74" i="5"/>
  <c r="AE73" i="5"/>
  <c r="AE69" i="5"/>
  <c r="AE68" i="5"/>
  <c r="AE66" i="5"/>
  <c r="AE38" i="5"/>
  <c r="AE45" i="5"/>
  <c r="AE65" i="5"/>
  <c r="AE49" i="5"/>
  <c r="AE6" i="5"/>
  <c r="AE5" i="5"/>
  <c r="AE27" i="5"/>
  <c r="AE35" i="5"/>
  <c r="AE55" i="5"/>
  <c r="AE64" i="5"/>
  <c r="AE47" i="5"/>
  <c r="AE36" i="5"/>
  <c r="AE33" i="5"/>
  <c r="AE43" i="5"/>
  <c r="AE16" i="5"/>
  <c r="AE60" i="5"/>
  <c r="AE53" i="5"/>
  <c r="AE42" i="5"/>
  <c r="AE48" i="5"/>
  <c r="AE11" i="5"/>
  <c r="AE34" i="5"/>
  <c r="AE14" i="5"/>
  <c r="AE40" i="5"/>
  <c r="AE9" i="5"/>
  <c r="AE15" i="5"/>
  <c r="AE63" i="5"/>
  <c r="F9" i="1"/>
  <c r="AE21" i="5"/>
  <c r="AE61" i="5"/>
  <c r="AE57" i="5"/>
  <c r="AE10" i="5"/>
  <c r="AE20" i="5"/>
  <c r="AE59" i="5"/>
  <c r="AE37" i="5"/>
  <c r="AE46" i="5"/>
  <c r="AE76" i="5"/>
  <c r="AE22" i="5"/>
  <c r="AE41" i="5"/>
  <c r="AE87" i="5"/>
  <c r="AE75" i="5"/>
  <c r="AE82" i="5"/>
  <c r="AE86" i="5"/>
  <c r="AE50" i="5"/>
  <c r="AE80" i="5"/>
  <c r="AE52" i="5"/>
  <c r="AE19" i="5"/>
  <c r="AE12" i="5"/>
  <c r="AE72" i="5"/>
  <c r="AE29" i="5"/>
  <c r="AE71" i="5"/>
  <c r="AE81" i="5"/>
  <c r="AE56" i="5"/>
  <c r="AE67" i="5"/>
  <c r="AE32" i="5"/>
  <c r="AE7" i="5"/>
  <c r="AE70" i="5"/>
  <c r="AE58" i="5"/>
  <c r="AE28" i="5"/>
  <c r="AE24" i="5"/>
  <c r="AE51" i="5"/>
  <c r="AE30" i="5"/>
  <c r="AE62" i="5"/>
  <c r="AE18" i="5"/>
  <c r="AE8" i="5"/>
  <c r="AE26" i="5"/>
  <c r="AE85" i="5"/>
  <c r="AE77" i="5"/>
  <c r="AE23" i="5"/>
  <c r="AE25" i="5"/>
  <c r="AE13" i="5"/>
  <c r="AE17" i="5"/>
  <c r="AE31" i="5"/>
  <c r="S56" i="5"/>
  <c r="S62" i="5"/>
  <c r="S42" i="5"/>
  <c r="S86" i="5"/>
  <c r="S58" i="5"/>
  <c r="S57" i="5"/>
  <c r="S10" i="5"/>
  <c r="S87" i="5"/>
  <c r="S80" i="5"/>
  <c r="S61" i="5"/>
  <c r="S43" i="5"/>
  <c r="S5" i="5"/>
  <c r="S82" i="5"/>
  <c r="S71" i="5"/>
  <c r="S50" i="5"/>
  <c r="S75" i="5"/>
  <c r="S65" i="5"/>
  <c r="S6" i="5"/>
  <c r="S76" i="5"/>
  <c r="S66" i="5"/>
  <c r="S47" i="5"/>
  <c r="S21" i="5"/>
  <c r="S25" i="5"/>
  <c r="S81" i="5"/>
  <c r="S46" i="5"/>
  <c r="S26" i="5"/>
  <c r="S67" i="5"/>
  <c r="S19" i="5"/>
  <c r="S18" i="5"/>
  <c r="S77" i="5"/>
  <c r="S72" i="5"/>
  <c r="S40" i="5"/>
  <c r="S11" i="5"/>
  <c r="S14" i="5"/>
  <c r="S17" i="5"/>
  <c r="S8" i="5"/>
  <c r="S31" i="5"/>
  <c r="D10" i="1"/>
  <c r="S68" i="5"/>
  <c r="S45" i="5"/>
  <c r="S16" i="5"/>
  <c r="S92" i="5"/>
  <c r="S13" i="5"/>
  <c r="S30" i="5"/>
  <c r="S52" i="5"/>
  <c r="S33" i="5"/>
  <c r="S12" i="5"/>
  <c r="S9" i="5"/>
  <c r="S38" i="5"/>
  <c r="S85" i="5"/>
  <c r="S28" i="5"/>
  <c r="S64" i="5"/>
  <c r="S22" i="5"/>
  <c r="S39" i="5"/>
  <c r="S24" i="5"/>
  <c r="S36" i="5"/>
  <c r="S88" i="5"/>
  <c r="S96" i="5"/>
  <c r="S51" i="5"/>
  <c r="S20" i="5"/>
  <c r="S70" i="5"/>
  <c r="S73" i="5"/>
  <c r="S37" i="5"/>
  <c r="S93" i="5"/>
  <c r="S15" i="5"/>
  <c r="S83" i="5"/>
  <c r="S84" i="5"/>
  <c r="S78" i="5"/>
  <c r="S34" i="5"/>
  <c r="S63" i="5"/>
  <c r="S54" i="5"/>
  <c r="S69" i="5"/>
  <c r="S27" i="5"/>
  <c r="S49" i="5"/>
  <c r="S95" i="5"/>
  <c r="S53" i="5"/>
  <c r="S74" i="5"/>
  <c r="S48" i="5"/>
  <c r="S44" i="5"/>
  <c r="S32" i="5"/>
  <c r="S60" i="5"/>
  <c r="S7" i="5"/>
  <c r="S97" i="5"/>
  <c r="S23" i="5"/>
  <c r="S29" i="5"/>
  <c r="S79" i="5"/>
  <c r="S55" i="5"/>
  <c r="S41" i="5"/>
  <c r="S35" i="5"/>
  <c r="S59" i="5"/>
  <c r="R56" i="5"/>
  <c r="R44" i="5"/>
  <c r="R40" i="5"/>
  <c r="R25" i="5"/>
  <c r="R62" i="5"/>
  <c r="R59" i="5"/>
  <c r="R58" i="5"/>
  <c r="R57" i="5"/>
  <c r="R10" i="5"/>
  <c r="R21" i="5"/>
  <c r="R17" i="5"/>
  <c r="R71" i="5"/>
  <c r="R50" i="5"/>
  <c r="R5" i="5"/>
  <c r="R61" i="5"/>
  <c r="R76" i="5"/>
  <c r="R26" i="5"/>
  <c r="R15" i="5"/>
  <c r="R66" i="5"/>
  <c r="R32" i="5"/>
  <c r="R81" i="5"/>
  <c r="R79" i="5"/>
  <c r="R27" i="5"/>
  <c r="R19" i="5"/>
  <c r="R18" i="5"/>
  <c r="R67" i="5"/>
  <c r="R47" i="5"/>
  <c r="R31" i="5"/>
  <c r="R20" i="5"/>
  <c r="R87" i="5"/>
  <c r="R11" i="5"/>
  <c r="R72" i="5"/>
  <c r="R23" i="5"/>
  <c r="R68" i="5"/>
  <c r="R45" i="5"/>
  <c r="R16" i="5"/>
  <c r="R77" i="5"/>
  <c r="R6" i="5"/>
  <c r="R29" i="5"/>
  <c r="R8" i="5"/>
  <c r="R13" i="5"/>
  <c r="R82" i="5"/>
  <c r="R30" i="5"/>
  <c r="R84" i="5"/>
  <c r="R52" i="5"/>
  <c r="D9" i="1"/>
  <c r="R35" i="5"/>
  <c r="R33" i="5"/>
  <c r="R37" i="5"/>
  <c r="R63" i="5"/>
  <c r="R85" i="5"/>
  <c r="R38" i="5"/>
  <c r="R64" i="5"/>
  <c r="R39" i="5"/>
  <c r="R28" i="5"/>
  <c r="R88" i="5"/>
  <c r="R24" i="5"/>
  <c r="R36" i="5"/>
  <c r="R73" i="5"/>
  <c r="R34" i="5"/>
  <c r="R83" i="5"/>
  <c r="R55" i="5"/>
  <c r="R54" i="5"/>
  <c r="R9" i="5"/>
  <c r="R75" i="5"/>
  <c r="R43" i="5"/>
  <c r="R65" i="5"/>
  <c r="R41" i="5"/>
  <c r="R12" i="5"/>
  <c r="R74" i="5"/>
  <c r="R86" i="5"/>
  <c r="R22" i="5"/>
  <c r="R69" i="5"/>
  <c r="R78" i="5"/>
  <c r="R49" i="5"/>
  <c r="R60" i="5"/>
  <c r="R53" i="5"/>
  <c r="R14" i="5"/>
  <c r="R80" i="5"/>
  <c r="R48" i="5"/>
  <c r="R51" i="5"/>
  <c r="R42" i="5"/>
  <c r="R7" i="5"/>
  <c r="R70" i="5"/>
  <c r="R46" i="5"/>
  <c r="M3" i="3"/>
  <c r="AF3" i="3"/>
  <c r="AD84" i="4"/>
  <c r="AD66" i="4"/>
  <c r="AD78" i="4"/>
  <c r="AD54" i="4"/>
  <c r="AD56" i="4"/>
  <c r="AD45" i="4"/>
  <c r="AD41" i="4"/>
  <c r="AD34" i="4"/>
  <c r="AD24" i="4"/>
  <c r="AD18" i="4"/>
  <c r="AD49" i="4"/>
  <c r="AD40" i="4"/>
  <c r="AD17" i="4"/>
  <c r="AD32" i="4"/>
  <c r="AD74" i="4"/>
  <c r="AD39" i="4"/>
  <c r="AD9" i="4"/>
  <c r="AD80" i="4"/>
  <c r="AD83" i="4"/>
  <c r="AD46" i="4"/>
  <c r="AD26" i="4"/>
  <c r="AD57" i="4"/>
  <c r="AD73" i="4"/>
  <c r="AD68" i="4"/>
  <c r="AD43" i="4"/>
  <c r="AD20" i="4"/>
  <c r="AD10" i="4"/>
  <c r="AD79" i="4"/>
  <c r="AD29" i="4"/>
  <c r="AD22" i="4"/>
  <c r="AD5" i="4"/>
  <c r="AD64" i="4"/>
  <c r="AD42" i="4"/>
  <c r="AD61" i="4"/>
  <c r="AD75" i="4"/>
  <c r="AD69" i="4"/>
  <c r="AD33" i="4"/>
  <c r="AD8" i="4"/>
  <c r="F5" i="1"/>
  <c r="AD85" i="4"/>
  <c r="AD50" i="4"/>
  <c r="AD55" i="4"/>
  <c r="AD28" i="4"/>
  <c r="AD6" i="4"/>
  <c r="AD76" i="4"/>
  <c r="AD52" i="4"/>
  <c r="AD63" i="4"/>
  <c r="AD62" i="4"/>
  <c r="AD67" i="4"/>
  <c r="AD48" i="4"/>
  <c r="AD59" i="4"/>
  <c r="AD16" i="4"/>
  <c r="AD88" i="4"/>
  <c r="AD7" i="4"/>
  <c r="AD65" i="4"/>
  <c r="AD31" i="4"/>
  <c r="AD35" i="4"/>
  <c r="AD11" i="4"/>
  <c r="AD86" i="4"/>
  <c r="AD23" i="4"/>
  <c r="AD47" i="4"/>
  <c r="AD71" i="4"/>
  <c r="AD19" i="4"/>
  <c r="AD82" i="4"/>
  <c r="AD12" i="4"/>
  <c r="AD53" i="4"/>
  <c r="AD72" i="4"/>
  <c r="AD37" i="4"/>
  <c r="AD30" i="4"/>
  <c r="AD13" i="4"/>
  <c r="AD14" i="4"/>
  <c r="AD87" i="4"/>
  <c r="AD21" i="4"/>
  <c r="AD25" i="4"/>
  <c r="AD36" i="4"/>
  <c r="AD44" i="4"/>
  <c r="AD27" i="4"/>
  <c r="AD70" i="4"/>
  <c r="AD77" i="4"/>
  <c r="AD51" i="4"/>
  <c r="AD58" i="4"/>
  <c r="AD15" i="4"/>
  <c r="AD60" i="4"/>
  <c r="AD38" i="4"/>
  <c r="AD81" i="4"/>
  <c r="Q86" i="4"/>
  <c r="Q83" i="4"/>
  <c r="Q68" i="4"/>
  <c r="Q69" i="4"/>
  <c r="Q43" i="4"/>
  <c r="Q36" i="4"/>
  <c r="Q14" i="4"/>
  <c r="Q53" i="4"/>
  <c r="Q67" i="4"/>
  <c r="Q23" i="4"/>
  <c r="Q21" i="4"/>
  <c r="Q80" i="4"/>
  <c r="Q51" i="4"/>
  <c r="Q16" i="4"/>
  <c r="Q58" i="4"/>
  <c r="Q5" i="4"/>
  <c r="Q65" i="4"/>
  <c r="Q64" i="4"/>
  <c r="Q71" i="4"/>
  <c r="Q50" i="4"/>
  <c r="Q54" i="4"/>
  <c r="Q25" i="4"/>
  <c r="Q12" i="4"/>
  <c r="Q70" i="4"/>
  <c r="Q49" i="4"/>
  <c r="Q29" i="4"/>
  <c r="Q61" i="4"/>
  <c r="Q56" i="4"/>
  <c r="Q39" i="4"/>
  <c r="Q20" i="4"/>
  <c r="D5" i="1"/>
  <c r="Q24" i="4"/>
  <c r="Q8" i="4"/>
  <c r="Q32" i="4"/>
  <c r="Q82" i="4"/>
  <c r="Q37" i="4"/>
  <c r="Q73" i="4"/>
  <c r="Q62" i="4"/>
  <c r="Q48" i="4"/>
  <c r="Q10" i="4"/>
  <c r="Q15" i="4"/>
  <c r="Q33" i="4"/>
  <c r="Q38" i="4"/>
  <c r="Q6" i="4"/>
  <c r="Q30" i="4"/>
  <c r="Q75" i="4"/>
  <c r="Q59" i="4"/>
  <c r="Q72" i="4"/>
  <c r="Q11" i="4"/>
  <c r="Q66" i="4"/>
  <c r="Q78" i="4"/>
  <c r="Q27" i="4"/>
  <c r="Q22" i="4"/>
  <c r="Q84" i="4"/>
  <c r="Q63" i="4"/>
  <c r="Q17" i="4"/>
  <c r="Q35" i="4"/>
  <c r="Q19" i="4"/>
  <c r="Q42" i="4"/>
  <c r="Q79" i="4"/>
  <c r="Q40" i="4"/>
  <c r="K5" i="1" s="1"/>
  <c r="J5" i="1" s="1"/>
  <c r="Q9" i="4"/>
  <c r="Q26" i="4"/>
  <c r="Q18" i="4"/>
  <c r="Q52" i="4"/>
  <c r="Q88" i="4"/>
  <c r="Q81" i="4"/>
  <c r="Q76" i="4"/>
  <c r="Q31" i="4"/>
  <c r="Q7" i="4"/>
  <c r="Q46" i="4"/>
  <c r="Q55" i="4"/>
  <c r="Q77" i="4"/>
  <c r="Q45" i="4"/>
  <c r="Q57" i="4"/>
  <c r="Q34" i="4"/>
  <c r="Q13" i="4"/>
  <c r="Q87" i="4"/>
  <c r="Q85" i="4"/>
  <c r="Q60" i="4"/>
  <c r="Q44" i="4"/>
  <c r="Q41" i="4"/>
  <c r="Q28" i="4"/>
  <c r="Q47" i="4"/>
  <c r="Q74" i="4"/>
  <c r="O3" i="3"/>
  <c r="AD3" i="3"/>
  <c r="AB3" i="3"/>
  <c r="Q3" i="3"/>
  <c r="AE86" i="4"/>
  <c r="AE51" i="4"/>
  <c r="AE66" i="4"/>
  <c r="AE84" i="4"/>
  <c r="AE34" i="4"/>
  <c r="AE63" i="4"/>
  <c r="AE64" i="4"/>
  <c r="AE57" i="4"/>
  <c r="AE55" i="4"/>
  <c r="AE50" i="4"/>
  <c r="AE71" i="4"/>
  <c r="AE80" i="4"/>
  <c r="AE9" i="4"/>
  <c r="AE6" i="4"/>
  <c r="AE58" i="4"/>
  <c r="AE74" i="4"/>
  <c r="AE39" i="4"/>
  <c r="AE21" i="4"/>
  <c r="AE20" i="4"/>
  <c r="AE46" i="4"/>
  <c r="AE65" i="4"/>
  <c r="AE69" i="4"/>
  <c r="AE62" i="4"/>
  <c r="AE52" i="4"/>
  <c r="AE73" i="4"/>
  <c r="AE53" i="4"/>
  <c r="AE88" i="4"/>
  <c r="AE79" i="4"/>
  <c r="AE54" i="4"/>
  <c r="AE49" i="4"/>
  <c r="AE85" i="4"/>
  <c r="AE29" i="4"/>
  <c r="AE32" i="4"/>
  <c r="F6" i="1"/>
  <c r="AE19" i="4"/>
  <c r="AE36" i="4"/>
  <c r="AE93" i="4"/>
  <c r="AE56" i="4"/>
  <c r="AE16" i="4"/>
  <c r="AE7" i="4"/>
  <c r="AE48" i="4"/>
  <c r="AE72" i="4"/>
  <c r="AE28" i="4"/>
  <c r="AE67" i="4"/>
  <c r="AE76" i="4"/>
  <c r="AE60" i="4"/>
  <c r="AE30" i="4"/>
  <c r="AE70" i="4"/>
  <c r="AE59" i="4"/>
  <c r="AE10" i="4"/>
  <c r="AE14" i="4"/>
  <c r="AE87" i="4"/>
  <c r="AE75" i="4"/>
  <c r="AE33" i="4"/>
  <c r="AE38" i="4"/>
  <c r="AE17" i="4"/>
  <c r="AE42" i="4"/>
  <c r="AE13" i="4"/>
  <c r="AE96" i="4"/>
  <c r="AE41" i="4"/>
  <c r="AE11" i="4"/>
  <c r="AE44" i="4"/>
  <c r="AE25" i="4"/>
  <c r="AE24" i="4"/>
  <c r="AE18" i="4"/>
  <c r="AE45" i="4"/>
  <c r="AE43" i="4"/>
  <c r="AE81" i="4"/>
  <c r="AE61" i="4"/>
  <c r="AE95" i="4"/>
  <c r="AE5" i="4"/>
  <c r="AE3" i="4" s="1"/>
  <c r="G6" i="1" s="1"/>
  <c r="AE12" i="4"/>
  <c r="AE92" i="4"/>
  <c r="AE77" i="4"/>
  <c r="AE47" i="4"/>
  <c r="AE97" i="4"/>
  <c r="AE8" i="4"/>
  <c r="AE82" i="4"/>
  <c r="AE27" i="4"/>
  <c r="AE37" i="4"/>
  <c r="AE15" i="4"/>
  <c r="AE78" i="4"/>
  <c r="AE35" i="4"/>
  <c r="AE23" i="4"/>
  <c r="AE68" i="4"/>
  <c r="AE83" i="4"/>
  <c r="AE31" i="4"/>
  <c r="AE26" i="4"/>
  <c r="AE22" i="4"/>
  <c r="AE40" i="4"/>
  <c r="R92" i="4"/>
  <c r="L6" i="1" s="1"/>
  <c r="R53" i="4"/>
  <c r="R80" i="4"/>
  <c r="R47" i="4"/>
  <c r="R64" i="4"/>
  <c r="R30" i="4"/>
  <c r="R55" i="4"/>
  <c r="R58" i="4"/>
  <c r="R86" i="4"/>
  <c r="R83" i="4"/>
  <c r="R5" i="4"/>
  <c r="R65" i="4"/>
  <c r="R77" i="4"/>
  <c r="R50" i="4"/>
  <c r="R54" i="4"/>
  <c r="R12" i="4"/>
  <c r="R20" i="4"/>
  <c r="R71" i="4"/>
  <c r="R68" i="4"/>
  <c r="R56" i="4"/>
  <c r="R75" i="4"/>
  <c r="R33" i="4"/>
  <c r="R16" i="4"/>
  <c r="R37" i="4"/>
  <c r="R32" i="4"/>
  <c r="R48" i="4"/>
  <c r="R67" i="4"/>
  <c r="R17" i="4"/>
  <c r="R26" i="4"/>
  <c r="R49" i="4"/>
  <c r="R70" i="4"/>
  <c r="R18" i="4"/>
  <c r="R21" i="4"/>
  <c r="D6" i="1"/>
  <c r="R6" i="4"/>
  <c r="R62" i="4"/>
  <c r="R78" i="4"/>
  <c r="R59" i="4"/>
  <c r="R14" i="4"/>
  <c r="R69" i="4"/>
  <c r="R24" i="4"/>
  <c r="R81" i="4"/>
  <c r="R63" i="4"/>
  <c r="R11" i="4"/>
  <c r="R73" i="4"/>
  <c r="R44" i="4"/>
  <c r="R72" i="4"/>
  <c r="R13" i="4"/>
  <c r="R52" i="4"/>
  <c r="R57" i="4"/>
  <c r="R45" i="4"/>
  <c r="R10" i="4"/>
  <c r="R60" i="4"/>
  <c r="R84" i="4"/>
  <c r="R23" i="4"/>
  <c r="R40" i="4"/>
  <c r="K6" i="1" s="1"/>
  <c r="R7" i="4"/>
  <c r="R76" i="4"/>
  <c r="R25" i="4"/>
  <c r="R43" i="4"/>
  <c r="R27" i="4"/>
  <c r="R82" i="4"/>
  <c r="R74" i="4"/>
  <c r="R22" i="4"/>
  <c r="R42" i="4"/>
  <c r="R31" i="4"/>
  <c r="R79" i="4"/>
  <c r="R88" i="4"/>
  <c r="R87" i="4"/>
  <c r="R95" i="4"/>
  <c r="R41" i="4"/>
  <c r="R93" i="4"/>
  <c r="R19" i="4"/>
  <c r="R38" i="4"/>
  <c r="R51" i="4"/>
  <c r="R9" i="4"/>
  <c r="R61" i="4"/>
  <c r="R28" i="4"/>
  <c r="R15" i="4"/>
  <c r="R34" i="4"/>
  <c r="R39" i="4"/>
  <c r="R96" i="4"/>
  <c r="R8" i="4"/>
  <c r="R66" i="4"/>
  <c r="R35" i="4"/>
  <c r="R85" i="4"/>
  <c r="R29" i="4"/>
  <c r="R97" i="4"/>
  <c r="R46" i="4"/>
  <c r="R36" i="4"/>
  <c r="L10" i="1" l="1"/>
  <c r="AI81" i="3"/>
  <c r="AI61" i="3"/>
  <c r="AI51" i="3"/>
  <c r="AI12" i="3"/>
  <c r="AI34" i="3"/>
  <c r="AI23" i="3"/>
  <c r="AI85" i="3"/>
  <c r="AI6" i="3"/>
  <c r="AI17" i="3"/>
  <c r="AI96" i="3"/>
  <c r="AI37" i="3"/>
  <c r="AI54" i="3"/>
  <c r="AI48" i="3"/>
  <c r="AI33" i="3"/>
  <c r="AI66" i="3"/>
  <c r="AI97" i="3"/>
  <c r="AI42" i="3"/>
  <c r="AI7" i="3"/>
  <c r="AI5" i="3"/>
  <c r="AI9" i="3"/>
  <c r="AI13" i="3"/>
  <c r="AI21" i="3"/>
  <c r="AI47" i="3"/>
  <c r="AI62" i="3"/>
  <c r="AI82" i="3"/>
  <c r="AI28" i="3"/>
  <c r="AI70" i="3"/>
  <c r="F8" i="1"/>
  <c r="AI83" i="3"/>
  <c r="AI86" i="3"/>
  <c r="AI67" i="3"/>
  <c r="AI18" i="3"/>
  <c r="AI19" i="3"/>
  <c r="AI29" i="3"/>
  <c r="AI84" i="3"/>
  <c r="AI68" i="3"/>
  <c r="AI57" i="3"/>
  <c r="AI38" i="3"/>
  <c r="AI63" i="3"/>
  <c r="AI72" i="3"/>
  <c r="AI76" i="3"/>
  <c r="AI24" i="3"/>
  <c r="AI58" i="3"/>
  <c r="AI31" i="3"/>
  <c r="AI14" i="3"/>
  <c r="AI77" i="3"/>
  <c r="AI74" i="3"/>
  <c r="AI35" i="3"/>
  <c r="AI93" i="3"/>
  <c r="AI87" i="3"/>
  <c r="AI16" i="3"/>
  <c r="AI80" i="3"/>
  <c r="AI8" i="3"/>
  <c r="AI73" i="3"/>
  <c r="AI49" i="3"/>
  <c r="AI44" i="3"/>
  <c r="AI30" i="3"/>
  <c r="AI52" i="3"/>
  <c r="AI55" i="3"/>
  <c r="AI69" i="3"/>
  <c r="AI25" i="3"/>
  <c r="AI50" i="3"/>
  <c r="AI78" i="3"/>
  <c r="AI41" i="3"/>
  <c r="AI46" i="3"/>
  <c r="AI15" i="3"/>
  <c r="AI32" i="3"/>
  <c r="AI27" i="3"/>
  <c r="AI53" i="3"/>
  <c r="AI11" i="3"/>
  <c r="AI95" i="3"/>
  <c r="AI36" i="3"/>
  <c r="AI39" i="3"/>
  <c r="AI75" i="3"/>
  <c r="AI60" i="3"/>
  <c r="AI22" i="3"/>
  <c r="AI79" i="3"/>
  <c r="AI20" i="3"/>
  <c r="AI10" i="3"/>
  <c r="AI45" i="3"/>
  <c r="AI59" i="3"/>
  <c r="AI43" i="3"/>
  <c r="AI64" i="3"/>
  <c r="AI71" i="3"/>
  <c r="AI65" i="3"/>
  <c r="AI26" i="3"/>
  <c r="AI92" i="3"/>
  <c r="AI56" i="3"/>
  <c r="AI40" i="3"/>
  <c r="AI88" i="3"/>
  <c r="S73" i="3"/>
  <c r="S39" i="3"/>
  <c r="S75" i="3"/>
  <c r="S6" i="3"/>
  <c r="S11" i="3"/>
  <c r="D7" i="1"/>
  <c r="S77" i="3"/>
  <c r="S65" i="3"/>
  <c r="S42" i="3"/>
  <c r="S86" i="3"/>
  <c r="S56" i="3"/>
  <c r="S46" i="3"/>
  <c r="S21" i="3"/>
  <c r="S70" i="3"/>
  <c r="S54" i="3"/>
  <c r="S53" i="3"/>
  <c r="S55" i="3"/>
  <c r="S47" i="3"/>
  <c r="S48" i="3"/>
  <c r="S14" i="3"/>
  <c r="S71" i="3"/>
  <c r="S19" i="3"/>
  <c r="S80" i="3"/>
  <c r="S41" i="3"/>
  <c r="S40" i="3"/>
  <c r="K7" i="1" s="1"/>
  <c r="J7" i="1" s="1"/>
  <c r="S27" i="3"/>
  <c r="S5" i="3"/>
  <c r="S72" i="3"/>
  <c r="S67" i="3"/>
  <c r="S35" i="3"/>
  <c r="S34" i="3"/>
  <c r="S18" i="3"/>
  <c r="S52" i="3"/>
  <c r="S38" i="3"/>
  <c r="S32" i="3"/>
  <c r="S57" i="3"/>
  <c r="S29" i="3"/>
  <c r="S60" i="3"/>
  <c r="S88" i="3"/>
  <c r="S12" i="3"/>
  <c r="S64" i="3"/>
  <c r="S61" i="3"/>
  <c r="S50" i="3"/>
  <c r="S68" i="3"/>
  <c r="S33" i="3"/>
  <c r="S26" i="3"/>
  <c r="S37" i="3"/>
  <c r="S66" i="3"/>
  <c r="S84" i="3"/>
  <c r="S59" i="3"/>
  <c r="S16" i="3"/>
  <c r="S17" i="3"/>
  <c r="S24" i="3"/>
  <c r="S58" i="3"/>
  <c r="S30" i="3"/>
  <c r="S76" i="3"/>
  <c r="S85" i="3"/>
  <c r="S10" i="3"/>
  <c r="S7" i="3"/>
  <c r="S63" i="3"/>
  <c r="S22" i="3"/>
  <c r="S43" i="3"/>
  <c r="S49" i="3"/>
  <c r="S31" i="3"/>
  <c r="S23" i="3"/>
  <c r="S8" i="3"/>
  <c r="S51" i="3"/>
  <c r="S20" i="3"/>
  <c r="S44" i="3"/>
  <c r="S25" i="3"/>
  <c r="S87" i="3"/>
  <c r="S45" i="3"/>
  <c r="S69" i="3"/>
  <c r="S13" i="3"/>
  <c r="S9" i="3"/>
  <c r="S78" i="3"/>
  <c r="S36" i="3"/>
  <c r="S82" i="3"/>
  <c r="S62" i="3"/>
  <c r="S81" i="3"/>
  <c r="S15" i="3"/>
  <c r="S28" i="3"/>
  <c r="S74" i="3"/>
  <c r="S83" i="3"/>
  <c r="S79" i="3"/>
  <c r="R3" i="4"/>
  <c r="K9" i="1"/>
  <c r="J9" i="1" s="1"/>
  <c r="AH79" i="3"/>
  <c r="AH81" i="3"/>
  <c r="AH48" i="3"/>
  <c r="AH87" i="3"/>
  <c r="AH57" i="3"/>
  <c r="AH40" i="3"/>
  <c r="AH86" i="3"/>
  <c r="AH59" i="3"/>
  <c r="F7" i="1"/>
  <c r="AH51" i="3"/>
  <c r="AH27" i="3"/>
  <c r="AH12" i="3"/>
  <c r="AH85" i="3"/>
  <c r="AH26" i="3"/>
  <c r="AH25" i="3"/>
  <c r="AH17" i="3"/>
  <c r="AH34" i="3"/>
  <c r="AH32" i="3"/>
  <c r="AH54" i="3"/>
  <c r="AH33" i="3"/>
  <c r="AH61" i="3"/>
  <c r="AH18" i="3"/>
  <c r="AH7" i="3"/>
  <c r="AH23" i="3"/>
  <c r="AH43" i="3"/>
  <c r="AH5" i="3"/>
  <c r="AH46" i="3"/>
  <c r="AH31" i="3"/>
  <c r="AH10" i="3"/>
  <c r="AH13" i="3"/>
  <c r="AH47" i="3"/>
  <c r="AH82" i="3"/>
  <c r="AH64" i="3"/>
  <c r="AH28" i="3"/>
  <c r="AH67" i="3"/>
  <c r="AH62" i="3"/>
  <c r="AH77" i="3"/>
  <c r="AH24" i="3"/>
  <c r="AH83" i="3"/>
  <c r="AH76" i="3"/>
  <c r="AH20" i="3"/>
  <c r="AH39" i="3"/>
  <c r="AH15" i="3"/>
  <c r="AH84" i="3"/>
  <c r="AH78" i="3"/>
  <c r="AH68" i="3"/>
  <c r="AH36" i="3"/>
  <c r="AH29" i="3"/>
  <c r="AH52" i="3"/>
  <c r="AH63" i="3"/>
  <c r="AH69" i="3"/>
  <c r="AH35" i="3"/>
  <c r="AH38" i="3"/>
  <c r="AH74" i="3"/>
  <c r="AH30" i="3"/>
  <c r="AH9" i="3"/>
  <c r="AH22" i="3"/>
  <c r="AH14" i="3"/>
  <c r="AH56" i="3"/>
  <c r="AH60" i="3"/>
  <c r="AH6" i="3"/>
  <c r="AH19" i="3"/>
  <c r="AH72" i="3"/>
  <c r="AH55" i="3"/>
  <c r="AH50" i="3"/>
  <c r="AH73" i="3"/>
  <c r="AH37" i="3"/>
  <c r="AH71" i="3"/>
  <c r="AH8" i="3"/>
  <c r="AH45" i="3"/>
  <c r="AH70" i="3"/>
  <c r="AH80" i="3"/>
  <c r="AH58" i="3"/>
  <c r="AH53" i="3"/>
  <c r="AH75" i="3"/>
  <c r="AH88" i="3"/>
  <c r="AH21" i="3"/>
  <c r="AH49" i="3"/>
  <c r="AH65" i="3"/>
  <c r="AH11" i="3"/>
  <c r="AH66" i="3"/>
  <c r="AH42" i="3"/>
  <c r="AH41" i="3"/>
  <c r="AH44" i="3"/>
  <c r="AH16" i="3"/>
  <c r="K10" i="1"/>
  <c r="J10" i="1" s="1"/>
  <c r="S3" i="5"/>
  <c r="J6" i="1"/>
  <c r="Q3" i="4"/>
  <c r="AE3" i="5"/>
  <c r="G9" i="1" s="1"/>
  <c r="T55" i="3"/>
  <c r="T97" i="3"/>
  <c r="T74" i="3"/>
  <c r="T11" i="3"/>
  <c r="T77" i="3"/>
  <c r="T65" i="3"/>
  <c r="T42" i="3"/>
  <c r="T75" i="3"/>
  <c r="T62" i="3"/>
  <c r="T84" i="3"/>
  <c r="T80" i="3"/>
  <c r="T41" i="3"/>
  <c r="T54" i="3"/>
  <c r="T31" i="3"/>
  <c r="T49" i="3"/>
  <c r="T47" i="3"/>
  <c r="T14" i="3"/>
  <c r="T48" i="3"/>
  <c r="T93" i="3"/>
  <c r="T46" i="3"/>
  <c r="T36" i="3"/>
  <c r="T15" i="3"/>
  <c r="T66" i="3"/>
  <c r="T86" i="3"/>
  <c r="T34" i="3"/>
  <c r="T17" i="3"/>
  <c r="T56" i="3"/>
  <c r="T27" i="3"/>
  <c r="T64" i="3"/>
  <c r="T5" i="3"/>
  <c r="T26" i="3"/>
  <c r="T69" i="3"/>
  <c r="T6" i="3"/>
  <c r="T23" i="3"/>
  <c r="T16" i="3"/>
  <c r="D8" i="1"/>
  <c r="T21" i="3"/>
  <c r="T68" i="3"/>
  <c r="T33" i="3"/>
  <c r="T38" i="3"/>
  <c r="T51" i="3"/>
  <c r="T81" i="3"/>
  <c r="T37" i="3"/>
  <c r="T61" i="3"/>
  <c r="T20" i="3"/>
  <c r="T71" i="3"/>
  <c r="T24" i="3"/>
  <c r="T12" i="3"/>
  <c r="T70" i="3"/>
  <c r="T72" i="3"/>
  <c r="T67" i="3"/>
  <c r="T52" i="3"/>
  <c r="T59" i="3"/>
  <c r="T35" i="3"/>
  <c r="T19" i="3"/>
  <c r="T10" i="3"/>
  <c r="T18" i="3"/>
  <c r="T85" i="3"/>
  <c r="T57" i="3"/>
  <c r="T32" i="3"/>
  <c r="T7" i="3"/>
  <c r="T39" i="3"/>
  <c r="T82" i="3"/>
  <c r="T28" i="3"/>
  <c r="T40" i="3"/>
  <c r="K8" i="1" s="1"/>
  <c r="J8" i="1" s="1"/>
  <c r="T25" i="3"/>
  <c r="T44" i="3"/>
  <c r="T95" i="3"/>
  <c r="T88" i="3"/>
  <c r="T63" i="3"/>
  <c r="T43" i="3"/>
  <c r="T58" i="3"/>
  <c r="T92" i="3"/>
  <c r="T76" i="3"/>
  <c r="T22" i="3"/>
  <c r="T96" i="3"/>
  <c r="T53" i="3"/>
  <c r="T50" i="3"/>
  <c r="T78" i="3"/>
  <c r="T73" i="3"/>
  <c r="T79" i="3"/>
  <c r="T45" i="3"/>
  <c r="T87" i="3"/>
  <c r="T60" i="3"/>
  <c r="T8" i="3"/>
  <c r="T29" i="3"/>
  <c r="T83" i="3"/>
  <c r="T13" i="3"/>
  <c r="T9" i="3"/>
  <c r="T30" i="3"/>
  <c r="AD3" i="4"/>
  <c r="G5" i="1" s="1"/>
  <c r="AF3" i="5"/>
  <c r="G10" i="1" s="1"/>
  <c r="R3" i="5"/>
  <c r="AI3" i="3" l="1"/>
  <c r="G8" i="1" s="1"/>
  <c r="S3" i="3"/>
  <c r="H6" i="1"/>
  <c r="E6" i="1"/>
  <c r="E5" i="1"/>
  <c r="H5" i="1"/>
  <c r="AH3" i="3"/>
  <c r="G7" i="1" s="1"/>
  <c r="E10" i="1"/>
  <c r="H10" i="1"/>
  <c r="E9" i="1"/>
  <c r="H9" i="1"/>
  <c r="L8" i="1"/>
  <c r="T3" i="3"/>
  <c r="E7" i="1" l="1"/>
  <c r="H7" i="1"/>
  <c r="H8" i="1"/>
  <c r="E8" i="1"/>
</calcChain>
</file>

<file path=xl/sharedStrings.xml><?xml version="1.0" encoding="utf-8"?>
<sst xmlns="http://schemas.openxmlformats.org/spreadsheetml/2006/main" count="1047" uniqueCount="199">
  <si>
    <t>Inpatient</t>
  </si>
  <si>
    <t>Outpatient</t>
  </si>
  <si>
    <t>Total</t>
  </si>
  <si>
    <t>SDP $ by Hospital Type</t>
  </si>
  <si>
    <t>Method</t>
  </si>
  <si>
    <t>ACR %</t>
  </si>
  <si>
    <t>SDP $</t>
  </si>
  <si>
    <t>General</t>
  </si>
  <si>
    <t>Crit Acc</t>
  </si>
  <si>
    <t>Psych</t>
  </si>
  <si>
    <r>
      <t xml:space="preserve">Weighting based on </t>
    </r>
    <r>
      <rPr>
        <u/>
        <sz val="14"/>
        <color theme="1"/>
        <rFont val="Arial"/>
        <family val="2"/>
      </rPr>
      <t>commercial cost</t>
    </r>
    <r>
      <rPr>
        <sz val="14"/>
        <color theme="1"/>
        <rFont val="Arial"/>
        <family val="2"/>
      </rPr>
      <t xml:space="preserve"> (HCPF’s preference):</t>
    </r>
  </si>
  <si>
    <t>w/o psych hospitals</t>
  </si>
  <si>
    <t>--</t>
  </si>
  <si>
    <t>w/ psych hospitals</t>
  </si>
  <si>
    <r>
      <t xml:space="preserve">Weighting based on </t>
    </r>
    <r>
      <rPr>
        <u/>
        <sz val="14"/>
        <color theme="1"/>
        <rFont val="Arial"/>
        <family val="2"/>
      </rPr>
      <t>commercial revenues</t>
    </r>
    <r>
      <rPr>
        <sz val="14"/>
        <color theme="1"/>
        <rFont val="Arial"/>
        <family val="2"/>
      </rPr>
      <t xml:space="preserve"> (CHA’s preference):</t>
    </r>
  </si>
  <si>
    <r>
      <t xml:space="preserve">Weighting based on </t>
    </r>
    <r>
      <rPr>
        <u/>
        <sz val="14"/>
        <color theme="1"/>
        <rFont val="Arial"/>
        <family val="2"/>
      </rPr>
      <t>Medicaid MCO revenues</t>
    </r>
    <r>
      <rPr>
        <sz val="14"/>
        <color theme="1"/>
        <rFont val="Arial"/>
        <family val="2"/>
      </rPr>
      <t xml:space="preserve"> (not preferred):</t>
    </r>
  </si>
  <si>
    <t>Scenario 1: Comm Revenue Different</t>
  </si>
  <si>
    <t>Medicaid</t>
  </si>
  <si>
    <t>Rev Wgtd</t>
  </si>
  <si>
    <t>Cost Wgtd</t>
  </si>
  <si>
    <t>Units</t>
  </si>
  <si>
    <t>Cost/Unit</t>
  </si>
  <si>
    <t>Total Cost</t>
  </si>
  <si>
    <t>Pay-to-Cost</t>
  </si>
  <si>
    <t>Total Revenue</t>
  </si>
  <si>
    <t>Wgt Rev</t>
  </si>
  <si>
    <t>Wgt Cost</t>
  </si>
  <si>
    <t>Comm Rev</t>
  </si>
  <si>
    <t>Hosp 1</t>
  </si>
  <si>
    <t>Hosp 2</t>
  </si>
  <si>
    <t>Scenario 2: Cost and Comm Revenue Different</t>
  </si>
  <si>
    <t>Scenario 3: Different Mix in Medicaid Days</t>
  </si>
  <si>
    <t>Without CAH</t>
  </si>
  <si>
    <t>With Psych Hospitals</t>
  </si>
  <si>
    <t>Without Psych Hospitals</t>
  </si>
  <si>
    <t>Comm Net Revenue</t>
  </si>
  <si>
    <t>CCN</t>
  </si>
  <si>
    <t>Hospital Name</t>
  </si>
  <si>
    <t>System</t>
  </si>
  <si>
    <t>Type</t>
  </si>
  <si>
    <t>Commercial Revenues</t>
  </si>
  <si>
    <t>Commercial Costs</t>
  </si>
  <si>
    <t>Gross Patient Service Revenue Percentage Inpatient</t>
  </si>
  <si>
    <t>Estimated Inpatient Commercial Net Revenue</t>
  </si>
  <si>
    <t>Estimated Patient Service Costs - Inpatient Percentage</t>
  </si>
  <si>
    <t>Estimated Inpatient Commercial Cost</t>
  </si>
  <si>
    <t>Inpatient Commercial Pmt-to-Cost Ratio</t>
  </si>
  <si>
    <t>ACR Weight</t>
  </si>
  <si>
    <t xml:space="preserve">IP Com Rev Weighted Avg. </t>
  </si>
  <si>
    <t>Medicaid Inpatient MCO Revenue</t>
  </si>
  <si>
    <t>State Directed Payment</t>
  </si>
  <si>
    <t>Gross Patient Service Revenue - Percentage Outpatient</t>
  </si>
  <si>
    <t>Estimated Outpatient Commercial Net Revenue</t>
  </si>
  <si>
    <t>Estimated Patient Service Costs - Outpatient Percentage</t>
  </si>
  <si>
    <t>Estimated Outpatient Commercial Cost</t>
  </si>
  <si>
    <t>Outpatient Commerical Pmt-to-Cost Ratio</t>
  </si>
  <si>
    <t xml:space="preserve">OP Com Rev Weighted Avg. </t>
  </si>
  <si>
    <t>Medicaid Outpatient MCO Revenue</t>
  </si>
  <si>
    <t>CHILDRENS HOSPITAL COLORADO</t>
  </si>
  <si>
    <t>CHILDREN'S</t>
  </si>
  <si>
    <t>UNIVERSITY OF CO HOSPITAL</t>
  </si>
  <si>
    <t>UCHEALTH</t>
  </si>
  <si>
    <t>MEMORIAL HEALTH SYSTEM</t>
  </si>
  <si>
    <t>DENVER HEALTH MEDICAL CENTER</t>
  </si>
  <si>
    <t>DENVER HEALTH</t>
  </si>
  <si>
    <t>POUDRE VALLEY HOSPITAL</t>
  </si>
  <si>
    <t>CENTURA PENROSE HOSPITAL</t>
  </si>
  <si>
    <t>COMMONSPIRIT HEALTH</t>
  </si>
  <si>
    <t>SWEDISH MEDICAL CENTER</t>
  </si>
  <si>
    <t>HCA HEALTHCARE</t>
  </si>
  <si>
    <t>PRESBYTERIAN ST. LUKES MEDICAL CENT</t>
  </si>
  <si>
    <t>SAINT JOSEPH HOSPITAL</t>
  </si>
  <si>
    <t>INTERMOUNTAIN</t>
  </si>
  <si>
    <t>SKY RIDGE MEDICAL CENTER</t>
  </si>
  <si>
    <t>MEDICAL CENTER OF THE ROCKIES</t>
  </si>
  <si>
    <t>ST. MARYS HOSPITAL &amp; MEDICAL CENTER</t>
  </si>
  <si>
    <t>PARKVIEW MEDICAL CENTER</t>
  </si>
  <si>
    <t>BOULDER COMMUNITY HOSPITAL</t>
  </si>
  <si>
    <t>Other</t>
  </si>
  <si>
    <t>CENTURA ST ANTHONY HOSPITAL</t>
  </si>
  <si>
    <t>ADVENTHEALTH PARKER HOSPITAL</t>
  </si>
  <si>
    <t>ADVENTHEALTH</t>
  </si>
  <si>
    <t>GOOD SAMARITAN MEDICAL CTR</t>
  </si>
  <si>
    <t>CHCO - COLORADO SPRINGS</t>
  </si>
  <si>
    <t>LUTHERAN MEDICAL CENTER</t>
  </si>
  <si>
    <t>ROSE MEDICAL CENTER</t>
  </si>
  <si>
    <t>VALLEY VIEW HOSPITAL</t>
  </si>
  <si>
    <t>Independent Rural</t>
  </si>
  <si>
    <t>THE MEDICAL CENTER OF AURORA</t>
  </si>
  <si>
    <t>ADVENTHEALTH LITTLETON HOSPITAL</t>
  </si>
  <si>
    <t>VAIL VALLEY MEDICAL CENTER</t>
  </si>
  <si>
    <t>CENTURA MERCY HOSPITAL</t>
  </si>
  <si>
    <t>NORTH COLORADO MEDICAL CENTER</t>
  </si>
  <si>
    <t>BANNER HEALTH</t>
  </si>
  <si>
    <t>AVISTA HOSPITAL</t>
  </si>
  <si>
    <t>CENTURA ST. ANTHONY NORTH HOSPITAL</t>
  </si>
  <si>
    <t>ADVENTHEALTH PORTER HOSPITAL</t>
  </si>
  <si>
    <t>UCHEALTH HIGHLANDS RANCH HOSPITAL</t>
  </si>
  <si>
    <t>COMMUNITY HOSPITAL</t>
  </si>
  <si>
    <t>ADVENT HEALTH CASTLE ROCK HOSP</t>
  </si>
  <si>
    <t>UCHEALTH LONGS PEAK HOSPITAL</t>
  </si>
  <si>
    <t>PLATTE VALLEY MEDICAL CENTER</t>
  </si>
  <si>
    <t>CENTURA ST. ANTHONY SUMMIT HOSPITAL</t>
  </si>
  <si>
    <t>ASPEN VALLEY HOSPITAL DISTRICT</t>
  </si>
  <si>
    <t>NORTH SUBURBAN MEDICAL CENTER</t>
  </si>
  <si>
    <t>UCHEALTH GREELEY HOSPITAL</t>
  </si>
  <si>
    <t>HEART OF THE ROCKIES REG MED CENTER</t>
  </si>
  <si>
    <t>MONTROSE MEMORIAL HOSPITAL</t>
  </si>
  <si>
    <t>COMMUNITY HOSPITAL CORPORATION</t>
  </si>
  <si>
    <t>YAMPA VALLEY MEDICAL CENTER</t>
  </si>
  <si>
    <t>NATIONAL JEWISH HEALTH</t>
  </si>
  <si>
    <t>MCKEE MEDICAL CENTER</t>
  </si>
  <si>
    <t>ORTHOCOLORADO HOSPITAL</t>
  </si>
  <si>
    <t>CENTURA ST. THOMAS MORE HOSPITAL</t>
  </si>
  <si>
    <t>DELTA COUNTY MEMORIAL HOSPITAL</t>
  </si>
  <si>
    <t>SAN LUIS VALLEY REG MED CENTER</t>
  </si>
  <si>
    <t>CENTURA ST. MARY CORWIN HOSPITAL</t>
  </si>
  <si>
    <t>FAMILY HEALTH WEST HOSPITAL</t>
  </si>
  <si>
    <t>GRAND RIVER HOSPITAL DISTRICT</t>
  </si>
  <si>
    <t>GUNNISON VALLEY HOSPITAL</t>
  </si>
  <si>
    <t>LONGMONT UNITED HOSPITAL</t>
  </si>
  <si>
    <t>BANNER FORT COLLINS MEDICAL CENTER</t>
  </si>
  <si>
    <t>SOUTHWEST MEMORIAL HOSPITAL</t>
  </si>
  <si>
    <t>KREMMLING MEMORIAL HOSPITAL DISTRICT</t>
  </si>
  <si>
    <t>THE MEMORIAL HOSPITAL</t>
  </si>
  <si>
    <t>STERLING REGIONAL MEDCENTER</t>
  </si>
  <si>
    <t>CENTURA ST. ELIZABETH HOSPITAL</t>
  </si>
  <si>
    <t>ESTES PARK MEDICAL CENTER</t>
  </si>
  <si>
    <t>UCHEALTH BROOMFIELD HOSPITAL</t>
  </si>
  <si>
    <t>EAST MORGAN COUNTY HOSPITAL</t>
  </si>
  <si>
    <t>SPANISH PEAKS REGIONAL HEALTH</t>
  </si>
  <si>
    <t>ANIMAS SURGICAL HOSPITAL</t>
  </si>
  <si>
    <t>PAGOSA SPRINGS MEDICAL CENTER</t>
  </si>
  <si>
    <t>MT. SAN RAFAEL HOSPITAL</t>
  </si>
  <si>
    <t>UCHEALTH GRANDVIEW HOSPITAL</t>
  </si>
  <si>
    <t>PIONEERS MEDICAL CENTER</t>
  </si>
  <si>
    <t>ARKANSAS VALLEY REGL MED CTR</t>
  </si>
  <si>
    <t>PROWERS MEDICAL CENTER</t>
  </si>
  <si>
    <t>RIO GRANDE HOSPITAL</t>
  </si>
  <si>
    <t>WRAY COMMUNITY DISTRICT HOSPITAL</t>
  </si>
  <si>
    <t>YUMA DISTRICT HOSPITAL</t>
  </si>
  <si>
    <t>SOUTHEAST COLORADO HOSPITAL</t>
  </si>
  <si>
    <t>PIKES PEAK REGIONAL HOSPITAL</t>
  </si>
  <si>
    <t>LINCOLN COMMUNITY HOSPITAL</t>
  </si>
  <si>
    <t>KIT CARSON COUNTY MEMORIAL HOSPITAL</t>
  </si>
  <si>
    <t>MELISSA MEMORIAL HOSPITAL</t>
  </si>
  <si>
    <t>SEDGWICK COUNTY HEALTH CENTER</t>
  </si>
  <si>
    <t>RANGELY DISTRICT HOSPITAL</t>
  </si>
  <si>
    <t>HAXTUN HOSPITAL DISTRICT</t>
  </si>
  <si>
    <t>ST VINCENT GENERAL HOSPITAL</t>
  </si>
  <si>
    <t>CONEJOS COUNTY HOSPITAL</t>
  </si>
  <si>
    <t>KEEFE MEMORIAL HOSPITAL</t>
  </si>
  <si>
    <t>WEISBROD MEMORIAL COUNTY HOSPITAL</t>
  </si>
  <si>
    <t>CO MENTAL HEALTH INSTITUTE - PUEBLO</t>
  </si>
  <si>
    <t>COLORADO MENTAL HEALTH INST-FT LOGAN</t>
  </si>
  <si>
    <t>CENTENNIAL PEAKS HOSPITAL</t>
  </si>
  <si>
    <t>CEDAR SPRINGS BEHAVIORAL HOSPITAL</t>
  </si>
  <si>
    <t>COLORADO WEST PSYCHIATRIC HOSPITAL</t>
  </si>
  <si>
    <t>UHS OF DENVER INC</t>
  </si>
  <si>
    <t>PEAK VIEW BEHAVIORAL HEALTH</t>
  </si>
  <si>
    <t>DENVER SPRINGS</t>
  </si>
  <si>
    <t>JOHNSTOWN HEIGHTS BEHAVIORAL HEALTH</t>
  </si>
  <si>
    <t>Commercial Cost</t>
  </si>
  <si>
    <t xml:space="preserve">IP Com Costs Weighted Avg. </t>
  </si>
  <si>
    <t xml:space="preserve">IP Com Cost Weighted Avg. </t>
  </si>
  <si>
    <t>Medicaid Weighting</t>
  </si>
  <si>
    <t>Medicaid MCO Rev</t>
  </si>
  <si>
    <t>Medicaid Weighting w/ Psych Hospitals</t>
  </si>
  <si>
    <t xml:space="preserve">IP Medicaid MCO Weighted Avg. </t>
  </si>
  <si>
    <t>Medicaid Weighting w/o IMDs</t>
  </si>
  <si>
    <t xml:space="preserve">OP Medicaid MCO Weighted Avg. </t>
  </si>
  <si>
    <t>Source:</t>
  </si>
  <si>
    <t>Public Consulting Group, LLC</t>
  </si>
  <si>
    <t>Author:</t>
  </si>
  <si>
    <t>Scott Humpert, FSA, MAAA</t>
  </si>
  <si>
    <t>Email:</t>
  </si>
  <si>
    <t>shumpert@pcgus.com</t>
  </si>
  <si>
    <t>This file calculates example State Directed Payments for a two-hospital state system under various scenarios.</t>
  </si>
  <si>
    <t>Each scenario calculates Average Commercial Rate results under two methodologies:</t>
  </si>
  <si>
    <t>1. The Pay-to-Cost ratio is weighted on Commercial Revenues.</t>
  </si>
  <si>
    <t>2. The Pay-to-Cost ratio is weighted on Commercial Costs.</t>
  </si>
  <si>
    <t>Cells highlighted in yellow are intended to show different assumptions across scenarios.</t>
  </si>
  <si>
    <t>Cells with values entered in blue font can be changed to investigate different scenario results.</t>
  </si>
  <si>
    <t>Cells in black are calculations and should not be changed (workbook is not locked).</t>
  </si>
  <si>
    <t>COMMERCIAL - Cost and Revenue data</t>
  </si>
  <si>
    <t>MEDICAID - Average Commercial Rate calculation</t>
  </si>
  <si>
    <t>ACR Results</t>
  </si>
  <si>
    <t>higher than Cost Wgtd</t>
  </si>
  <si>
    <t>NOTES FOR SAMPLE CALC</t>
  </si>
  <si>
    <t>Children</t>
  </si>
  <si>
    <t>Critical Access</t>
  </si>
  <si>
    <t>Not in List</t>
  </si>
  <si>
    <t>NOTES FOR Com Pay-to-Cost Worksheets</t>
  </si>
  <si>
    <t>ComRev:</t>
  </si>
  <si>
    <t>ComCost:</t>
  </si>
  <si>
    <t>MCd:</t>
  </si>
  <si>
    <t>Weighting based on commercial revenues (CHA’s preference)</t>
  </si>
  <si>
    <t>Weighting based on commercial cost (HCPF’s preference)</t>
  </si>
  <si>
    <t>Weighting based on Medicaid MCO revenues (not preferred)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</si>
</sst>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.#,,&quot;m&quot;_);&quot;- -&quot;;\(&quot;$&quot;#.#,,&quot;m&quot;\)"/>
    <numFmt numFmtId="165" formatCode="_(&quot;$&quot;* #,##0_);_(&quot;$&quot;* \(#,##0\);_(&quot;$&quot;* &quot;-&quot;??_);_(@_)"/>
    <numFmt numFmtId="166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4"/>
      <name val="Aptos Narrow"/>
      <family val="2"/>
      <scheme val="minor"/>
    </font>
    <font>
      <i/>
      <sz val="11"/>
      <color theme="4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1" xfId="0" quotePrefix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right" vertical="center"/>
    </xf>
    <xf numFmtId="164" fontId="8" fillId="5" borderId="1" xfId="0" applyNumberFormat="1" applyFont="1" applyFill="1" applyBorder="1" applyAlignment="1">
      <alignment vertical="center"/>
    </xf>
    <xf numFmtId="164" fontId="8" fillId="5" borderId="1" xfId="0" quotePrefix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/>
    </xf>
    <xf numFmtId="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right" vertical="center"/>
    </xf>
    <xf numFmtId="164" fontId="8" fillId="6" borderId="1" xfId="0" applyNumberFormat="1" applyFont="1" applyFill="1" applyBorder="1" applyAlignment="1">
      <alignment vertical="center"/>
    </xf>
    <xf numFmtId="164" fontId="8" fillId="6" borderId="1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0" fillId="7" borderId="0" xfId="0" applyFill="1"/>
    <xf numFmtId="0" fontId="0" fillId="4" borderId="0" xfId="0" applyFill="1"/>
    <xf numFmtId="165" fontId="0" fillId="0" borderId="0" xfId="1" applyNumberFormat="1" applyFont="1"/>
    <xf numFmtId="165" fontId="10" fillId="8" borderId="0" xfId="1" applyNumberFormat="1" applyFont="1" applyFill="1"/>
    <xf numFmtId="9" fontId="0" fillId="7" borderId="0" xfId="2" applyFont="1" applyFill="1"/>
    <xf numFmtId="9" fontId="0" fillId="4" borderId="0" xfId="2" applyFont="1" applyFill="1"/>
    <xf numFmtId="165" fontId="0" fillId="6" borderId="2" xfId="1" applyNumberFormat="1" applyFont="1" applyFill="1" applyBorder="1"/>
    <xf numFmtId="9" fontId="0" fillId="7" borderId="0" xfId="0" applyNumberFormat="1" applyFill="1"/>
    <xf numFmtId="9" fontId="0" fillId="4" borderId="0" xfId="0" applyNumberFormat="1" applyFill="1"/>
    <xf numFmtId="165" fontId="0" fillId="7" borderId="0" xfId="1" applyNumberFormat="1" applyFont="1" applyFill="1"/>
    <xf numFmtId="165" fontId="0" fillId="9" borderId="2" xfId="1" applyNumberFormat="1" applyFont="1" applyFill="1" applyBorder="1"/>
    <xf numFmtId="9" fontId="11" fillId="0" borderId="0" xfId="2" applyFont="1"/>
    <xf numFmtId="0" fontId="12" fillId="0" borderId="0" xfId="0" applyFont="1"/>
    <xf numFmtId="9" fontId="0" fillId="0" borderId="0" xfId="0" applyNumberFormat="1"/>
    <xf numFmtId="165" fontId="1" fillId="0" borderId="0" xfId="1" applyNumberFormat="1" applyFont="1"/>
    <xf numFmtId="6" fontId="12" fillId="0" borderId="0" xfId="0" applyNumberFormat="1" applyFont="1" applyAlignment="1">
      <alignment horizontal="center" vertical="center"/>
    </xf>
    <xf numFmtId="6" fontId="13" fillId="4" borderId="0" xfId="0" applyNumberFormat="1" applyFont="1" applyFill="1" applyAlignment="1">
      <alignment horizontal="center" vertical="center"/>
    </xf>
    <xf numFmtId="6" fontId="13" fillId="10" borderId="0" xfId="0" applyNumberFormat="1" applyFont="1" applyFill="1" applyAlignment="1">
      <alignment horizontal="center" vertical="center"/>
    </xf>
    <xf numFmtId="6" fontId="13" fillId="4" borderId="0" xfId="0" applyNumberFormat="1" applyFont="1" applyFill="1" applyAlignment="1">
      <alignment horizontal="center" vertical="center"/>
    </xf>
    <xf numFmtId="6" fontId="13" fillId="10" borderId="0" xfId="0" applyNumberFormat="1" applyFont="1" applyFill="1" applyAlignment="1">
      <alignment horizontal="center" vertical="center"/>
    </xf>
    <xf numFmtId="6" fontId="13" fillId="5" borderId="0" xfId="0" applyNumberFormat="1" applyFont="1" applyFill="1" applyAlignment="1">
      <alignment horizontal="center" vertical="center"/>
    </xf>
    <xf numFmtId="6" fontId="13" fillId="7" borderId="0" xfId="0" applyNumberFormat="1" applyFont="1" applyFill="1" applyAlignment="1">
      <alignment horizontal="center" vertical="center"/>
    </xf>
    <xf numFmtId="0" fontId="12" fillId="5" borderId="0" xfId="0" applyFont="1" applyFill="1"/>
    <xf numFmtId="6" fontId="13" fillId="7" borderId="0" xfId="0" applyNumberFormat="1" applyFont="1" applyFill="1" applyAlignment="1">
      <alignment horizontal="center" vertical="center"/>
    </xf>
    <xf numFmtId="9" fontId="13" fillId="0" borderId="0" xfId="2" applyFont="1" applyAlignment="1">
      <alignment horizontal="center" vertical="center"/>
    </xf>
    <xf numFmtId="6" fontId="13" fillId="8" borderId="0" xfId="0" applyNumberFormat="1" applyFont="1" applyFill="1" applyAlignment="1">
      <alignment horizontal="center" vertical="center"/>
    </xf>
    <xf numFmtId="9" fontId="13" fillId="11" borderId="2" xfId="2" applyFont="1" applyFill="1" applyBorder="1" applyAlignment="1">
      <alignment horizontal="center" vertical="center"/>
    </xf>
    <xf numFmtId="9" fontId="13" fillId="10" borderId="2" xfId="2" applyFont="1" applyFill="1" applyBorder="1" applyAlignment="1">
      <alignment horizontal="center" vertical="center"/>
    </xf>
    <xf numFmtId="9" fontId="12" fillId="0" borderId="0" xfId="2" applyFont="1" applyAlignment="1">
      <alignment horizontal="center" vertical="center"/>
    </xf>
    <xf numFmtId="9" fontId="13" fillId="5" borderId="2" xfId="2" applyFont="1" applyFill="1" applyBorder="1" applyAlignment="1">
      <alignment horizontal="center" vertical="center"/>
    </xf>
    <xf numFmtId="9" fontId="13" fillId="7" borderId="2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12" borderId="0" xfId="0" applyFont="1" applyFill="1"/>
    <xf numFmtId="6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6" fontId="12" fillId="0" borderId="0" xfId="1" applyNumberFormat="1" applyFont="1" applyAlignment="1">
      <alignment horizontal="center" vertical="center"/>
    </xf>
    <xf numFmtId="166" fontId="12" fillId="0" borderId="0" xfId="2" applyNumberFormat="1" applyFont="1" applyAlignment="1">
      <alignment horizontal="center" vertical="center"/>
    </xf>
    <xf numFmtId="6" fontId="12" fillId="0" borderId="0" xfId="1" applyNumberFormat="1" applyFont="1" applyFill="1" applyAlignment="1">
      <alignment horizontal="center" vertical="center"/>
    </xf>
    <xf numFmtId="0" fontId="0" fillId="13" borderId="0" xfId="0" applyFill="1"/>
    <xf numFmtId="10" fontId="12" fillId="0" borderId="0" xfId="2" applyNumberFormat="1" applyFont="1" applyAlignment="1">
      <alignment horizontal="center" vertical="center"/>
    </xf>
    <xf numFmtId="0" fontId="0" fillId="14" borderId="0" xfId="0" applyFill="1"/>
    <xf numFmtId="166" fontId="12" fillId="0" borderId="0" xfId="0" applyNumberFormat="1" applyFont="1" applyAlignment="1">
      <alignment horizontal="center" vertical="center"/>
    </xf>
    <xf numFmtId="6" fontId="13" fillId="5" borderId="0" xfId="0" applyNumberFormat="1" applyFont="1" applyFill="1" applyAlignment="1">
      <alignment horizontal="center" vertical="center"/>
    </xf>
    <xf numFmtId="0" fontId="15" fillId="0" borderId="0" xfId="3"/>
    <xf numFmtId="0" fontId="0" fillId="0" borderId="0" xfId="0" applyAlignment="1">
      <alignment horizontal="left" indent="2"/>
    </xf>
    <xf numFmtId="0" fontId="0" fillId="8" borderId="0" xfId="0" applyFill="1"/>
    <xf numFmtId="0" fontId="16" fillId="0" borderId="0" xfId="0" applyFont="1"/>
    <xf numFmtId="0" fontId="0" fillId="15" borderId="0" xfId="0" applyFill="1"/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7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15" borderId="0" xfId="0" applyFill="1" applyAlignment="1">
      <alignment horizontal="right"/>
    </xf>
    <xf numFmtId="165" fontId="16" fillId="0" borderId="0" xfId="1" applyNumberFormat="1" applyFont="1"/>
    <xf numFmtId="9" fontId="17" fillId="8" borderId="0" xfId="0" applyNumberFormat="1" applyFont="1" applyFill="1"/>
    <xf numFmtId="165" fontId="16" fillId="0" borderId="0" xfId="0" applyNumberFormat="1" applyFont="1"/>
    <xf numFmtId="44" fontId="0" fillId="7" borderId="0" xfId="0" applyNumberFormat="1" applyFill="1"/>
    <xf numFmtId="44" fontId="0" fillId="4" borderId="0" xfId="0" applyNumberFormat="1" applyFill="1"/>
    <xf numFmtId="165" fontId="0" fillId="10" borderId="2" xfId="1" applyNumberFormat="1" applyFont="1" applyFill="1" applyBorder="1"/>
    <xf numFmtId="165" fontId="17" fillId="8" borderId="0" xfId="1" applyNumberFormat="1" applyFont="1" applyFill="1"/>
    <xf numFmtId="9" fontId="16" fillId="0" borderId="0" xfId="0" applyNumberFormat="1" applyFont="1"/>
    <xf numFmtId="0" fontId="17" fillId="8" borderId="0" xfId="0" applyFont="1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umpert@pcgus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D566-845C-4046-A65D-783DC93C73B8}">
  <dimension ref="A1:I22"/>
  <sheetViews>
    <sheetView tabSelected="1" workbookViewId="0">
      <selection activeCell="B22" sqref="B22"/>
    </sheetView>
  </sheetViews>
  <sheetFormatPr defaultRowHeight="14.5" x14ac:dyDescent="0.35"/>
  <sheetData>
    <row r="1" spans="1:9" x14ac:dyDescent="0.35">
      <c r="A1" t="s">
        <v>171</v>
      </c>
      <c r="B1" t="s">
        <v>172</v>
      </c>
    </row>
    <row r="2" spans="1:9" x14ac:dyDescent="0.35">
      <c r="A2" t="s">
        <v>173</v>
      </c>
      <c r="B2" t="s">
        <v>174</v>
      </c>
    </row>
    <row r="3" spans="1:9" x14ac:dyDescent="0.35">
      <c r="A3" t="s">
        <v>175</v>
      </c>
      <c r="B3" s="72" t="s">
        <v>176</v>
      </c>
    </row>
    <row r="5" spans="1:9" x14ac:dyDescent="0.35">
      <c r="A5" s="27" t="s">
        <v>188</v>
      </c>
    </row>
    <row r="6" spans="1:9" x14ac:dyDescent="0.35">
      <c r="A6" t="s">
        <v>177</v>
      </c>
    </row>
    <row r="8" spans="1:9" x14ac:dyDescent="0.35">
      <c r="A8" t="s">
        <v>178</v>
      </c>
    </row>
    <row r="9" spans="1:9" x14ac:dyDescent="0.35">
      <c r="A9" s="73" t="s">
        <v>179</v>
      </c>
    </row>
    <row r="10" spans="1:9" x14ac:dyDescent="0.35">
      <c r="A10" s="73" t="s">
        <v>180</v>
      </c>
    </row>
    <row r="12" spans="1:9" x14ac:dyDescent="0.35">
      <c r="A12" s="74" t="s">
        <v>181</v>
      </c>
      <c r="B12" s="74"/>
      <c r="C12" s="74"/>
      <c r="D12" s="74"/>
      <c r="E12" s="74"/>
      <c r="F12" s="74"/>
      <c r="G12" s="74"/>
      <c r="H12" s="74"/>
      <c r="I12" s="74"/>
    </row>
    <row r="14" spans="1:9" x14ac:dyDescent="0.35">
      <c r="A14" s="75" t="s">
        <v>182</v>
      </c>
    </row>
    <row r="16" spans="1:9" x14ac:dyDescent="0.35">
      <c r="A16" t="s">
        <v>183</v>
      </c>
    </row>
    <row r="19" spans="1:2" x14ac:dyDescent="0.35">
      <c r="A19" s="27" t="s">
        <v>192</v>
      </c>
    </row>
    <row r="20" spans="1:2" x14ac:dyDescent="0.35">
      <c r="A20" t="s">
        <v>193</v>
      </c>
      <c r="B20" t="s">
        <v>196</v>
      </c>
    </row>
    <row r="21" spans="1:2" x14ac:dyDescent="0.35">
      <c r="A21" t="s">
        <v>194</v>
      </c>
      <c r="B21" t="s">
        <v>197</v>
      </c>
    </row>
    <row r="22" spans="1:2" x14ac:dyDescent="0.35">
      <c r="A22" t="s">
        <v>195</v>
      </c>
      <c r="B22" t="s">
        <v>198</v>
      </c>
    </row>
  </sheetData>
  <hyperlinks>
    <hyperlink ref="B3" r:id="rId1" xr:uid="{867BEC07-95E6-4C79-9A7D-B6AF1A0D52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FAD0-777F-47F0-9202-15CF9BC01159}">
  <sheetPr>
    <tabColor rgb="FF002060"/>
  </sheetPr>
  <dimension ref="A1:R27"/>
  <sheetViews>
    <sheetView zoomScale="130" zoomScaleNormal="130" workbookViewId="0">
      <selection activeCell="A9" sqref="A9"/>
    </sheetView>
  </sheetViews>
  <sheetFormatPr defaultRowHeight="14.5" x14ac:dyDescent="0.35"/>
  <cols>
    <col min="3" max="3" width="9.26953125" bestFit="1" customWidth="1"/>
    <col min="4" max="4" width="11" bestFit="1" customWidth="1"/>
    <col min="5" max="5" width="11.1796875" bestFit="1" customWidth="1"/>
    <col min="6" max="6" width="13.26953125" bestFit="1" customWidth="1"/>
    <col min="7" max="7" width="2.1796875" customWidth="1"/>
    <col min="9" max="9" width="2.1796875" customWidth="1"/>
    <col min="11" max="11" width="4.7265625" style="76" customWidth="1"/>
    <col min="14" max="14" width="10.54296875" bestFit="1" customWidth="1"/>
    <col min="15" max="15" width="2.1796875" customWidth="1"/>
    <col min="16" max="16" width="13.26953125" bestFit="1" customWidth="1"/>
    <col min="17" max="17" width="2.1796875" customWidth="1"/>
    <col min="18" max="18" width="13.26953125" bestFit="1" customWidth="1"/>
  </cols>
  <sheetData>
    <row r="1" spans="1:18" x14ac:dyDescent="0.35">
      <c r="A1" s="27" t="s">
        <v>184</v>
      </c>
      <c r="L1" s="27" t="s">
        <v>185</v>
      </c>
    </row>
    <row r="2" spans="1:18" x14ac:dyDescent="0.35">
      <c r="P2" s="77" t="s">
        <v>186</v>
      </c>
      <c r="Q2" s="77"/>
      <c r="R2" s="77"/>
    </row>
    <row r="3" spans="1:18" x14ac:dyDescent="0.35">
      <c r="A3" s="27" t="s">
        <v>16</v>
      </c>
      <c r="L3" s="78" t="s">
        <v>17</v>
      </c>
      <c r="P3" s="79" t="s">
        <v>18</v>
      </c>
      <c r="Q3" s="78"/>
      <c r="R3" s="80" t="s">
        <v>19</v>
      </c>
    </row>
    <row r="4" spans="1:18" x14ac:dyDescent="0.35">
      <c r="B4" s="78" t="s">
        <v>20</v>
      </c>
      <c r="C4" s="78" t="s">
        <v>21</v>
      </c>
      <c r="D4" s="78" t="s">
        <v>22</v>
      </c>
      <c r="E4" s="78" t="s">
        <v>23</v>
      </c>
      <c r="F4" s="78" t="s">
        <v>24</v>
      </c>
      <c r="G4" s="78"/>
      <c r="H4" s="79" t="s">
        <v>25</v>
      </c>
      <c r="I4" s="78"/>
      <c r="J4" s="80" t="s">
        <v>26</v>
      </c>
      <c r="K4" s="81"/>
      <c r="L4" s="78" t="s">
        <v>20</v>
      </c>
      <c r="M4" s="78" t="s">
        <v>21</v>
      </c>
      <c r="N4" s="78" t="s">
        <v>22</v>
      </c>
      <c r="O4" s="78"/>
      <c r="P4" s="79" t="s">
        <v>27</v>
      </c>
      <c r="Q4" s="78"/>
      <c r="R4" s="80" t="s">
        <v>27</v>
      </c>
    </row>
    <row r="5" spans="1:18" ht="13.5" customHeight="1" x14ac:dyDescent="0.35">
      <c r="A5" t="s">
        <v>28</v>
      </c>
      <c r="B5" s="75">
        <v>50</v>
      </c>
      <c r="C5" s="82">
        <v>100</v>
      </c>
      <c r="D5" s="30">
        <f>B5*C5</f>
        <v>5000</v>
      </c>
      <c r="E5" s="83">
        <v>2</v>
      </c>
      <c r="F5" s="31">
        <f>D5*E5</f>
        <v>10000</v>
      </c>
      <c r="H5" s="32">
        <f>E5*F5/$F$8</f>
        <v>1.3333333333333333</v>
      </c>
      <c r="J5" s="33">
        <f>E5*D5/$D$8</f>
        <v>1</v>
      </c>
      <c r="L5" s="75">
        <f t="shared" ref="L5:L6" si="0">B5</f>
        <v>50</v>
      </c>
      <c r="M5" s="84">
        <f>C5</f>
        <v>100</v>
      </c>
      <c r="N5" s="30">
        <f>L5*M5</f>
        <v>5000</v>
      </c>
      <c r="P5" s="85">
        <f>N5*$H$8</f>
        <v>8333.3333333333321</v>
      </c>
      <c r="R5" s="86">
        <f>N5*$J$8</f>
        <v>7500</v>
      </c>
    </row>
    <row r="6" spans="1:18" x14ac:dyDescent="0.35">
      <c r="A6" t="s">
        <v>29</v>
      </c>
      <c r="B6" s="75">
        <v>50</v>
      </c>
      <c r="C6" s="82">
        <v>100</v>
      </c>
      <c r="D6" s="30">
        <f>B6*C6</f>
        <v>5000</v>
      </c>
      <c r="E6" s="83">
        <v>1</v>
      </c>
      <c r="F6" s="31">
        <f>D6*E6</f>
        <v>5000</v>
      </c>
      <c r="H6" s="32">
        <f>E6*F6/$F$8</f>
        <v>0.33333333333333331</v>
      </c>
      <c r="J6" s="33">
        <f>E6*D6/$D$8</f>
        <v>0.5</v>
      </c>
      <c r="L6" s="75">
        <f t="shared" si="0"/>
        <v>50</v>
      </c>
      <c r="M6" s="84">
        <f>C6</f>
        <v>100</v>
      </c>
      <c r="N6" s="30">
        <f>L6*M6</f>
        <v>5000</v>
      </c>
      <c r="P6" s="85">
        <f>N6*$H$8</f>
        <v>8333.3333333333321</v>
      </c>
      <c r="R6" s="86">
        <f>N6*$J$8</f>
        <v>7500</v>
      </c>
    </row>
    <row r="7" spans="1:18" ht="15" thickBot="1" x14ac:dyDescent="0.4">
      <c r="H7" s="28"/>
      <c r="J7" s="29"/>
      <c r="P7" s="28"/>
      <c r="R7" s="29"/>
    </row>
    <row r="8" spans="1:18" ht="15" thickBot="1" x14ac:dyDescent="0.4">
      <c r="D8" s="34">
        <f>SUM(D5:D6)</f>
        <v>10000</v>
      </c>
      <c r="E8" s="41">
        <f>F8/D8</f>
        <v>1.5</v>
      </c>
      <c r="F8" s="87">
        <f>SUM(F5:F6)</f>
        <v>15000</v>
      </c>
      <c r="H8" s="35">
        <f>SUM(H5:H6)</f>
        <v>1.6666666666666665</v>
      </c>
      <c r="J8" s="36">
        <f>SUM(J5:J6)</f>
        <v>1.5</v>
      </c>
      <c r="N8" s="34">
        <f>SUM(N5:N6)</f>
        <v>10000</v>
      </c>
      <c r="P8" s="37">
        <f>SUM(P5:P6)</f>
        <v>16666.666666666664</v>
      </c>
      <c r="R8" s="38">
        <f>SUM(R5:R6)</f>
        <v>15000</v>
      </c>
    </row>
    <row r="9" spans="1:18" x14ac:dyDescent="0.35">
      <c r="P9" s="39">
        <f>P8/R8</f>
        <v>1.1111111111111109</v>
      </c>
      <c r="Q9" s="40" t="s">
        <v>187</v>
      </c>
    </row>
    <row r="12" spans="1:18" x14ac:dyDescent="0.35">
      <c r="A12" s="27" t="s">
        <v>30</v>
      </c>
      <c r="L12" s="78" t="s">
        <v>17</v>
      </c>
      <c r="P12" s="79" t="s">
        <v>18</v>
      </c>
      <c r="Q12" s="78"/>
      <c r="R12" s="80" t="s">
        <v>19</v>
      </c>
    </row>
    <row r="13" spans="1:18" x14ac:dyDescent="0.35">
      <c r="B13" s="78" t="s">
        <v>20</v>
      </c>
      <c r="C13" s="78" t="s">
        <v>21</v>
      </c>
      <c r="D13" s="78" t="s">
        <v>22</v>
      </c>
      <c r="E13" s="78" t="s">
        <v>23</v>
      </c>
      <c r="F13" s="78" t="s">
        <v>24</v>
      </c>
      <c r="G13" s="78"/>
      <c r="H13" s="79" t="s">
        <v>25</v>
      </c>
      <c r="I13" s="78"/>
      <c r="J13" s="80" t="s">
        <v>26</v>
      </c>
      <c r="K13" s="81"/>
      <c r="L13" s="78" t="s">
        <v>20</v>
      </c>
      <c r="M13" s="78" t="s">
        <v>21</v>
      </c>
      <c r="N13" s="78" t="s">
        <v>22</v>
      </c>
      <c r="O13" s="78"/>
      <c r="P13" s="79" t="s">
        <v>27</v>
      </c>
      <c r="Q13" s="78"/>
      <c r="R13" s="80" t="s">
        <v>27</v>
      </c>
    </row>
    <row r="14" spans="1:18" x14ac:dyDescent="0.35">
      <c r="A14" t="s">
        <v>28</v>
      </c>
      <c r="B14" s="75">
        <v>50</v>
      </c>
      <c r="C14" s="88">
        <v>200</v>
      </c>
      <c r="D14" s="31">
        <f>B14*C14</f>
        <v>10000</v>
      </c>
      <c r="E14" s="89">
        <v>2</v>
      </c>
      <c r="F14" s="42">
        <f>D14*E14</f>
        <v>20000</v>
      </c>
      <c r="H14" s="32">
        <f>E14*F14/$F$17</f>
        <v>1.6</v>
      </c>
      <c r="J14" s="33">
        <f>E14*D14/$D$17</f>
        <v>1.3333333333333333</v>
      </c>
      <c r="L14" s="75">
        <f>B14</f>
        <v>50</v>
      </c>
      <c r="M14" s="84">
        <f>C14</f>
        <v>200</v>
      </c>
      <c r="N14" s="30">
        <f>L14*M14</f>
        <v>10000</v>
      </c>
      <c r="P14" s="85">
        <f>N14*$H$17</f>
        <v>18000</v>
      </c>
      <c r="R14" s="86">
        <f>N14*$J$17</f>
        <v>16666.666666666664</v>
      </c>
    </row>
    <row r="15" spans="1:18" x14ac:dyDescent="0.35">
      <c r="A15" t="s">
        <v>29</v>
      </c>
      <c r="B15" s="75">
        <v>50</v>
      </c>
      <c r="C15" s="88">
        <v>100</v>
      </c>
      <c r="D15" s="31">
        <f>B15*C15</f>
        <v>5000</v>
      </c>
      <c r="E15" s="89">
        <v>1</v>
      </c>
      <c r="F15" s="42">
        <f>D15*E15</f>
        <v>5000</v>
      </c>
      <c r="H15" s="32">
        <f>E15*F15/$F$17</f>
        <v>0.2</v>
      </c>
      <c r="J15" s="33">
        <f>E15*D15/$D$17</f>
        <v>0.33333333333333331</v>
      </c>
      <c r="L15" s="75">
        <f>B15</f>
        <v>50</v>
      </c>
      <c r="M15" s="84">
        <f>C15</f>
        <v>100</v>
      </c>
      <c r="N15" s="30">
        <f>L15*M15</f>
        <v>5000</v>
      </c>
      <c r="P15" s="85">
        <f>N15*$H$17</f>
        <v>9000</v>
      </c>
      <c r="R15" s="86">
        <f>N15*$J$17</f>
        <v>8333.3333333333321</v>
      </c>
    </row>
    <row r="16" spans="1:18" ht="15" thickBot="1" x14ac:dyDescent="0.4">
      <c r="H16" s="28"/>
      <c r="J16" s="29"/>
      <c r="P16" s="28"/>
      <c r="R16" s="29"/>
    </row>
    <row r="17" spans="1:18" ht="15" thickBot="1" x14ac:dyDescent="0.4">
      <c r="D17" s="34">
        <f>SUM(D14:D15)</f>
        <v>15000</v>
      </c>
      <c r="E17" s="41">
        <f>F17/D17</f>
        <v>1.6666666666666667</v>
      </c>
      <c r="F17" s="38">
        <f>SUM(F14:F15)</f>
        <v>25000</v>
      </c>
      <c r="H17" s="35">
        <f>SUM(H14:H15)</f>
        <v>1.8</v>
      </c>
      <c r="J17" s="36">
        <f>SUM(J14:J15)</f>
        <v>1.6666666666666665</v>
      </c>
      <c r="N17" s="34">
        <f>SUM(N14:N15)</f>
        <v>15000</v>
      </c>
      <c r="P17" s="37">
        <f>SUM(P14:P15)</f>
        <v>27000</v>
      </c>
      <c r="R17" s="38">
        <f>SUM(R14:R15)</f>
        <v>24999.999999999996</v>
      </c>
    </row>
    <row r="18" spans="1:18" x14ac:dyDescent="0.35">
      <c r="P18" s="39">
        <f>P17/R17</f>
        <v>1.08</v>
      </c>
      <c r="Q18" s="40" t="s">
        <v>187</v>
      </c>
    </row>
    <row r="21" spans="1:18" x14ac:dyDescent="0.35">
      <c r="A21" s="27" t="s">
        <v>31</v>
      </c>
      <c r="L21" s="78" t="s">
        <v>17</v>
      </c>
      <c r="M21" s="78"/>
      <c r="N21" s="78"/>
      <c r="O21" s="78"/>
      <c r="P21" s="79" t="s">
        <v>18</v>
      </c>
      <c r="Q21" s="78"/>
      <c r="R21" s="80" t="s">
        <v>19</v>
      </c>
    </row>
    <row r="22" spans="1:18" x14ac:dyDescent="0.35">
      <c r="B22" s="78" t="s">
        <v>20</v>
      </c>
      <c r="C22" s="78" t="s">
        <v>21</v>
      </c>
      <c r="D22" s="78" t="s">
        <v>22</v>
      </c>
      <c r="E22" s="78" t="s">
        <v>23</v>
      </c>
      <c r="F22" s="78" t="s">
        <v>24</v>
      </c>
      <c r="G22" s="78"/>
      <c r="H22" s="79" t="s">
        <v>25</v>
      </c>
      <c r="I22" s="78"/>
      <c r="J22" s="80" t="s">
        <v>26</v>
      </c>
      <c r="K22" s="81"/>
      <c r="L22" s="78" t="s">
        <v>20</v>
      </c>
      <c r="M22" s="78" t="s">
        <v>21</v>
      </c>
      <c r="N22" s="78" t="s">
        <v>22</v>
      </c>
      <c r="O22" s="78"/>
      <c r="P22" s="79" t="s">
        <v>27</v>
      </c>
      <c r="Q22" s="78"/>
      <c r="R22" s="80" t="s">
        <v>27</v>
      </c>
    </row>
    <row r="23" spans="1:18" x14ac:dyDescent="0.35">
      <c r="A23" t="s">
        <v>28</v>
      </c>
      <c r="B23" s="90">
        <v>90</v>
      </c>
      <c r="C23" s="82">
        <v>100</v>
      </c>
      <c r="D23" s="30">
        <f>B23*C23</f>
        <v>9000</v>
      </c>
      <c r="E23" s="89">
        <v>2</v>
      </c>
      <c r="F23" s="30">
        <f>D23*E23</f>
        <v>18000</v>
      </c>
      <c r="H23" s="32">
        <f>E23*F23/$F$26</f>
        <v>1.9459459459459461</v>
      </c>
      <c r="J23" s="33">
        <f>E23*D23/$D$26</f>
        <v>1.8</v>
      </c>
      <c r="L23" s="90">
        <v>10</v>
      </c>
      <c r="M23" s="84">
        <f>C23</f>
        <v>100</v>
      </c>
      <c r="N23" s="30">
        <f>L23*M23</f>
        <v>1000</v>
      </c>
      <c r="P23" s="85">
        <f>N23*$H$26</f>
        <v>1959.4594594594596</v>
      </c>
      <c r="R23" s="86">
        <f>N23*$J$26</f>
        <v>1850</v>
      </c>
    </row>
    <row r="24" spans="1:18" x14ac:dyDescent="0.35">
      <c r="A24" t="s">
        <v>29</v>
      </c>
      <c r="B24" s="90">
        <v>10</v>
      </c>
      <c r="C24" s="82">
        <v>100</v>
      </c>
      <c r="D24" s="30">
        <f>B24*C24</f>
        <v>1000</v>
      </c>
      <c r="E24" s="83">
        <v>0.5</v>
      </c>
      <c r="F24" s="30">
        <f>D24*E24</f>
        <v>500</v>
      </c>
      <c r="H24" s="32">
        <f>E24*F24/$F$26</f>
        <v>1.3513513513513514E-2</v>
      </c>
      <c r="J24" s="33">
        <f>E24*D24/$D$26</f>
        <v>0.05</v>
      </c>
      <c r="L24" s="90">
        <v>90</v>
      </c>
      <c r="M24" s="84">
        <f>C24</f>
        <v>100</v>
      </c>
      <c r="N24" s="30">
        <f>L24*M24</f>
        <v>9000</v>
      </c>
      <c r="P24" s="85">
        <f>N24*$H$26</f>
        <v>17635.135135135137</v>
      </c>
      <c r="R24" s="86">
        <f>N24*$J$26</f>
        <v>16650</v>
      </c>
    </row>
    <row r="25" spans="1:18" ht="15" thickBot="1" x14ac:dyDescent="0.4">
      <c r="H25" s="28"/>
      <c r="J25" s="29"/>
      <c r="P25" s="28"/>
      <c r="R25" s="29"/>
    </row>
    <row r="26" spans="1:18" ht="15" thickBot="1" x14ac:dyDescent="0.4">
      <c r="D26" s="34">
        <f>SUM(D23:D24)</f>
        <v>10000</v>
      </c>
      <c r="E26" s="41">
        <f>F26/D26</f>
        <v>1.85</v>
      </c>
      <c r="F26" s="38">
        <f>SUM(F23:F24)</f>
        <v>18500</v>
      </c>
      <c r="H26" s="35">
        <f>SUM(H23:H24)</f>
        <v>1.9594594594594597</v>
      </c>
      <c r="J26" s="36">
        <f>SUM(J23:J24)</f>
        <v>1.85</v>
      </c>
      <c r="N26" s="34">
        <f>SUM(N23:N24)</f>
        <v>10000</v>
      </c>
      <c r="P26" s="37">
        <f>SUM(P23:P24)</f>
        <v>19594.594594594597</v>
      </c>
      <c r="R26" s="38">
        <f>SUM(R23:R24)</f>
        <v>18500</v>
      </c>
    </row>
    <row r="27" spans="1:18" x14ac:dyDescent="0.35">
      <c r="P27" s="39">
        <f>P26/R26</f>
        <v>1.0591672753834918</v>
      </c>
      <c r="Q27" s="40" t="s">
        <v>187</v>
      </c>
    </row>
  </sheetData>
  <mergeCells count="1">
    <mergeCell ref="P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F03D-4657-4B23-8E78-89179F51B3C3}">
  <dimension ref="A2:AI100"/>
  <sheetViews>
    <sheetView zoomScale="150" zoomScaleNormal="150" workbookViewId="0">
      <pane xSplit="2" ySplit="4" topLeftCell="J5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RowHeight="14.5" outlineLevelCol="1" x14ac:dyDescent="0.35"/>
  <cols>
    <col min="1" max="1" width="8.7265625" style="40"/>
    <col min="2" max="2" width="34.453125" style="40" bestFit="1" customWidth="1"/>
    <col min="3" max="3" width="30.7265625" style="40" bestFit="1" customWidth="1"/>
    <col min="4" max="4" width="11.81640625" style="40" bestFit="1" customWidth="1"/>
    <col min="5" max="6" width="25.453125" style="43" customWidth="1"/>
    <col min="7" max="12" width="25.453125" style="43" customWidth="1" outlineLevel="1"/>
    <col min="13" max="13" width="25.453125" style="43" customWidth="1"/>
    <col min="14" max="14" width="25.453125" style="43" hidden="1" customWidth="1" outlineLevel="1"/>
    <col min="15" max="15" width="25.453125" style="43" hidden="1" customWidth="1" collapsed="1"/>
    <col min="16" max="16" width="25.453125" style="43" hidden="1" customWidth="1" outlineLevel="1"/>
    <col min="17" max="17" width="25.453125" style="43" hidden="1" customWidth="1" collapsed="1"/>
    <col min="18" max="19" width="25.453125" style="43" customWidth="1"/>
    <col min="20" max="20" width="25.453125" style="43" hidden="1" customWidth="1"/>
    <col min="21" max="21" width="3.453125" style="40" customWidth="1"/>
    <col min="22" max="27" width="25.453125" style="43" customWidth="1" outlineLevel="1"/>
    <col min="28" max="28" width="25.453125" style="43" customWidth="1"/>
    <col min="29" max="29" width="25.453125" style="43" hidden="1" customWidth="1" outlineLevel="1"/>
    <col min="30" max="30" width="25.453125" style="43" hidden="1" customWidth="1" collapsed="1"/>
    <col min="31" max="31" width="25.453125" style="43" hidden="1" customWidth="1" outlineLevel="1"/>
    <col min="32" max="32" width="25.453125" style="43" hidden="1" customWidth="1" collapsed="1"/>
    <col min="33" max="34" width="25.453125" style="43" customWidth="1"/>
    <col min="35" max="35" width="25.453125" style="43" hidden="1" customWidth="1"/>
  </cols>
  <sheetData>
    <row r="2" spans="1:35" ht="15" thickBot="1" x14ac:dyDescent="0.4">
      <c r="G2" s="44" t="s">
        <v>0</v>
      </c>
      <c r="H2" s="44"/>
      <c r="I2" s="44"/>
      <c r="J2" s="44"/>
      <c r="K2" s="44"/>
      <c r="L2" s="44"/>
      <c r="M2" s="44"/>
      <c r="N2" s="45" t="s">
        <v>32</v>
      </c>
      <c r="O2" s="45"/>
      <c r="P2" s="45" t="s">
        <v>33</v>
      </c>
      <c r="Q2" s="45"/>
      <c r="R2" s="46"/>
      <c r="S2" s="47" t="s">
        <v>34</v>
      </c>
      <c r="T2" s="47" t="s">
        <v>33</v>
      </c>
      <c r="V2" s="48" t="s">
        <v>1</v>
      </c>
      <c r="W2" s="48"/>
      <c r="X2" s="48"/>
      <c r="Y2" s="48"/>
      <c r="Z2" s="48"/>
      <c r="AA2" s="48"/>
      <c r="AB2" s="48"/>
      <c r="AC2" s="49" t="s">
        <v>32</v>
      </c>
      <c r="AD2" s="49"/>
      <c r="AE2" s="49" t="s">
        <v>33</v>
      </c>
      <c r="AF2" s="49"/>
      <c r="AG2" s="50"/>
      <c r="AH2" s="51" t="s">
        <v>34</v>
      </c>
      <c r="AI2" s="51" t="s">
        <v>33</v>
      </c>
    </row>
    <row r="3" spans="1:35" ht="15" thickBot="1" x14ac:dyDescent="0.4">
      <c r="H3" s="43">
        <f>SUM(H5:H88)</f>
        <v>4338091414.0801134</v>
      </c>
      <c r="J3" s="43">
        <f>SUM(J5:J88)</f>
        <v>2809344320.9403143</v>
      </c>
      <c r="K3" s="52">
        <f t="shared" ref="K3:K66" si="0">IFERROR(H3/J3,0)</f>
        <v>1.5441650856909248</v>
      </c>
      <c r="L3" s="53" t="s">
        <v>35</v>
      </c>
      <c r="M3" s="54">
        <f>SUM(M5:M88)</f>
        <v>2.0051048391160746</v>
      </c>
      <c r="N3" s="43">
        <f>SUM(H5:H88)-SUMIFS(H5:H88,$D$5:$D$88,"=Critical Access")</f>
        <v>4232927092.6268167</v>
      </c>
      <c r="O3" s="55">
        <f>SUM(O5:O98)</f>
        <v>2.0555106947069524</v>
      </c>
      <c r="P3" s="43">
        <f>SUM(H5:H98)</f>
        <v>4442138993.7134428</v>
      </c>
      <c r="Q3" s="55">
        <f>SUM(Q5:Q98)</f>
        <v>1.9853128371608515</v>
      </c>
      <c r="R3" s="43">
        <f>SUM(R5:R88,R90:R98)</f>
        <v>147159370</v>
      </c>
      <c r="S3" s="43">
        <f>SUM(S5:S88,S90:S98)</f>
        <v>98025908.973925412</v>
      </c>
      <c r="T3" s="43">
        <f>SUM(T5:T88,T90:T98)</f>
        <v>144998016.3695035</v>
      </c>
      <c r="W3" s="43">
        <f>SUM(W5:W88)</f>
        <v>5850024043.6568394</v>
      </c>
      <c r="Y3" s="43">
        <f>SUM(Y5:Y88)</f>
        <v>2648396303.1359272</v>
      </c>
      <c r="Z3" s="56">
        <f t="shared" ref="Z3:Z66" si="1">IFERROR(W3/Y3,0)</f>
        <v>2.2088929956328331</v>
      </c>
      <c r="AA3" s="53" t="s">
        <v>35</v>
      </c>
      <c r="AB3" s="57">
        <f>SUM(AB5:AB88)</f>
        <v>2.8239438284370371</v>
      </c>
      <c r="AC3" s="43">
        <f>SUM(W5:W88)-SUMIFS(W5:W88,$D$5:$D$88,"=Critical Access")</f>
        <v>5247763338.6689987</v>
      </c>
      <c r="AD3" s="58">
        <f>SUM(AD5:AD98)</f>
        <v>2.8439805626602519</v>
      </c>
      <c r="AE3" s="43">
        <f>SUM(W5:W98)</f>
        <v>5867671383.9467812</v>
      </c>
      <c r="AF3" s="58">
        <f>SUM(AF5:AF98)</f>
        <v>2.8199944762911584</v>
      </c>
      <c r="AG3" s="43">
        <f>SUM(AG5:AG88,AG90:AG98)</f>
        <v>67259737.689999998</v>
      </c>
      <c r="AH3" s="43">
        <f>SUM(AH5:AH88,AH90:AH98)</f>
        <v>114452487.43660833</v>
      </c>
      <c r="AI3" s="43">
        <f>SUM(AI5:AI88,AI90:AI98)</f>
        <v>122412351.07259221</v>
      </c>
    </row>
    <row r="4" spans="1:35" ht="26" x14ac:dyDescent="0.35">
      <c r="A4" s="59" t="s">
        <v>36</v>
      </c>
      <c r="B4" s="59" t="s">
        <v>37</v>
      </c>
      <c r="C4" s="60" t="s">
        <v>38</v>
      </c>
      <c r="D4" s="61" t="s">
        <v>39</v>
      </c>
      <c r="E4" s="62" t="s">
        <v>40</v>
      </c>
      <c r="F4" s="62" t="s">
        <v>41</v>
      </c>
      <c r="G4" s="62" t="s">
        <v>42</v>
      </c>
      <c r="H4" s="62" t="s">
        <v>43</v>
      </c>
      <c r="I4" s="62" t="s">
        <v>44</v>
      </c>
      <c r="J4" s="62" t="s">
        <v>45</v>
      </c>
      <c r="K4" s="62" t="s">
        <v>46</v>
      </c>
      <c r="L4" s="62" t="s">
        <v>47</v>
      </c>
      <c r="M4" s="62" t="s">
        <v>48</v>
      </c>
      <c r="N4" s="62" t="s">
        <v>47</v>
      </c>
      <c r="O4" s="62" t="s">
        <v>48</v>
      </c>
      <c r="P4" s="62" t="s">
        <v>47</v>
      </c>
      <c r="Q4" s="62" t="s">
        <v>48</v>
      </c>
      <c r="R4" s="62" t="s">
        <v>49</v>
      </c>
      <c r="S4" s="62" t="s">
        <v>50</v>
      </c>
      <c r="T4" s="62" t="s">
        <v>50</v>
      </c>
      <c r="V4" s="62" t="s">
        <v>51</v>
      </c>
      <c r="W4" s="62" t="s">
        <v>52</v>
      </c>
      <c r="X4" s="62" t="s">
        <v>53</v>
      </c>
      <c r="Y4" s="62" t="s">
        <v>54</v>
      </c>
      <c r="Z4" s="62" t="s">
        <v>55</v>
      </c>
      <c r="AA4" s="62" t="s">
        <v>47</v>
      </c>
      <c r="AB4" s="62" t="s">
        <v>56</v>
      </c>
      <c r="AC4" s="62" t="s">
        <v>47</v>
      </c>
      <c r="AD4" s="62" t="s">
        <v>56</v>
      </c>
      <c r="AE4" s="62" t="s">
        <v>47</v>
      </c>
      <c r="AF4" s="62" t="s">
        <v>56</v>
      </c>
      <c r="AG4" s="62" t="s">
        <v>57</v>
      </c>
      <c r="AH4" s="62" t="s">
        <v>50</v>
      </c>
      <c r="AI4" s="62" t="s">
        <v>50</v>
      </c>
    </row>
    <row r="5" spans="1:35" x14ac:dyDescent="0.35">
      <c r="A5" s="63">
        <v>63301</v>
      </c>
      <c r="B5" s="63" t="s">
        <v>58</v>
      </c>
      <c r="C5" s="63" t="s">
        <v>59</v>
      </c>
      <c r="D5" s="63" t="s">
        <v>189</v>
      </c>
      <c r="E5" s="64">
        <v>1037376524.9787416</v>
      </c>
      <c r="F5" s="64">
        <v>748259950.50913143</v>
      </c>
      <c r="G5" s="56">
        <v>0.55153239597967441</v>
      </c>
      <c r="H5" s="64">
        <f t="shared" ref="H5:H68" si="2">E5*G5</f>
        <v>572146760.35459399</v>
      </c>
      <c r="I5" s="56">
        <v>0.57653801845936403</v>
      </c>
      <c r="J5" s="64">
        <f t="shared" ref="J5:J68" si="3">F5*I5</f>
        <v>431400309.15903646</v>
      </c>
      <c r="K5" s="56">
        <f t="shared" si="0"/>
        <v>1.3262548686391207</v>
      </c>
      <c r="L5" s="65">
        <f t="shared" ref="L5:L68" si="4">H5/$H$3</f>
        <v>0.1318890511383834</v>
      </c>
      <c r="M5" s="65">
        <f t="shared" ref="M5:M68" si="5">K5*L5</f>
        <v>0.17491849619247493</v>
      </c>
      <c r="N5" s="65">
        <f>IF($D5="Critical Access",0,H5/$N$3)</f>
        <v>0.13516574886234062</v>
      </c>
      <c r="O5" s="65">
        <f t="shared" ref="O5:O68" si="6">K5*N5</f>
        <v>0.17926423250193194</v>
      </c>
      <c r="P5" s="65">
        <f t="shared" ref="P5:P68" si="7">H5/$P$3</f>
        <v>0.12879983295531758</v>
      </c>
      <c r="Q5" s="65">
        <f t="shared" ref="Q5:Q68" si="8">K5*P5</f>
        <v>0.1708214055368954</v>
      </c>
      <c r="R5" s="64">
        <v>5894857</v>
      </c>
      <c r="S5" s="64">
        <f>R5*($M$3-1)</f>
        <v>5924949.2965972666</v>
      </c>
      <c r="T5" s="64">
        <f>R5*($Q$3-1)</f>
        <v>5808278.2753275055</v>
      </c>
      <c r="V5" s="56">
        <f t="shared" ref="V5:V68" si="9">1-G5</f>
        <v>0.44846760402032559</v>
      </c>
      <c r="W5" s="64">
        <f t="shared" ref="W5:W68" si="10">E5*V5</f>
        <v>465229764.62414771</v>
      </c>
      <c r="X5" s="56">
        <f t="shared" ref="X5:X68" si="11">1-I5</f>
        <v>0.42346198154063597</v>
      </c>
      <c r="Y5" s="64">
        <f t="shared" ref="Y5:Y68" si="12">F5*X5</f>
        <v>316859641.35009497</v>
      </c>
      <c r="Z5" s="56">
        <f t="shared" si="1"/>
        <v>1.4682518816276766</v>
      </c>
      <c r="AA5" s="65">
        <f t="shared" ref="AA5:AA68" si="13">W5/$W$3</f>
        <v>7.95261286367865E-2</v>
      </c>
      <c r="AB5" s="65">
        <f t="shared" ref="AB5:AB68" si="14">Z5*AA5</f>
        <v>0.11676438800952643</v>
      </c>
      <c r="AC5" s="65">
        <f t="shared" ref="AC5:AC68" si="15">IF($D5="Critical Access",0,W5/$AC$3)</f>
        <v>8.865296214789764E-2</v>
      </c>
      <c r="AD5" s="65">
        <f>Z5*AC5</f>
        <v>0.13016487848551792</v>
      </c>
      <c r="AE5" s="65">
        <f>W5/$AE$3</f>
        <v>7.9286949486802968E-2</v>
      </c>
      <c r="AF5" s="65">
        <f>Z5*AE5</f>
        <v>0.11641321277251701</v>
      </c>
      <c r="AG5" s="64">
        <v>9772851.2400000002</v>
      </c>
      <c r="AH5" s="64">
        <f>AG5*($AB$3-1)</f>
        <v>17825131.705431245</v>
      </c>
      <c r="AI5" s="64">
        <f>AG5*($AF$3-1)</f>
        <v>17786535.274415199</v>
      </c>
    </row>
    <row r="6" spans="1:35" x14ac:dyDescent="0.35">
      <c r="A6" s="63">
        <v>60024</v>
      </c>
      <c r="B6" s="63" t="s">
        <v>60</v>
      </c>
      <c r="C6" s="63" t="s">
        <v>61</v>
      </c>
      <c r="D6" s="63" t="s">
        <v>7</v>
      </c>
      <c r="E6" s="64">
        <v>897778575.85908747</v>
      </c>
      <c r="F6" s="64">
        <v>187163439.78951001</v>
      </c>
      <c r="G6" s="56">
        <v>0.45621647673814303</v>
      </c>
      <c r="H6" s="64">
        <f t="shared" si="2"/>
        <v>409581378.76942056</v>
      </c>
      <c r="I6" s="56">
        <v>0.51383767152639392</v>
      </c>
      <c r="J6" s="64">
        <f t="shared" si="3"/>
        <v>96171626.096312255</v>
      </c>
      <c r="K6" s="56">
        <f t="shared" si="0"/>
        <v>4.2588588276467352</v>
      </c>
      <c r="L6" s="65">
        <f t="shared" si="4"/>
        <v>9.4415110165739044E-2</v>
      </c>
      <c r="M6" s="65">
        <f t="shared" si="5"/>
        <v>0.40210062539259672</v>
      </c>
      <c r="N6" s="65">
        <f t="shared" ref="N6:N69" si="16">IF(D6="Critical Access",0,H6/$N$3)</f>
        <v>9.6760792191024417E-2</v>
      </c>
      <c r="O6" s="65">
        <f t="shared" si="6"/>
        <v>0.41209055399283562</v>
      </c>
      <c r="P6" s="65">
        <f t="shared" si="7"/>
        <v>9.2203638686016803E-2</v>
      </c>
      <c r="Q6" s="65">
        <f t="shared" si="8"/>
        <v>0.39268228055909266</v>
      </c>
      <c r="R6" s="64">
        <v>12999919</v>
      </c>
      <c r="S6" s="64">
        <f t="shared" ref="S6:S69" si="17">R6*($M$3-1)</f>
        <v>13066281.495017001</v>
      </c>
      <c r="T6" s="64">
        <f t="shared" ref="T6:T69" si="18">R6*($Q$3-1)</f>
        <v>12808987.072751259</v>
      </c>
      <c r="V6" s="56">
        <f t="shared" si="9"/>
        <v>0.54378352326185697</v>
      </c>
      <c r="W6" s="64">
        <f t="shared" si="10"/>
        <v>488197197.0896669</v>
      </c>
      <c r="X6" s="56">
        <f t="shared" si="11"/>
        <v>0.48616232847360608</v>
      </c>
      <c r="Y6" s="64">
        <f t="shared" si="12"/>
        <v>90991813.693197757</v>
      </c>
      <c r="Z6" s="56">
        <f t="shared" si="1"/>
        <v>5.3652870217066893</v>
      </c>
      <c r="AA6" s="65">
        <f t="shared" si="13"/>
        <v>8.3452169332366669E-2</v>
      </c>
      <c r="AB6" s="65">
        <f t="shared" si="14"/>
        <v>0.44774484105221585</v>
      </c>
      <c r="AC6" s="65">
        <f t="shared" si="15"/>
        <v>9.3029575760840116E-2</v>
      </c>
      <c r="AD6" s="65">
        <f t="shared" ref="AD6:AD69" si="19">Z6*AC6</f>
        <v>0.49913037546451466</v>
      </c>
      <c r="AE6" s="65">
        <f t="shared" ref="AE6:AE69" si="20">W6/$AE$3</f>
        <v>8.320118240181508E-2</v>
      </c>
      <c r="AF6" s="65">
        <f t="shared" ref="AF6:AF69" si="21">Z6*AE6</f>
        <v>0.44639822413110941</v>
      </c>
      <c r="AG6" s="64">
        <v>3687289.7</v>
      </c>
      <c r="AH6" s="64">
        <f t="shared" ref="AH6:AH69" si="22">AG6*($AB$3-1)</f>
        <v>6725409.2919744542</v>
      </c>
      <c r="AI6" s="64">
        <f t="shared" ref="AI6:AI69" si="23">AG6*($AF$3-1)</f>
        <v>6710846.8864852833</v>
      </c>
    </row>
    <row r="7" spans="1:35" x14ac:dyDescent="0.35">
      <c r="A7" s="63">
        <v>60022</v>
      </c>
      <c r="B7" s="63" t="s">
        <v>62</v>
      </c>
      <c r="C7" s="63" t="s">
        <v>61</v>
      </c>
      <c r="D7" s="63" t="s">
        <v>7</v>
      </c>
      <c r="E7" s="64">
        <v>638708902.69508684</v>
      </c>
      <c r="F7" s="64">
        <v>288808949.5547545</v>
      </c>
      <c r="G7" s="56">
        <v>0.44461245957024764</v>
      </c>
      <c r="H7" s="64">
        <f t="shared" si="2"/>
        <v>283977936.17667651</v>
      </c>
      <c r="I7" s="56">
        <v>0.5413861715189997</v>
      </c>
      <c r="J7" s="64">
        <f t="shared" si="3"/>
        <v>156357171.49987245</v>
      </c>
      <c r="K7" s="56">
        <f t="shared" si="0"/>
        <v>1.8162130553564546</v>
      </c>
      <c r="L7" s="65">
        <f t="shared" si="4"/>
        <v>6.5461491948964307E-2</v>
      </c>
      <c r="M7" s="65">
        <f t="shared" si="5"/>
        <v>0.11889201630082041</v>
      </c>
      <c r="N7" s="65">
        <f t="shared" si="16"/>
        <v>6.7087840154706993E-2</v>
      </c>
      <c r="O7" s="65">
        <f t="shared" si="6"/>
        <v>0.12184581114464584</v>
      </c>
      <c r="P7" s="65">
        <f t="shared" si="7"/>
        <v>6.3928196884105781E-2</v>
      </c>
      <c r="Q7" s="65">
        <f t="shared" si="8"/>
        <v>0.11610722578631075</v>
      </c>
      <c r="R7" s="64">
        <v>152449</v>
      </c>
      <c r="S7" s="64">
        <f t="shared" si="17"/>
        <v>153227.22761840647</v>
      </c>
      <c r="T7" s="64">
        <f t="shared" si="18"/>
        <v>150209.95671233465</v>
      </c>
      <c r="V7" s="56">
        <f t="shared" si="9"/>
        <v>0.55538754042975236</v>
      </c>
      <c r="W7" s="64">
        <f t="shared" si="10"/>
        <v>354730966.51841033</v>
      </c>
      <c r="X7" s="56">
        <f t="shared" si="11"/>
        <v>0.4586138284810003</v>
      </c>
      <c r="Y7" s="64">
        <f t="shared" si="12"/>
        <v>132451778.05488205</v>
      </c>
      <c r="Z7" s="56">
        <f t="shared" si="1"/>
        <v>2.6781895398295505</v>
      </c>
      <c r="AA7" s="65">
        <f t="shared" si="13"/>
        <v>6.063752283258457E-2</v>
      </c>
      <c r="AB7" s="65">
        <f t="shared" si="14"/>
        <v>0.16239877937140354</v>
      </c>
      <c r="AC7" s="65">
        <f t="shared" si="15"/>
        <v>6.759660137577421E-2</v>
      </c>
      <c r="AD7" s="65">
        <f t="shared" si="19"/>
        <v>0.1810365107326263</v>
      </c>
      <c r="AE7" s="65">
        <f t="shared" si="20"/>
        <v>6.0455152190170384E-2</v>
      </c>
      <c r="AF7" s="65">
        <f t="shared" si="21"/>
        <v>0.16191035622451785</v>
      </c>
      <c r="AG7" s="64">
        <v>1060285.46</v>
      </c>
      <c r="AH7" s="64">
        <f t="shared" si="22"/>
        <v>1933901.1211485248</v>
      </c>
      <c r="AI7" s="64">
        <f t="shared" si="23"/>
        <v>1929713.68049183</v>
      </c>
    </row>
    <row r="8" spans="1:35" x14ac:dyDescent="0.35">
      <c r="A8" s="63">
        <v>60011</v>
      </c>
      <c r="B8" s="63" t="s">
        <v>63</v>
      </c>
      <c r="C8" s="63" t="s">
        <v>64</v>
      </c>
      <c r="D8" s="63" t="s">
        <v>7</v>
      </c>
      <c r="E8" s="64">
        <v>179692942.88299417</v>
      </c>
      <c r="F8" s="64">
        <v>251289666.69552565</v>
      </c>
      <c r="G8" s="56">
        <v>0.35625882758289068</v>
      </c>
      <c r="H8" s="64">
        <f t="shared" si="2"/>
        <v>64017197.156414844</v>
      </c>
      <c r="I8" s="56">
        <v>0.47250118262125046</v>
      </c>
      <c r="J8" s="64">
        <f t="shared" si="3"/>
        <v>118734664.69413573</v>
      </c>
      <c r="K8" s="56">
        <f t="shared" si="0"/>
        <v>0.53916181362304916</v>
      </c>
      <c r="L8" s="65">
        <f t="shared" si="4"/>
        <v>1.4756995887323782E-2</v>
      </c>
      <c r="M8" s="65">
        <f t="shared" si="5"/>
        <v>7.9564086662373672E-3</v>
      </c>
      <c r="N8" s="65">
        <f t="shared" si="16"/>
        <v>1.5123623855446057E-2</v>
      </c>
      <c r="O8" s="65">
        <f t="shared" si="6"/>
        <v>8.1540804664551065E-3</v>
      </c>
      <c r="P8" s="65">
        <f t="shared" si="7"/>
        <v>1.4411344905463919E-2</v>
      </c>
      <c r="Q8" s="65">
        <f t="shared" si="8"/>
        <v>7.7700468559772163E-3</v>
      </c>
      <c r="R8" s="64">
        <v>39924278</v>
      </c>
      <c r="S8" s="64">
        <f t="shared" si="17"/>
        <v>40128085.01601544</v>
      </c>
      <c r="T8" s="64">
        <f t="shared" si="18"/>
        <v>39337903.627778567</v>
      </c>
      <c r="V8" s="56">
        <f t="shared" si="9"/>
        <v>0.64374117241710938</v>
      </c>
      <c r="W8" s="64">
        <f t="shared" si="10"/>
        <v>115675745.72657934</v>
      </c>
      <c r="X8" s="56">
        <f t="shared" si="11"/>
        <v>0.5274988173787496</v>
      </c>
      <c r="Y8" s="64">
        <f t="shared" si="12"/>
        <v>132555002.00138994</v>
      </c>
      <c r="Z8" s="56">
        <f t="shared" si="1"/>
        <v>0.87266224570964435</v>
      </c>
      <c r="AA8" s="65">
        <f t="shared" si="13"/>
        <v>1.9773550478310621E-2</v>
      </c>
      <c r="AB8" s="65">
        <f t="shared" si="14"/>
        <v>1.7255630966055559E-2</v>
      </c>
      <c r="AC8" s="65">
        <f t="shared" si="15"/>
        <v>2.2042866314912445E-2</v>
      </c>
      <c r="AD8" s="65">
        <f t="shared" si="19"/>
        <v>1.9235977220248966E-2</v>
      </c>
      <c r="AE8" s="65">
        <f t="shared" si="20"/>
        <v>1.9714080451583193E-2</v>
      </c>
      <c r="AF8" s="65">
        <f t="shared" si="21"/>
        <v>1.7203733718979188E-2</v>
      </c>
      <c r="AG8" s="64">
        <v>21886294.219999995</v>
      </c>
      <c r="AH8" s="64">
        <f t="shared" si="22"/>
        <v>39919371.26992619</v>
      </c>
      <c r="AI8" s="64">
        <f t="shared" si="23"/>
        <v>39832934.586883098</v>
      </c>
    </row>
    <row r="9" spans="1:35" x14ac:dyDescent="0.35">
      <c r="A9" s="63">
        <v>60010</v>
      </c>
      <c r="B9" s="63" t="s">
        <v>65</v>
      </c>
      <c r="C9" s="63" t="s">
        <v>61</v>
      </c>
      <c r="D9" s="63" t="s">
        <v>7</v>
      </c>
      <c r="E9" s="64">
        <v>435993920.39964908</v>
      </c>
      <c r="F9" s="64">
        <v>120572860.34800708</v>
      </c>
      <c r="G9" s="56">
        <v>0.28167387421244089</v>
      </c>
      <c r="H9" s="64">
        <f t="shared" si="2"/>
        <v>122808096.69203973</v>
      </c>
      <c r="I9" s="56">
        <v>0.45329957281218908</v>
      </c>
      <c r="J9" s="64">
        <f t="shared" si="3"/>
        <v>54655626.088495344</v>
      </c>
      <c r="K9" s="56">
        <f t="shared" si="0"/>
        <v>2.2469433703530486</v>
      </c>
      <c r="L9" s="65">
        <f t="shared" si="4"/>
        <v>2.8309245926317353E-2</v>
      </c>
      <c r="M9" s="65">
        <f t="shared" si="5"/>
        <v>6.3609272453832827E-2</v>
      </c>
      <c r="N9" s="65">
        <f t="shared" si="16"/>
        <v>2.9012570735261357E-2</v>
      </c>
      <c r="O9" s="65">
        <f t="shared" si="6"/>
        <v>6.5189603470494378E-2</v>
      </c>
      <c r="P9" s="65">
        <f t="shared" si="7"/>
        <v>2.7646162550482755E-2</v>
      </c>
      <c r="Q9" s="65">
        <f t="shared" si="8"/>
        <v>6.2119361658509953E-2</v>
      </c>
      <c r="R9" s="64">
        <v>3631644</v>
      </c>
      <c r="S9" s="64">
        <f t="shared" si="17"/>
        <v>3650182.9583468577</v>
      </c>
      <c r="T9" s="64">
        <f t="shared" si="18"/>
        <v>3578305.4531981833</v>
      </c>
      <c r="V9" s="56">
        <f t="shared" si="9"/>
        <v>0.71832612578755906</v>
      </c>
      <c r="W9" s="64">
        <f t="shared" si="10"/>
        <v>313185823.70760936</v>
      </c>
      <c r="X9" s="56">
        <f t="shared" si="11"/>
        <v>0.54670042718781087</v>
      </c>
      <c r="Y9" s="64">
        <f t="shared" si="12"/>
        <v>65917234.259511732</v>
      </c>
      <c r="Z9" s="56">
        <f t="shared" si="1"/>
        <v>4.7511978805818487</v>
      </c>
      <c r="AA9" s="65">
        <f t="shared" si="13"/>
        <v>5.3535818206968851E-2</v>
      </c>
      <c r="AB9" s="65">
        <f t="shared" si="14"/>
        <v>0.25435926600016556</v>
      </c>
      <c r="AC9" s="65">
        <f t="shared" si="15"/>
        <v>5.9679868068715794E-2</v>
      </c>
      <c r="AD9" s="65">
        <f t="shared" si="19"/>
        <v>0.28355086268148683</v>
      </c>
      <c r="AE9" s="65">
        <f t="shared" si="20"/>
        <v>5.3374806326824439E-2</v>
      </c>
      <c r="AF9" s="65">
        <f t="shared" si="21"/>
        <v>0.25359426669647495</v>
      </c>
      <c r="AG9" s="64">
        <v>488333.66</v>
      </c>
      <c r="AH9" s="64">
        <f t="shared" si="22"/>
        <v>890693.1653750703</v>
      </c>
      <c r="AI9" s="64">
        <f t="shared" si="23"/>
        <v>888764.56378704461</v>
      </c>
    </row>
    <row r="10" spans="1:35" x14ac:dyDescent="0.35">
      <c r="A10" s="63">
        <v>60031</v>
      </c>
      <c r="B10" s="63" t="s">
        <v>66</v>
      </c>
      <c r="C10" s="63" t="s">
        <v>67</v>
      </c>
      <c r="D10" s="63" t="s">
        <v>7</v>
      </c>
      <c r="E10" s="64">
        <v>270607537.61381352</v>
      </c>
      <c r="F10" s="64">
        <v>201129571.92395073</v>
      </c>
      <c r="G10" s="56">
        <v>0.48737840466709409</v>
      </c>
      <c r="H10" s="64">
        <f t="shared" si="2"/>
        <v>131888269.97311109</v>
      </c>
      <c r="I10" s="56">
        <v>0.61165388134463616</v>
      </c>
      <c r="J10" s="64">
        <f t="shared" si="3"/>
        <v>123021683.32046963</v>
      </c>
      <c r="K10" s="56">
        <f t="shared" si="0"/>
        <v>1.0720733647380205</v>
      </c>
      <c r="L10" s="65">
        <f t="shared" si="4"/>
        <v>3.0402372237948293E-2</v>
      </c>
      <c r="M10" s="65">
        <f t="shared" si="5"/>
        <v>3.2593573501155007E-2</v>
      </c>
      <c r="N10" s="65">
        <f t="shared" si="16"/>
        <v>3.1157699409196656E-2</v>
      </c>
      <c r="O10" s="65">
        <f t="shared" si="6"/>
        <v>3.3403339643113296E-2</v>
      </c>
      <c r="P10" s="65">
        <f t="shared" si="7"/>
        <v>2.9690261867033118E-2</v>
      </c>
      <c r="Q10" s="65">
        <f t="shared" si="8"/>
        <v>3.1830138939743138E-2</v>
      </c>
      <c r="R10" s="64">
        <v>111268</v>
      </c>
      <c r="S10" s="64">
        <f t="shared" si="17"/>
        <v>111836.00523876739</v>
      </c>
      <c r="T10" s="64">
        <f t="shared" si="18"/>
        <v>109633.78876521363</v>
      </c>
      <c r="V10" s="56">
        <f t="shared" si="9"/>
        <v>0.51262159533290586</v>
      </c>
      <c r="W10" s="64">
        <f t="shared" si="10"/>
        <v>138719267.64070243</v>
      </c>
      <c r="X10" s="56">
        <f t="shared" si="11"/>
        <v>0.38834611865536384</v>
      </c>
      <c r="Y10" s="64">
        <f t="shared" si="12"/>
        <v>78107888.603481099</v>
      </c>
      <c r="Z10" s="56">
        <f t="shared" si="1"/>
        <v>1.7759956147953027</v>
      </c>
      <c r="AA10" s="65">
        <f t="shared" si="13"/>
        <v>2.3712597863784039E-2</v>
      </c>
      <c r="AB10" s="65">
        <f t="shared" si="14"/>
        <v>4.2113469821484915E-2</v>
      </c>
      <c r="AC10" s="65">
        <f t="shared" si="15"/>
        <v>2.6433979333352727E-2</v>
      </c>
      <c r="AD10" s="65">
        <f t="shared" si="19"/>
        <v>4.6946631377624101E-2</v>
      </c>
      <c r="AE10" s="65">
        <f t="shared" si="20"/>
        <v>2.3641280938162468E-2</v>
      </c>
      <c r="AF10" s="65">
        <f t="shared" si="21"/>
        <v>4.1986811274320322E-2</v>
      </c>
      <c r="AG10" s="64">
        <v>169992.61</v>
      </c>
      <c r="AH10" s="64">
        <f t="shared" si="22"/>
        <v>310056.97188940411</v>
      </c>
      <c r="AI10" s="64">
        <f t="shared" si="23"/>
        <v>309385.61121031712</v>
      </c>
    </row>
    <row r="11" spans="1:35" x14ac:dyDescent="0.35">
      <c r="A11" s="63">
        <v>60034</v>
      </c>
      <c r="B11" s="63" t="s">
        <v>68</v>
      </c>
      <c r="C11" s="63" t="s">
        <v>69</v>
      </c>
      <c r="D11" s="63" t="s">
        <v>7</v>
      </c>
      <c r="E11" s="64">
        <v>435248776.41892529</v>
      </c>
      <c r="F11" s="64">
        <v>115561428.20946264</v>
      </c>
      <c r="G11" s="56">
        <v>0.63321739427887702</v>
      </c>
      <c r="H11" s="64">
        <f t="shared" si="2"/>
        <v>275607096.06706142</v>
      </c>
      <c r="I11" s="56">
        <v>0.73465668622082081</v>
      </c>
      <c r="J11" s="64">
        <f t="shared" si="3"/>
        <v>84897975.903309107</v>
      </c>
      <c r="K11" s="56">
        <f t="shared" si="0"/>
        <v>3.2463329441558448</v>
      </c>
      <c r="L11" s="65">
        <f t="shared" si="4"/>
        <v>6.3531878367644665E-2</v>
      </c>
      <c r="M11" s="65">
        <f t="shared" si="5"/>
        <v>0.20624562974898694</v>
      </c>
      <c r="N11" s="65">
        <f t="shared" si="16"/>
        <v>6.5110286578554943E-2</v>
      </c>
      <c r="O11" s="65">
        <f t="shared" si="6"/>
        <v>0.21136966832339105</v>
      </c>
      <c r="P11" s="65">
        <f t="shared" si="7"/>
        <v>6.2043780362816922E-2</v>
      </c>
      <c r="Q11" s="65">
        <f t="shared" si="8"/>
        <v>0.20141476817178205</v>
      </c>
      <c r="R11" s="64">
        <v>2589429</v>
      </c>
      <c r="S11" s="64">
        <f t="shared" si="17"/>
        <v>2602647.618447498</v>
      </c>
      <c r="T11" s="64">
        <f t="shared" si="18"/>
        <v>2551397.6346165864</v>
      </c>
      <c r="V11" s="56">
        <f t="shared" si="9"/>
        <v>0.36678260572112298</v>
      </c>
      <c r="W11" s="64">
        <f t="shared" si="10"/>
        <v>159641680.35186389</v>
      </c>
      <c r="X11" s="56">
        <f t="shared" si="11"/>
        <v>0.26534331377917919</v>
      </c>
      <c r="Y11" s="64">
        <f t="shared" si="12"/>
        <v>30663452.306153536</v>
      </c>
      <c r="Z11" s="56">
        <f t="shared" si="1"/>
        <v>5.2062526671149492</v>
      </c>
      <c r="AA11" s="65">
        <f t="shared" si="13"/>
        <v>2.7289063969739201E-2</v>
      </c>
      <c r="AB11" s="65">
        <f t="shared" si="14"/>
        <v>0.14207376207552519</v>
      </c>
      <c r="AC11" s="65">
        <f t="shared" si="15"/>
        <v>3.0420899352590496E-2</v>
      </c>
      <c r="AD11" s="65">
        <f t="shared" si="19"/>
        <v>0.15837888839045969</v>
      </c>
      <c r="AE11" s="65">
        <f t="shared" si="20"/>
        <v>2.7206990628109076E-2</v>
      </c>
      <c r="AF11" s="65">
        <f t="shared" si="21"/>
        <v>0.1416464675217643</v>
      </c>
      <c r="AG11" s="64">
        <v>153627.99</v>
      </c>
      <c r="AH11" s="64">
        <f t="shared" si="22"/>
        <v>280208.8242356868</v>
      </c>
      <c r="AI11" s="64">
        <f t="shared" si="23"/>
        <v>279602.0932037133</v>
      </c>
    </row>
    <row r="12" spans="1:35" x14ac:dyDescent="0.35">
      <c r="A12" s="63">
        <v>60014</v>
      </c>
      <c r="B12" s="63" t="s">
        <v>70</v>
      </c>
      <c r="C12" s="63" t="s">
        <v>69</v>
      </c>
      <c r="D12" s="63" t="s">
        <v>7</v>
      </c>
      <c r="E12" s="64">
        <v>402884726.60992777</v>
      </c>
      <c r="F12" s="64">
        <v>135484380.04678118</v>
      </c>
      <c r="G12" s="56">
        <v>0.64599192064135647</v>
      </c>
      <c r="H12" s="64">
        <f t="shared" si="2"/>
        <v>260260278.33981505</v>
      </c>
      <c r="I12" s="56">
        <v>0.6730807065688138</v>
      </c>
      <c r="J12" s="64">
        <f t="shared" si="3"/>
        <v>91191922.250925183</v>
      </c>
      <c r="K12" s="56">
        <f t="shared" si="0"/>
        <v>2.8539839046673303</v>
      </c>
      <c r="L12" s="65">
        <f t="shared" si="4"/>
        <v>5.9994189494276227E-2</v>
      </c>
      <c r="M12" s="65">
        <f t="shared" si="5"/>
        <v>0.17122245119022619</v>
      </c>
      <c r="N12" s="65">
        <f t="shared" si="16"/>
        <v>6.1484706125260948E-2</v>
      </c>
      <c r="O12" s="65">
        <f t="shared" si="6"/>
        <v>0.17547636166469557</v>
      </c>
      <c r="P12" s="65">
        <f t="shared" si="7"/>
        <v>5.858895426463194E-2</v>
      </c>
      <c r="Q12" s="65">
        <f t="shared" si="8"/>
        <v>0.16721193246254989</v>
      </c>
      <c r="R12" s="64">
        <v>1505655</v>
      </c>
      <c r="S12" s="64">
        <f t="shared" si="17"/>
        <v>1513341.1265393132</v>
      </c>
      <c r="T12" s="64">
        <f t="shared" si="18"/>
        <v>1483541.1998354218</v>
      </c>
      <c r="V12" s="56">
        <f t="shared" si="9"/>
        <v>0.35400807935864353</v>
      </c>
      <c r="W12" s="64">
        <f t="shared" si="10"/>
        <v>142624448.27011272</v>
      </c>
      <c r="X12" s="56">
        <f t="shared" si="11"/>
        <v>0.3269192934311862</v>
      </c>
      <c r="Y12" s="64">
        <f t="shared" si="12"/>
        <v>44292457.795856006</v>
      </c>
      <c r="Z12" s="56">
        <f t="shared" si="1"/>
        <v>3.220061729865364</v>
      </c>
      <c r="AA12" s="65">
        <f t="shared" si="13"/>
        <v>2.4380147364481332E-2</v>
      </c>
      <c r="AB12" s="65">
        <f t="shared" si="14"/>
        <v>7.8505579496844252E-2</v>
      </c>
      <c r="AC12" s="65">
        <f t="shared" si="15"/>
        <v>2.7178140298203094E-2</v>
      </c>
      <c r="AD12" s="65">
        <f t="shared" si="19"/>
        <v>8.7515289463155413E-2</v>
      </c>
      <c r="AE12" s="65">
        <f t="shared" si="20"/>
        <v>2.4306822747489826E-2</v>
      </c>
      <c r="AF12" s="65">
        <f t="shared" si="21"/>
        <v>7.8269469703812863E-2</v>
      </c>
      <c r="AG12" s="64">
        <v>141790.72999999998</v>
      </c>
      <c r="AH12" s="64">
        <f t="shared" si="22"/>
        <v>258618.32691308222</v>
      </c>
      <c r="AI12" s="64">
        <f t="shared" si="23"/>
        <v>258058.345389291</v>
      </c>
    </row>
    <row r="13" spans="1:35" x14ac:dyDescent="0.35">
      <c r="A13" s="63">
        <v>60028</v>
      </c>
      <c r="B13" s="63" t="s">
        <v>71</v>
      </c>
      <c r="C13" s="63" t="s">
        <v>72</v>
      </c>
      <c r="D13" s="63" t="s">
        <v>7</v>
      </c>
      <c r="E13" s="64">
        <v>393083727.51263463</v>
      </c>
      <c r="F13" s="64">
        <v>267032794.44153681</v>
      </c>
      <c r="G13" s="56">
        <v>0.52366975766501167</v>
      </c>
      <c r="H13" s="64">
        <f t="shared" si="2"/>
        <v>205846060.32860085</v>
      </c>
      <c r="I13" s="56">
        <v>0.56332260204219364</v>
      </c>
      <c r="J13" s="64">
        <f t="shared" si="3"/>
        <v>150425608.59540474</v>
      </c>
      <c r="K13" s="56">
        <f t="shared" si="0"/>
        <v>1.3684243145211985</v>
      </c>
      <c r="L13" s="65">
        <f t="shared" si="4"/>
        <v>4.7450835097777727E-2</v>
      </c>
      <c r="M13" s="65">
        <f t="shared" si="5"/>
        <v>6.4932876492134917E-2</v>
      </c>
      <c r="N13" s="65">
        <f t="shared" si="16"/>
        <v>4.8629720244215094E-2</v>
      </c>
      <c r="O13" s="65">
        <f t="shared" si="6"/>
        <v>6.6546091590547696E-2</v>
      </c>
      <c r="P13" s="65">
        <f t="shared" si="7"/>
        <v>4.6339401045288352E-2</v>
      </c>
      <c r="Q13" s="65">
        <f t="shared" si="8"/>
        <v>6.3411963110721628E-2</v>
      </c>
      <c r="R13" s="64">
        <v>3127901</v>
      </c>
      <c r="S13" s="64">
        <f t="shared" si="17"/>
        <v>3143868.4313760088</v>
      </c>
      <c r="T13" s="64">
        <f t="shared" si="18"/>
        <v>3081961.0086682644</v>
      </c>
      <c r="V13" s="56">
        <f t="shared" si="9"/>
        <v>0.47633024233498833</v>
      </c>
      <c r="W13" s="64">
        <f t="shared" si="10"/>
        <v>187237667.18403378</v>
      </c>
      <c r="X13" s="56">
        <f t="shared" si="11"/>
        <v>0.43667739795780636</v>
      </c>
      <c r="Y13" s="64">
        <f t="shared" si="12"/>
        <v>116607185.84613207</v>
      </c>
      <c r="Z13" s="56">
        <f t="shared" si="1"/>
        <v>1.6057129397762975</v>
      </c>
      <c r="AA13" s="65">
        <f t="shared" si="13"/>
        <v>3.2006307288096524E-2</v>
      </c>
      <c r="AB13" s="65">
        <f t="shared" si="14"/>
        <v>5.1392941766953006E-2</v>
      </c>
      <c r="AC13" s="65">
        <f t="shared" si="15"/>
        <v>3.5679518130008366E-2</v>
      </c>
      <c r="AD13" s="65">
        <f t="shared" si="19"/>
        <v>5.7291063946337435E-2</v>
      </c>
      <c r="AE13" s="65">
        <f t="shared" si="20"/>
        <v>3.1910046581049636E-2</v>
      </c>
      <c r="AF13" s="65">
        <f t="shared" si="21"/>
        <v>5.1238374704055803E-2</v>
      </c>
      <c r="AG13" s="64">
        <v>609300.17000000004</v>
      </c>
      <c r="AH13" s="64">
        <f t="shared" si="22"/>
        <v>1111329.2847371376</v>
      </c>
      <c r="AI13" s="64">
        <f t="shared" si="23"/>
        <v>1108922.9438032638</v>
      </c>
    </row>
    <row r="14" spans="1:35" x14ac:dyDescent="0.35">
      <c r="A14" s="63">
        <v>60112</v>
      </c>
      <c r="B14" s="63" t="s">
        <v>73</v>
      </c>
      <c r="C14" s="63" t="s">
        <v>69</v>
      </c>
      <c r="D14" s="63" t="s">
        <v>7</v>
      </c>
      <c r="E14" s="64">
        <v>391944403.71364266</v>
      </c>
      <c r="F14" s="64">
        <v>185535968.79085875</v>
      </c>
      <c r="G14" s="56">
        <v>0.50101682427994576</v>
      </c>
      <c r="H14" s="64">
        <f t="shared" si="2"/>
        <v>196370740.44290623</v>
      </c>
      <c r="I14" s="56">
        <v>0.61357099170491047</v>
      </c>
      <c r="J14" s="64">
        <f t="shared" si="3"/>
        <v>113839488.36793852</v>
      </c>
      <c r="K14" s="56">
        <f t="shared" si="0"/>
        <v>1.7249791197955842</v>
      </c>
      <c r="L14" s="65">
        <f t="shared" si="4"/>
        <v>4.5266621124107037E-2</v>
      </c>
      <c r="M14" s="65">
        <f t="shared" si="5"/>
        <v>7.8083976262782351E-2</v>
      </c>
      <c r="N14" s="65">
        <f t="shared" si="16"/>
        <v>4.6391240894500016E-2</v>
      </c>
      <c r="O14" s="65">
        <f t="shared" si="6"/>
        <v>8.0023921884419549E-2</v>
      </c>
      <c r="P14" s="65">
        <f t="shared" si="7"/>
        <v>4.420634759984142E-2</v>
      </c>
      <c r="Q14" s="65">
        <f t="shared" si="8"/>
        <v>7.6255026572152093E-2</v>
      </c>
      <c r="R14" s="64">
        <v>531270</v>
      </c>
      <c r="S14" s="64">
        <f t="shared" si="17"/>
        <v>533982.04787719692</v>
      </c>
      <c r="T14" s="64">
        <f t="shared" si="18"/>
        <v>523467.15099844558</v>
      </c>
      <c r="V14" s="56">
        <f t="shared" si="9"/>
        <v>0.49898317572005424</v>
      </c>
      <c r="W14" s="64">
        <f t="shared" si="10"/>
        <v>195573663.27073643</v>
      </c>
      <c r="X14" s="56">
        <f t="shared" si="11"/>
        <v>0.38642900829508953</v>
      </c>
      <c r="Y14" s="64">
        <f t="shared" si="12"/>
        <v>71696480.422920227</v>
      </c>
      <c r="Z14" s="56">
        <f t="shared" si="1"/>
        <v>2.7278000554154764</v>
      </c>
      <c r="AA14" s="65">
        <f t="shared" si="13"/>
        <v>3.3431258027528325E-2</v>
      </c>
      <c r="AB14" s="65">
        <f t="shared" si="14"/>
        <v>9.1193787500100862E-2</v>
      </c>
      <c r="AC14" s="65">
        <f t="shared" si="15"/>
        <v>3.7268003652074028E-2</v>
      </c>
      <c r="AD14" s="65">
        <f t="shared" si="19"/>
        <v>0.10165966242735171</v>
      </c>
      <c r="AE14" s="65">
        <f t="shared" si="20"/>
        <v>3.3330711703760653E-2</v>
      </c>
      <c r="AF14" s="65">
        <f t="shared" si="21"/>
        <v>9.0919517232555577E-2</v>
      </c>
      <c r="AG14" s="64">
        <v>79797.98000000001</v>
      </c>
      <c r="AH14" s="64">
        <f t="shared" si="22"/>
        <v>145547.03314274215</v>
      </c>
      <c r="AI14" s="64">
        <f t="shared" si="23"/>
        <v>145231.88281919234</v>
      </c>
    </row>
    <row r="15" spans="1:35" x14ac:dyDescent="0.35">
      <c r="A15" s="63">
        <v>60119</v>
      </c>
      <c r="B15" s="63" t="s">
        <v>74</v>
      </c>
      <c r="C15" s="63" t="s">
        <v>61</v>
      </c>
      <c r="D15" s="63" t="s">
        <v>7</v>
      </c>
      <c r="E15" s="64">
        <v>314205492.64073217</v>
      </c>
      <c r="F15" s="64">
        <v>90274337.159639657</v>
      </c>
      <c r="G15" s="56">
        <v>0.50370671091985808</v>
      </c>
      <c r="H15" s="64">
        <f t="shared" si="2"/>
        <v>158267415.25101689</v>
      </c>
      <c r="I15" s="56">
        <v>0.58715044039923969</v>
      </c>
      <c r="J15" s="64">
        <f t="shared" si="3"/>
        <v>53004616.820031874</v>
      </c>
      <c r="K15" s="56">
        <f t="shared" si="0"/>
        <v>2.9859175435299696</v>
      </c>
      <c r="L15" s="65">
        <f t="shared" si="4"/>
        <v>3.6483190450373966E-2</v>
      </c>
      <c r="M15" s="65">
        <f t="shared" si="5"/>
        <v>0.10893579840971668</v>
      </c>
      <c r="N15" s="65">
        <f t="shared" si="16"/>
        <v>3.7389591596485847E-2</v>
      </c>
      <c r="O15" s="65">
        <f t="shared" si="6"/>
        <v>0.11164223749336781</v>
      </c>
      <c r="P15" s="65">
        <f t="shared" si="7"/>
        <v>3.5628649953321684E-2</v>
      </c>
      <c r="Q15" s="65">
        <f t="shared" si="8"/>
        <v>0.10638421094791145</v>
      </c>
      <c r="R15" s="64">
        <v>54122</v>
      </c>
      <c r="S15" s="64">
        <f t="shared" si="17"/>
        <v>54398.284102640187</v>
      </c>
      <c r="T15" s="64">
        <f t="shared" si="18"/>
        <v>53327.101372819605</v>
      </c>
      <c r="V15" s="56">
        <f t="shared" si="9"/>
        <v>0.49629328908014192</v>
      </c>
      <c r="W15" s="64">
        <f t="shared" si="10"/>
        <v>155938077.38971528</v>
      </c>
      <c r="X15" s="56">
        <f t="shared" si="11"/>
        <v>0.41284955960076031</v>
      </c>
      <c r="Y15" s="64">
        <f t="shared" si="12"/>
        <v>37269720.339607783</v>
      </c>
      <c r="Z15" s="56">
        <f t="shared" si="1"/>
        <v>4.1840420579704389</v>
      </c>
      <c r="AA15" s="65">
        <f t="shared" si="13"/>
        <v>2.6655972048319765E-2</v>
      </c>
      <c r="AB15" s="65">
        <f t="shared" si="14"/>
        <v>0.11152970814625432</v>
      </c>
      <c r="AC15" s="65">
        <f t="shared" si="15"/>
        <v>2.9715150498624845E-2</v>
      </c>
      <c r="AD15" s="65">
        <f t="shared" si="19"/>
        <v>0.12432943944516761</v>
      </c>
      <c r="AE15" s="65">
        <f t="shared" si="20"/>
        <v>2.6575802765018926E-2</v>
      </c>
      <c r="AF15" s="65">
        <f t="shared" si="21"/>
        <v>0.11119427649316627</v>
      </c>
      <c r="AG15" s="64">
        <v>31123.260000000002</v>
      </c>
      <c r="AH15" s="64">
        <f t="shared" si="22"/>
        <v>56767.077997841305</v>
      </c>
      <c r="AI15" s="64">
        <f t="shared" si="23"/>
        <v>56644.161284173562</v>
      </c>
    </row>
    <row r="16" spans="1:35" x14ac:dyDescent="0.35">
      <c r="A16" s="63">
        <v>60023</v>
      </c>
      <c r="B16" s="63" t="s">
        <v>75</v>
      </c>
      <c r="C16" s="63" t="s">
        <v>72</v>
      </c>
      <c r="D16" s="63" t="s">
        <v>7</v>
      </c>
      <c r="E16" s="64">
        <v>302463774.75868988</v>
      </c>
      <c r="F16" s="64">
        <v>127051123.02113563</v>
      </c>
      <c r="G16" s="56">
        <v>0.49484284404690987</v>
      </c>
      <c r="H16" s="64">
        <f t="shared" si="2"/>
        <v>149672034.52275404</v>
      </c>
      <c r="I16" s="56">
        <v>0.55787977536997102</v>
      </c>
      <c r="J16" s="64">
        <f t="shared" si="3"/>
        <v>70879251.971533701</v>
      </c>
      <c r="K16" s="56">
        <f t="shared" si="0"/>
        <v>2.111648054396297</v>
      </c>
      <c r="L16" s="65">
        <f t="shared" si="4"/>
        <v>3.4501816636911924E-2</v>
      </c>
      <c r="M16" s="65">
        <f t="shared" si="5"/>
        <v>7.2855693974472849E-2</v>
      </c>
      <c r="N16" s="65">
        <f t="shared" si="16"/>
        <v>3.5358991838877259E-2</v>
      </c>
      <c r="O16" s="65">
        <f t="shared" si="6"/>
        <v>7.4665746321979712E-2</v>
      </c>
      <c r="P16" s="65">
        <f t="shared" si="7"/>
        <v>3.3693685572327055E-2</v>
      </c>
      <c r="Q16" s="65">
        <f t="shared" si="8"/>
        <v>7.1149205584245007E-2</v>
      </c>
      <c r="R16" s="64">
        <v>7456206</v>
      </c>
      <c r="S16" s="64">
        <f t="shared" si="17"/>
        <v>7494268.7320463099</v>
      </c>
      <c r="T16" s="64">
        <f t="shared" si="18"/>
        <v>7346695.4883157639</v>
      </c>
      <c r="V16" s="56">
        <f t="shared" si="9"/>
        <v>0.50515715595309008</v>
      </c>
      <c r="W16" s="64">
        <f t="shared" si="10"/>
        <v>152791740.23593581</v>
      </c>
      <c r="X16" s="56">
        <f t="shared" si="11"/>
        <v>0.44212022463002898</v>
      </c>
      <c r="Y16" s="64">
        <f t="shared" si="12"/>
        <v>56171871.049601927</v>
      </c>
      <c r="Z16" s="56">
        <f t="shared" si="1"/>
        <v>2.7200756781096862</v>
      </c>
      <c r="AA16" s="65">
        <f t="shared" si="13"/>
        <v>2.6118138847926166E-2</v>
      </c>
      <c r="AB16" s="65">
        <f t="shared" si="14"/>
        <v>7.1043314237735702E-2</v>
      </c>
      <c r="AC16" s="65">
        <f t="shared" si="15"/>
        <v>2.9115592753595612E-2</v>
      </c>
      <c r="AD16" s="65">
        <f t="shared" si="19"/>
        <v>7.9196615702802051E-2</v>
      </c>
      <c r="AE16" s="65">
        <f t="shared" si="20"/>
        <v>2.6039587127178764E-2</v>
      </c>
      <c r="AF16" s="65">
        <f t="shared" si="21"/>
        <v>7.0829647612657032E-2</v>
      </c>
      <c r="AG16" s="64">
        <v>4134552.5</v>
      </c>
      <c r="AH16" s="64">
        <f t="shared" si="22"/>
        <v>7541191.5157239223</v>
      </c>
      <c r="AI16" s="64">
        <f t="shared" si="23"/>
        <v>7524862.7119357996</v>
      </c>
    </row>
    <row r="17" spans="1:35" x14ac:dyDescent="0.35">
      <c r="A17" s="63">
        <v>60020</v>
      </c>
      <c r="B17" s="63" t="s">
        <v>76</v>
      </c>
      <c r="C17" s="63" t="s">
        <v>61</v>
      </c>
      <c r="D17" s="63" t="s">
        <v>7</v>
      </c>
      <c r="E17" s="64">
        <v>31477195.608828664</v>
      </c>
      <c r="F17" s="64">
        <v>57021859.91958043</v>
      </c>
      <c r="G17" s="56">
        <v>0.42989717515550402</v>
      </c>
      <c r="H17" s="64">
        <f t="shared" si="2"/>
        <v>13531957.474052679</v>
      </c>
      <c r="I17" s="56">
        <v>0.58608157664573934</v>
      </c>
      <c r="J17" s="64">
        <f t="shared" si="3"/>
        <v>33419461.564940192</v>
      </c>
      <c r="K17" s="56">
        <f t="shared" si="0"/>
        <v>0.40491249231402437</v>
      </c>
      <c r="L17" s="65">
        <f t="shared" si="4"/>
        <v>3.1193343298696052E-3</v>
      </c>
      <c r="M17" s="65">
        <f t="shared" si="5"/>
        <v>1.2630574378681989E-3</v>
      </c>
      <c r="N17" s="65">
        <f t="shared" si="16"/>
        <v>3.1968321631675417E-3</v>
      </c>
      <c r="O17" s="65">
        <f t="shared" si="6"/>
        <v>1.2944372786978032E-3</v>
      </c>
      <c r="P17" s="65">
        <f t="shared" si="7"/>
        <v>3.0462706126942974E-3</v>
      </c>
      <c r="Q17" s="65">
        <f t="shared" si="8"/>
        <v>1.2334730260490181E-3</v>
      </c>
      <c r="R17" s="64">
        <v>173452</v>
      </c>
      <c r="S17" s="64">
        <f t="shared" si="17"/>
        <v>174337.44455436137</v>
      </c>
      <c r="T17" s="64">
        <f t="shared" si="18"/>
        <v>170904.48223122401</v>
      </c>
      <c r="V17" s="56">
        <f t="shared" si="9"/>
        <v>0.57010282484449593</v>
      </c>
      <c r="W17" s="64">
        <f t="shared" si="10"/>
        <v>17945238.134775985</v>
      </c>
      <c r="X17" s="56">
        <f t="shared" si="11"/>
        <v>0.41391842335426066</v>
      </c>
      <c r="Y17" s="64">
        <f t="shared" si="12"/>
        <v>23602398.354640238</v>
      </c>
      <c r="Z17" s="56">
        <f t="shared" si="1"/>
        <v>0.76031417931084733</v>
      </c>
      <c r="AA17" s="65">
        <f t="shared" si="13"/>
        <v>3.0675494666101322E-3</v>
      </c>
      <c r="AB17" s="65">
        <f t="shared" si="14"/>
        <v>2.33230135520111E-3</v>
      </c>
      <c r="AC17" s="65">
        <f t="shared" si="15"/>
        <v>3.4195974506974381E-3</v>
      </c>
      <c r="AD17" s="65">
        <f t="shared" si="19"/>
        <v>2.5999684293004882E-3</v>
      </c>
      <c r="AE17" s="65">
        <f t="shared" si="20"/>
        <v>3.058323645027553E-3</v>
      </c>
      <c r="AF17" s="65">
        <f t="shared" si="21"/>
        <v>2.3252868322360832E-3</v>
      </c>
      <c r="AG17" s="64">
        <v>197067.99</v>
      </c>
      <c r="AH17" s="64">
        <f t="shared" si="22"/>
        <v>359440.94414299174</v>
      </c>
      <c r="AI17" s="64">
        <f t="shared" si="23"/>
        <v>358662.65325380123</v>
      </c>
    </row>
    <row r="18" spans="1:35" x14ac:dyDescent="0.35">
      <c r="A18" s="63">
        <v>60027</v>
      </c>
      <c r="B18" s="63" t="s">
        <v>77</v>
      </c>
      <c r="C18" s="63" t="s">
        <v>78</v>
      </c>
      <c r="D18" s="63" t="s">
        <v>7</v>
      </c>
      <c r="E18" s="64">
        <v>275589271.96615613</v>
      </c>
      <c r="F18" s="64">
        <v>98494096.090830058</v>
      </c>
      <c r="G18" s="56">
        <v>0.39020343400023738</v>
      </c>
      <c r="H18" s="64">
        <f t="shared" si="2"/>
        <v>107535880.29481947</v>
      </c>
      <c r="I18" s="56">
        <v>0.45847799108230575</v>
      </c>
      <c r="J18" s="64">
        <f t="shared" si="3"/>
        <v>45157375.309191346</v>
      </c>
      <c r="K18" s="56">
        <f t="shared" si="0"/>
        <v>2.3813580740360609</v>
      </c>
      <c r="L18" s="65">
        <f t="shared" si="4"/>
        <v>2.4788753862076535E-2</v>
      </c>
      <c r="M18" s="65">
        <f t="shared" si="5"/>
        <v>5.9030899154748545E-2</v>
      </c>
      <c r="N18" s="65">
        <f t="shared" si="16"/>
        <v>2.5404614334636744E-2</v>
      </c>
      <c r="O18" s="65">
        <f t="shared" si="6"/>
        <v>6.0497483463559466E-2</v>
      </c>
      <c r="P18" s="65">
        <f t="shared" si="7"/>
        <v>2.420813046305063E-2</v>
      </c>
      <c r="Q18" s="65">
        <f t="shared" si="8"/>
        <v>5.7648226935503942E-2</v>
      </c>
      <c r="R18" s="64">
        <v>1328843</v>
      </c>
      <c r="S18" s="64">
        <f t="shared" si="17"/>
        <v>1335626.529725522</v>
      </c>
      <c r="T18" s="64">
        <f t="shared" si="18"/>
        <v>1309326.0664713373</v>
      </c>
      <c r="V18" s="56">
        <f t="shared" si="9"/>
        <v>0.60979656599976262</v>
      </c>
      <c r="W18" s="64">
        <f t="shared" si="10"/>
        <v>168053391.67133665</v>
      </c>
      <c r="X18" s="56">
        <f t="shared" si="11"/>
        <v>0.5415220089176942</v>
      </c>
      <c r="Y18" s="64">
        <f t="shared" si="12"/>
        <v>53336720.781638704</v>
      </c>
      <c r="Z18" s="56">
        <f t="shared" si="1"/>
        <v>3.1508009717985783</v>
      </c>
      <c r="AA18" s="65">
        <f t="shared" si="13"/>
        <v>2.872695743080857E-2</v>
      </c>
      <c r="AB18" s="65">
        <f t="shared" si="14"/>
        <v>9.0512925389808027E-2</v>
      </c>
      <c r="AC18" s="65">
        <f t="shared" si="15"/>
        <v>3.2023812970567452E-2</v>
      </c>
      <c r="AD18" s="65">
        <f t="shared" si="19"/>
        <v>0.10090066102835984</v>
      </c>
      <c r="AE18" s="65">
        <f t="shared" si="20"/>
        <v>2.8640559546519565E-2</v>
      </c>
      <c r="AF18" s="65">
        <f t="shared" si="21"/>
        <v>9.0240702852028898E-2</v>
      </c>
      <c r="AG18" s="64">
        <v>220119.89</v>
      </c>
      <c r="AH18" s="64">
        <f t="shared" si="22"/>
        <v>401486.3148817395</v>
      </c>
      <c r="AI18" s="64">
        <f t="shared" si="23"/>
        <v>400616.98392181745</v>
      </c>
    </row>
    <row r="19" spans="1:35" x14ac:dyDescent="0.35">
      <c r="A19" s="63">
        <v>60015</v>
      </c>
      <c r="B19" s="63" t="s">
        <v>79</v>
      </c>
      <c r="C19" s="63" t="s">
        <v>67</v>
      </c>
      <c r="D19" s="63" t="s">
        <v>7</v>
      </c>
      <c r="E19" s="64">
        <v>117333456.15897125</v>
      </c>
      <c r="F19" s="64">
        <v>63376815.545286179</v>
      </c>
      <c r="G19" s="56">
        <v>0.56846388469004305</v>
      </c>
      <c r="H19" s="64">
        <f t="shared" si="2"/>
        <v>66699832.292237654</v>
      </c>
      <c r="I19" s="56">
        <v>0.70509821476008783</v>
      </c>
      <c r="J19" s="64">
        <f t="shared" si="3"/>
        <v>44686879.498160668</v>
      </c>
      <c r="K19" s="56">
        <f t="shared" si="0"/>
        <v>1.4926043850294592</v>
      </c>
      <c r="L19" s="65">
        <f t="shared" si="4"/>
        <v>1.5375386529603886E-2</v>
      </c>
      <c r="M19" s="65">
        <f t="shared" si="5"/>
        <v>2.294936935560964E-2</v>
      </c>
      <c r="N19" s="65">
        <f t="shared" si="16"/>
        <v>1.5757378011168603E-2</v>
      </c>
      <c r="O19" s="65">
        <f t="shared" si="6"/>
        <v>2.3519531516037036E-2</v>
      </c>
      <c r="P19" s="65">
        <f t="shared" si="7"/>
        <v>1.5015251073105071E-2</v>
      </c>
      <c r="Q19" s="65">
        <f t="shared" si="8"/>
        <v>2.2411829594034923E-2</v>
      </c>
      <c r="R19" s="64">
        <v>1249535</v>
      </c>
      <c r="S19" s="64">
        <f t="shared" si="17"/>
        <v>1255913.6751449043</v>
      </c>
      <c r="T19" s="64">
        <f t="shared" si="18"/>
        <v>1231182.8759817847</v>
      </c>
      <c r="V19" s="56">
        <f t="shared" si="9"/>
        <v>0.43153611530995695</v>
      </c>
      <c r="W19" s="64">
        <f t="shared" si="10"/>
        <v>50633623.866733596</v>
      </c>
      <c r="X19" s="56">
        <f t="shared" si="11"/>
        <v>0.29490178523991217</v>
      </c>
      <c r="Y19" s="64">
        <f t="shared" si="12"/>
        <v>18689936.047125511</v>
      </c>
      <c r="Z19" s="56">
        <f t="shared" si="1"/>
        <v>2.7091384228958337</v>
      </c>
      <c r="AA19" s="65">
        <f t="shared" si="13"/>
        <v>8.6552847456474059E-3</v>
      </c>
      <c r="AB19" s="65">
        <f t="shared" si="14"/>
        <v>2.344836446553758E-2</v>
      </c>
      <c r="AC19" s="65">
        <f t="shared" si="15"/>
        <v>9.6486103886643457E-3</v>
      </c>
      <c r="AD19" s="65">
        <f t="shared" si="19"/>
        <v>2.6139421131482484E-2</v>
      </c>
      <c r="AE19" s="65">
        <f t="shared" si="20"/>
        <v>8.6292535068103662E-3</v>
      </c>
      <c r="AF19" s="65">
        <f t="shared" si="21"/>
        <v>2.3377842236208576E-2</v>
      </c>
      <c r="AG19" s="64">
        <v>148294.21</v>
      </c>
      <c r="AH19" s="64">
        <f t="shared" si="22"/>
        <v>270480.30912244593</v>
      </c>
      <c r="AI19" s="64">
        <f t="shared" si="23"/>
        <v>269894.64306596108</v>
      </c>
    </row>
    <row r="20" spans="1:35" x14ac:dyDescent="0.35">
      <c r="A20" s="63">
        <v>60114</v>
      </c>
      <c r="B20" s="63" t="s">
        <v>80</v>
      </c>
      <c r="C20" s="63" t="s">
        <v>81</v>
      </c>
      <c r="D20" s="63" t="s">
        <v>7</v>
      </c>
      <c r="E20" s="64">
        <v>148150263.15131581</v>
      </c>
      <c r="F20" s="64">
        <v>121634629.80644047</v>
      </c>
      <c r="G20" s="56">
        <v>0.40788272532357372</v>
      </c>
      <c r="H20" s="64">
        <f t="shared" si="2"/>
        <v>60427933.091563314</v>
      </c>
      <c r="I20" s="56">
        <v>0.56431010996615294</v>
      </c>
      <c r="J20" s="64">
        <f t="shared" si="3"/>
        <v>68639651.321764722</v>
      </c>
      <c r="K20" s="56">
        <f t="shared" si="0"/>
        <v>0.88036480267495787</v>
      </c>
      <c r="L20" s="65">
        <f t="shared" si="4"/>
        <v>1.3929612662248838E-2</v>
      </c>
      <c r="M20" s="65">
        <f t="shared" si="5"/>
        <v>1.2263140702739293E-2</v>
      </c>
      <c r="N20" s="65">
        <f t="shared" si="16"/>
        <v>1.4275684832091852E-2</v>
      </c>
      <c r="O20" s="65">
        <f t="shared" si="6"/>
        <v>1.2567810460254432E-2</v>
      </c>
      <c r="P20" s="65">
        <f t="shared" si="7"/>
        <v>1.3603341358089311E-2</v>
      </c>
      <c r="Q20" s="65">
        <f t="shared" si="8"/>
        <v>1.1975902930434389E-2</v>
      </c>
      <c r="R20" s="64">
        <v>173953</v>
      </c>
      <c r="S20" s="64">
        <f t="shared" si="17"/>
        <v>174841.00207875852</v>
      </c>
      <c r="T20" s="64">
        <f t="shared" si="18"/>
        <v>171398.12396264161</v>
      </c>
      <c r="V20" s="56">
        <f t="shared" si="9"/>
        <v>0.59211727467642628</v>
      </c>
      <c r="W20" s="64">
        <f t="shared" si="10"/>
        <v>87722330.059752494</v>
      </c>
      <c r="X20" s="56">
        <f t="shared" si="11"/>
        <v>0.43568989003384706</v>
      </c>
      <c r="Y20" s="64">
        <f t="shared" si="12"/>
        <v>52994978.484675743</v>
      </c>
      <c r="Z20" s="56">
        <f t="shared" si="1"/>
        <v>1.6552951348988407</v>
      </c>
      <c r="AA20" s="65">
        <f t="shared" si="13"/>
        <v>1.4995208464975372E-2</v>
      </c>
      <c r="AB20" s="65">
        <f t="shared" si="14"/>
        <v>2.4821495618867647E-2</v>
      </c>
      <c r="AC20" s="65">
        <f t="shared" si="15"/>
        <v>1.6716136837451531E-2</v>
      </c>
      <c r="AD20" s="65">
        <f t="shared" si="19"/>
        <v>2.7670139981336814E-2</v>
      </c>
      <c r="AE20" s="65">
        <f t="shared" si="20"/>
        <v>1.4950109561307382E-2</v>
      </c>
      <c r="AF20" s="65">
        <f t="shared" si="21"/>
        <v>2.4746843623036752E-2</v>
      </c>
      <c r="AG20" s="64">
        <v>69918.05</v>
      </c>
      <c r="AH20" s="64">
        <f t="shared" si="22"/>
        <v>127526.59579385219</v>
      </c>
      <c r="AI20" s="64">
        <f t="shared" si="23"/>
        <v>127250.46479304903</v>
      </c>
    </row>
    <row r="21" spans="1:35" x14ac:dyDescent="0.35">
      <c r="A21" s="63">
        <v>60116</v>
      </c>
      <c r="B21" s="63" t="s">
        <v>82</v>
      </c>
      <c r="C21" s="63" t="s">
        <v>72</v>
      </c>
      <c r="D21" s="63" t="s">
        <v>7</v>
      </c>
      <c r="E21" s="64">
        <v>262062088.11979133</v>
      </c>
      <c r="F21" s="64">
        <v>198666410.01929638</v>
      </c>
      <c r="G21" s="56">
        <v>0.4560454401970549</v>
      </c>
      <c r="H21" s="64">
        <f t="shared" si="2"/>
        <v>119512220.33554962</v>
      </c>
      <c r="I21" s="56">
        <v>0.52394235067385553</v>
      </c>
      <c r="J21" s="64">
        <f t="shared" si="3"/>
        <v>104089745.86544615</v>
      </c>
      <c r="K21" s="56">
        <f t="shared" si="0"/>
        <v>1.1481651659524625</v>
      </c>
      <c r="L21" s="65">
        <f t="shared" si="4"/>
        <v>2.7549493297363361E-2</v>
      </c>
      <c r="M21" s="65">
        <f t="shared" si="5"/>
        <v>3.163136854367346E-2</v>
      </c>
      <c r="N21" s="65">
        <f t="shared" si="16"/>
        <v>2.8233942546216695E-2</v>
      </c>
      <c r="O21" s="65">
        <f t="shared" si="6"/>
        <v>3.2417229329069187E-2</v>
      </c>
      <c r="P21" s="65">
        <f t="shared" si="7"/>
        <v>2.690420549755072E-2</v>
      </c>
      <c r="Q21" s="65">
        <f t="shared" si="8"/>
        <v>3.0890471569914476E-2</v>
      </c>
      <c r="R21" s="64">
        <v>129864</v>
      </c>
      <c r="S21" s="64">
        <f t="shared" si="17"/>
        <v>130526.93482696991</v>
      </c>
      <c r="T21" s="64">
        <f t="shared" si="18"/>
        <v>127956.66628505682</v>
      </c>
      <c r="V21" s="56">
        <f t="shared" si="9"/>
        <v>0.54395455980294516</v>
      </c>
      <c r="W21" s="64">
        <f t="shared" si="10"/>
        <v>142549867.78424171</v>
      </c>
      <c r="X21" s="56">
        <f t="shared" si="11"/>
        <v>0.47605764932614447</v>
      </c>
      <c r="Y21" s="64">
        <f t="shared" si="12"/>
        <v>94576664.153850228</v>
      </c>
      <c r="Z21" s="56">
        <f t="shared" si="1"/>
        <v>1.5072414433263608</v>
      </c>
      <c r="AA21" s="65">
        <f t="shared" si="13"/>
        <v>2.4367398615875439E-2</v>
      </c>
      <c r="AB21" s="65">
        <f t="shared" si="14"/>
        <v>3.6727553059900865E-2</v>
      </c>
      <c r="AC21" s="65">
        <f t="shared" si="15"/>
        <v>2.7163928436680786E-2</v>
      </c>
      <c r="AD21" s="65">
        <f t="shared" si="19"/>
        <v>4.0942598703316721E-2</v>
      </c>
      <c r="AE21" s="65">
        <f t="shared" si="20"/>
        <v>2.4294112341437593E-2</v>
      </c>
      <c r="AF21" s="65">
        <f t="shared" si="21"/>
        <v>3.6617092949841154E-2</v>
      </c>
      <c r="AG21" s="64">
        <v>98703.959999999992</v>
      </c>
      <c r="AH21" s="64">
        <f t="shared" si="22"/>
        <v>180030.47868429616</v>
      </c>
      <c r="AI21" s="64">
        <f t="shared" si="23"/>
        <v>179640.66198806342</v>
      </c>
    </row>
    <row r="22" spans="1:35" x14ac:dyDescent="0.35">
      <c r="A22" s="63">
        <v>63303</v>
      </c>
      <c r="B22" s="63" t="s">
        <v>83</v>
      </c>
      <c r="C22" s="63" t="s">
        <v>59</v>
      </c>
      <c r="D22" s="63" t="s">
        <v>189</v>
      </c>
      <c r="E22" s="64">
        <v>144529427.31293637</v>
      </c>
      <c r="F22" s="64">
        <v>82655811.636629939</v>
      </c>
      <c r="G22" s="56">
        <v>0.52298936747684488</v>
      </c>
      <c r="H22" s="64">
        <f t="shared" si="2"/>
        <v>75587353.772183225</v>
      </c>
      <c r="I22" s="56">
        <v>0.50228311811436344</v>
      </c>
      <c r="J22" s="64">
        <f t="shared" si="3"/>
        <v>41516618.799119972</v>
      </c>
      <c r="K22" s="56">
        <f t="shared" si="0"/>
        <v>1.8206529326946406</v>
      </c>
      <c r="L22" s="65">
        <f t="shared" si="4"/>
        <v>1.7424103495571778E-2</v>
      </c>
      <c r="M22" s="65">
        <f t="shared" si="5"/>
        <v>3.1723245128787693E-2</v>
      </c>
      <c r="N22" s="65">
        <f t="shared" si="16"/>
        <v>1.7856994018121908E-2</v>
      </c>
      <c r="O22" s="65">
        <f t="shared" si="6"/>
        <v>3.2511388528204302E-2</v>
      </c>
      <c r="P22" s="65">
        <f t="shared" si="7"/>
        <v>1.7015981237677426E-2</v>
      </c>
      <c r="Q22" s="65">
        <f t="shared" si="8"/>
        <v>3.0980196143054386E-2</v>
      </c>
      <c r="R22" s="64">
        <v>23721</v>
      </c>
      <c r="S22" s="64">
        <f t="shared" si="17"/>
        <v>23842.091888672407</v>
      </c>
      <c r="T22" s="64">
        <f t="shared" si="18"/>
        <v>23372.60581029256</v>
      </c>
      <c r="V22" s="56">
        <f t="shared" si="9"/>
        <v>0.47701063252315512</v>
      </c>
      <c r="W22" s="64">
        <f t="shared" si="10"/>
        <v>68942073.540753141</v>
      </c>
      <c r="X22" s="56">
        <f t="shared" si="11"/>
        <v>0.49771688188563656</v>
      </c>
      <c r="Y22" s="64">
        <f t="shared" si="12"/>
        <v>41139192.837509967</v>
      </c>
      <c r="Z22" s="56">
        <f t="shared" si="1"/>
        <v>1.6758246524927687</v>
      </c>
      <c r="AA22" s="65">
        <f t="shared" si="13"/>
        <v>1.1784921399683269E-2</v>
      </c>
      <c r="AB22" s="65">
        <f t="shared" si="14"/>
        <v>1.9749461809278807E-2</v>
      </c>
      <c r="AC22" s="65">
        <f t="shared" si="15"/>
        <v>1.3137420476404156E-2</v>
      </c>
      <c r="AD22" s="65">
        <f t="shared" si="19"/>
        <v>2.2016013104521379E-2</v>
      </c>
      <c r="AE22" s="65">
        <f t="shared" si="20"/>
        <v>1.1749477608676258E-2</v>
      </c>
      <c r="AF22" s="65">
        <f t="shared" si="21"/>
        <v>1.9690064230531459E-2</v>
      </c>
      <c r="AG22" s="64">
        <v>500782.44</v>
      </c>
      <c r="AH22" s="64">
        <f t="shared" si="22"/>
        <v>913399.0408276408</v>
      </c>
      <c r="AI22" s="64">
        <f t="shared" si="23"/>
        <v>911421.27462360845</v>
      </c>
    </row>
    <row r="23" spans="1:35" x14ac:dyDescent="0.35">
      <c r="A23" s="63">
        <v>60009</v>
      </c>
      <c r="B23" s="63" t="s">
        <v>84</v>
      </c>
      <c r="C23" s="63" t="s">
        <v>72</v>
      </c>
      <c r="D23" s="63" t="s">
        <v>7</v>
      </c>
      <c r="E23" s="64">
        <v>231202871.78681314</v>
      </c>
      <c r="F23" s="64">
        <v>169040629.67211467</v>
      </c>
      <c r="G23" s="56">
        <v>0.52546862421304585</v>
      </c>
      <c r="H23" s="64">
        <f t="shared" si="2"/>
        <v>121489854.95192194</v>
      </c>
      <c r="I23" s="56">
        <v>0.62043349240400147</v>
      </c>
      <c r="J23" s="64">
        <f t="shared" si="3"/>
        <v>104878468.22564158</v>
      </c>
      <c r="K23" s="56">
        <f t="shared" si="0"/>
        <v>1.1583870074317033</v>
      </c>
      <c r="L23" s="65">
        <f t="shared" si="4"/>
        <v>2.8005369955460862E-2</v>
      </c>
      <c r="M23" s="65">
        <f t="shared" si="5"/>
        <v>3.2441056694724045E-2</v>
      </c>
      <c r="N23" s="65">
        <f t="shared" si="16"/>
        <v>2.8701145163482912E-2</v>
      </c>
      <c r="O23" s="65">
        <f t="shared" si="6"/>
        <v>3.3247033655789876E-2</v>
      </c>
      <c r="P23" s="65">
        <f t="shared" si="7"/>
        <v>2.734940422257285E-2</v>
      </c>
      <c r="Q23" s="65">
        <f t="shared" si="8"/>
        <v>3.1681194512426153E-2</v>
      </c>
      <c r="R23" s="64">
        <v>1424201</v>
      </c>
      <c r="S23" s="64">
        <f t="shared" si="17"/>
        <v>1431471.3169739526</v>
      </c>
      <c r="T23" s="64">
        <f t="shared" si="18"/>
        <v>1403283.5279973219</v>
      </c>
      <c r="V23" s="56">
        <f t="shared" si="9"/>
        <v>0.47453137578695415</v>
      </c>
      <c r="W23" s="64">
        <f t="shared" si="10"/>
        <v>109713016.8348912</v>
      </c>
      <c r="X23" s="56">
        <f t="shared" si="11"/>
        <v>0.37956650759599853</v>
      </c>
      <c r="Y23" s="64">
        <f t="shared" si="12"/>
        <v>64162161.446473084</v>
      </c>
      <c r="Z23" s="56">
        <f t="shared" si="1"/>
        <v>1.7099333058849437</v>
      </c>
      <c r="AA23" s="65">
        <f t="shared" si="13"/>
        <v>1.8754284771504939E-2</v>
      </c>
      <c r="AB23" s="65">
        <f t="shared" si="14"/>
        <v>3.2068576158847097E-2</v>
      </c>
      <c r="AC23" s="65">
        <f t="shared" si="15"/>
        <v>2.0906624356790821E-2</v>
      </c>
      <c r="AD23" s="65">
        <f t="shared" si="19"/>
        <v>3.5748933301302015E-2</v>
      </c>
      <c r="AE23" s="65">
        <f t="shared" si="20"/>
        <v>1.8697880241734799E-2</v>
      </c>
      <c r="AF23" s="65">
        <f t="shared" si="21"/>
        <v>3.1972128174790358E-2</v>
      </c>
      <c r="AG23" s="64">
        <v>250481.88</v>
      </c>
      <c r="AH23" s="64">
        <f t="shared" si="22"/>
        <v>456864.87916130654</v>
      </c>
      <c r="AI23" s="64">
        <f t="shared" si="23"/>
        <v>455875.6380110248</v>
      </c>
    </row>
    <row r="24" spans="1:35" x14ac:dyDescent="0.35">
      <c r="A24" s="63">
        <v>60032</v>
      </c>
      <c r="B24" s="63" t="s">
        <v>85</v>
      </c>
      <c r="C24" s="63" t="s">
        <v>69</v>
      </c>
      <c r="D24" s="63" t="s">
        <v>7</v>
      </c>
      <c r="E24" s="64">
        <v>231322877.74172467</v>
      </c>
      <c r="F24" s="64">
        <v>81390941.913052678</v>
      </c>
      <c r="G24" s="56">
        <v>0.41040517567489393</v>
      </c>
      <c r="H24" s="64">
        <f t="shared" si="2"/>
        <v>94936106.277214527</v>
      </c>
      <c r="I24" s="56">
        <v>0.55554868336567187</v>
      </c>
      <c r="J24" s="64">
        <f t="shared" si="3"/>
        <v>45216630.617688291</v>
      </c>
      <c r="K24" s="56">
        <f t="shared" si="0"/>
        <v>2.0995838252502717</v>
      </c>
      <c r="L24" s="65">
        <f t="shared" si="4"/>
        <v>2.1884302845505067E-2</v>
      </c>
      <c r="M24" s="65">
        <f t="shared" si="5"/>
        <v>4.5947928281300933E-2</v>
      </c>
      <c r="N24" s="65">
        <f t="shared" si="16"/>
        <v>2.2428004120973479E-2</v>
      </c>
      <c r="O24" s="65">
        <f t="shared" si="6"/>
        <v>4.7089474685042355E-2</v>
      </c>
      <c r="P24" s="65">
        <f t="shared" si="7"/>
        <v>2.1371709982863887E-2</v>
      </c>
      <c r="Q24" s="65">
        <f t="shared" si="8"/>
        <v>4.4871696597960774E-2</v>
      </c>
      <c r="R24" s="64">
        <v>1626859</v>
      </c>
      <c r="S24" s="64">
        <f t="shared" si="17"/>
        <v>1635163.853459538</v>
      </c>
      <c r="T24" s="64">
        <f t="shared" si="18"/>
        <v>1602965.0569506658</v>
      </c>
      <c r="V24" s="56">
        <f t="shared" si="9"/>
        <v>0.58959482432510613</v>
      </c>
      <c r="W24" s="64">
        <f t="shared" si="10"/>
        <v>136386771.46451017</v>
      </c>
      <c r="X24" s="56">
        <f t="shared" si="11"/>
        <v>0.44445131663432813</v>
      </c>
      <c r="Y24" s="64">
        <f t="shared" si="12"/>
        <v>36174311.295364387</v>
      </c>
      <c r="Z24" s="56">
        <f t="shared" si="1"/>
        <v>3.7702658759943737</v>
      </c>
      <c r="AA24" s="65">
        <f t="shared" si="13"/>
        <v>2.3313882207440476E-2</v>
      </c>
      <c r="AB24" s="65">
        <f t="shared" si="14"/>
        <v>8.789953452366521E-2</v>
      </c>
      <c r="AC24" s="65">
        <f t="shared" si="15"/>
        <v>2.598950498768152E-2</v>
      </c>
      <c r="AD24" s="65">
        <f t="shared" si="19"/>
        <v>9.7987343789041212E-2</v>
      </c>
      <c r="AE24" s="65">
        <f t="shared" si="20"/>
        <v>2.3243764440804816E-2</v>
      </c>
      <c r="AF24" s="65">
        <f t="shared" si="21"/>
        <v>8.7635171900817849E-2</v>
      </c>
      <c r="AG24" s="64">
        <v>80581.64</v>
      </c>
      <c r="AH24" s="64">
        <f t="shared" si="22"/>
        <v>146976.38496333509</v>
      </c>
      <c r="AI24" s="64">
        <f t="shared" si="23"/>
        <v>146658.13969048267</v>
      </c>
    </row>
    <row r="25" spans="1:35" x14ac:dyDescent="0.35">
      <c r="A25" s="63">
        <v>60075</v>
      </c>
      <c r="B25" s="63" t="s">
        <v>86</v>
      </c>
      <c r="C25" s="63" t="s">
        <v>87</v>
      </c>
      <c r="D25" s="63" t="s">
        <v>7</v>
      </c>
      <c r="E25" s="64">
        <v>43599158.752895236</v>
      </c>
      <c r="F25" s="64">
        <v>62084966.257644773</v>
      </c>
      <c r="G25" s="56">
        <v>0.27134008184352798</v>
      </c>
      <c r="H25" s="64">
        <f t="shared" si="2"/>
        <v>11830199.304319562</v>
      </c>
      <c r="I25" s="56">
        <v>0.32254236671232439</v>
      </c>
      <c r="J25" s="64">
        <f t="shared" si="3"/>
        <v>20025031.953995544</v>
      </c>
      <c r="K25" s="56">
        <f t="shared" si="0"/>
        <v>0.59077055814430857</v>
      </c>
      <c r="L25" s="65">
        <f t="shared" si="4"/>
        <v>2.7270516397884946E-3</v>
      </c>
      <c r="M25" s="65">
        <f t="shared" si="5"/>
        <v>1.6110618193262009E-3</v>
      </c>
      <c r="N25" s="65">
        <f t="shared" si="16"/>
        <v>2.7948034647055841E-3</v>
      </c>
      <c r="O25" s="65">
        <f t="shared" si="6"/>
        <v>1.6510876027477654E-3</v>
      </c>
      <c r="P25" s="65">
        <f t="shared" si="7"/>
        <v>2.6631763033668626E-3</v>
      </c>
      <c r="Q25" s="65">
        <f t="shared" si="8"/>
        <v>1.5733261511767379E-3</v>
      </c>
      <c r="R25" s="64">
        <v>936197</v>
      </c>
      <c r="S25" s="64">
        <f t="shared" si="17"/>
        <v>940976.13506595173</v>
      </c>
      <c r="T25" s="64">
        <f t="shared" si="18"/>
        <v>922446.92221147765</v>
      </c>
      <c r="V25" s="56">
        <f t="shared" si="9"/>
        <v>0.72865991815647202</v>
      </c>
      <c r="W25" s="64">
        <f t="shared" si="10"/>
        <v>31768959.448575672</v>
      </c>
      <c r="X25" s="56">
        <f t="shared" si="11"/>
        <v>0.67745763328767561</v>
      </c>
      <c r="Y25" s="64">
        <f t="shared" si="12"/>
        <v>42059934.303649224</v>
      </c>
      <c r="Z25" s="56">
        <f t="shared" si="1"/>
        <v>0.75532594081630122</v>
      </c>
      <c r="AA25" s="65">
        <f t="shared" si="13"/>
        <v>5.4305690389465392E-3</v>
      </c>
      <c r="AB25" s="65">
        <f t="shared" si="14"/>
        <v>4.1018496685101711E-3</v>
      </c>
      <c r="AC25" s="65">
        <f t="shared" si="15"/>
        <v>6.0538094800275995E-3</v>
      </c>
      <c r="AD25" s="65">
        <f t="shared" si="19"/>
        <v>4.57259934102449E-3</v>
      </c>
      <c r="AE25" s="65">
        <f t="shared" si="20"/>
        <v>5.4142363076929616E-3</v>
      </c>
      <c r="AF25" s="65">
        <f t="shared" si="21"/>
        <v>4.0895131329099629E-3</v>
      </c>
      <c r="AG25" s="64">
        <v>1948233.3699999999</v>
      </c>
      <c r="AH25" s="64">
        <f t="shared" si="22"/>
        <v>3553468.2315665903</v>
      </c>
      <c r="AI25" s="64">
        <f t="shared" si="23"/>
        <v>3545773.9719261085</v>
      </c>
    </row>
    <row r="26" spans="1:35" x14ac:dyDescent="0.35">
      <c r="A26" s="63">
        <v>60100</v>
      </c>
      <c r="B26" s="63" t="s">
        <v>88</v>
      </c>
      <c r="C26" s="63" t="s">
        <v>69</v>
      </c>
      <c r="D26" s="63" t="s">
        <v>7</v>
      </c>
      <c r="E26" s="64">
        <v>205461402.96866676</v>
      </c>
      <c r="F26" s="64">
        <v>102494753.73225754</v>
      </c>
      <c r="G26" s="56">
        <v>0.56789889551541695</v>
      </c>
      <c r="H26" s="64">
        <f t="shared" si="2"/>
        <v>116681303.81695387</v>
      </c>
      <c r="I26" s="56">
        <v>0.69824766062500099</v>
      </c>
      <c r="J26" s="64">
        <f t="shared" si="3"/>
        <v>71566722.019884422</v>
      </c>
      <c r="K26" s="56">
        <f t="shared" si="0"/>
        <v>1.6303849124811753</v>
      </c>
      <c r="L26" s="65">
        <f t="shared" si="4"/>
        <v>2.6896921406091664E-2</v>
      </c>
      <c r="M26" s="65">
        <f t="shared" si="5"/>
        <v>4.3852334852683812E-2</v>
      </c>
      <c r="N26" s="65">
        <f t="shared" si="16"/>
        <v>2.7565157930595316E-2</v>
      </c>
      <c r="O26" s="65">
        <f t="shared" si="6"/>
        <v>4.4941817600203424E-2</v>
      </c>
      <c r="P26" s="65">
        <f t="shared" si="7"/>
        <v>2.6266918703372936E-2</v>
      </c>
      <c r="Q26" s="65">
        <f t="shared" si="8"/>
        <v>4.2825187951348834E-2</v>
      </c>
      <c r="R26" s="64">
        <v>2418007</v>
      </c>
      <c r="S26" s="64">
        <f t="shared" si="17"/>
        <v>2430350.5367165422</v>
      </c>
      <c r="T26" s="64">
        <f t="shared" si="18"/>
        <v>2382493.337444799</v>
      </c>
      <c r="V26" s="56">
        <f t="shared" si="9"/>
        <v>0.43210110448458305</v>
      </c>
      <c r="W26" s="64">
        <f t="shared" si="10"/>
        <v>88780099.151712894</v>
      </c>
      <c r="X26" s="56">
        <f t="shared" si="11"/>
        <v>0.30175233937499901</v>
      </c>
      <c r="Y26" s="64">
        <f t="shared" si="12"/>
        <v>30928031.712373126</v>
      </c>
      <c r="Z26" s="56">
        <f t="shared" si="1"/>
        <v>2.8705382863467306</v>
      </c>
      <c r="AA26" s="65">
        <f t="shared" si="13"/>
        <v>1.5176022951217926E-2</v>
      </c>
      <c r="AB26" s="65">
        <f t="shared" si="14"/>
        <v>4.3563354915947761E-2</v>
      </c>
      <c r="AC26" s="65">
        <f t="shared" si="15"/>
        <v>1.6917702537673961E-2</v>
      </c>
      <c r="AD26" s="65">
        <f t="shared" si="19"/>
        <v>4.8562912851418345E-2</v>
      </c>
      <c r="AE26" s="65">
        <f t="shared" si="20"/>
        <v>1.51303802381647E-2</v>
      </c>
      <c r="AF26" s="65">
        <f t="shared" si="21"/>
        <v>4.3432335760635737E-2</v>
      </c>
      <c r="AG26" s="64">
        <v>289082.89</v>
      </c>
      <c r="AH26" s="64">
        <f t="shared" si="22"/>
        <v>527270.95312224294</v>
      </c>
      <c r="AI26" s="64">
        <f t="shared" si="23"/>
        <v>526129.26299028459</v>
      </c>
    </row>
    <row r="27" spans="1:35" x14ac:dyDescent="0.35">
      <c r="A27" s="63">
        <v>60113</v>
      </c>
      <c r="B27" s="63" t="s">
        <v>89</v>
      </c>
      <c r="C27" s="63" t="s">
        <v>81</v>
      </c>
      <c r="D27" s="63" t="s">
        <v>7</v>
      </c>
      <c r="E27" s="64">
        <v>103166752.92245024</v>
      </c>
      <c r="F27" s="64">
        <v>81930279.465298444</v>
      </c>
      <c r="G27" s="56">
        <v>0.47565230838317535</v>
      </c>
      <c r="H27" s="64">
        <f t="shared" si="2"/>
        <v>49071504.175960161</v>
      </c>
      <c r="I27" s="56">
        <v>0.62007160625911961</v>
      </c>
      <c r="J27" s="64">
        <f t="shared" si="3"/>
        <v>50802639.989306167</v>
      </c>
      <c r="K27" s="56">
        <f t="shared" si="0"/>
        <v>0.96592429421560755</v>
      </c>
      <c r="L27" s="65">
        <f t="shared" si="4"/>
        <v>1.1311772734131217E-2</v>
      </c>
      <c r="M27" s="65">
        <f t="shared" si="5"/>
        <v>1.0926316094543049E-2</v>
      </c>
      <c r="N27" s="65">
        <f t="shared" si="16"/>
        <v>1.1592806373026374E-2</v>
      </c>
      <c r="O27" s="65">
        <f t="shared" si="6"/>
        <v>1.1197773313843697E-2</v>
      </c>
      <c r="P27" s="65">
        <f t="shared" si="7"/>
        <v>1.1046818716255078E-2</v>
      </c>
      <c r="Q27" s="65">
        <f t="shared" si="8"/>
        <v>1.0670390571826449E-2</v>
      </c>
      <c r="R27" s="64">
        <v>320925</v>
      </c>
      <c r="S27" s="64">
        <f t="shared" si="17"/>
        <v>322563.27049332624</v>
      </c>
      <c r="T27" s="64">
        <f t="shared" si="18"/>
        <v>316211.52226584626</v>
      </c>
      <c r="V27" s="56">
        <f t="shared" si="9"/>
        <v>0.5243476916168246</v>
      </c>
      <c r="W27" s="64">
        <f t="shared" si="10"/>
        <v>54095248.746490076</v>
      </c>
      <c r="X27" s="56">
        <f t="shared" si="11"/>
        <v>0.37992839374088039</v>
      </c>
      <c r="Y27" s="64">
        <f t="shared" si="12"/>
        <v>31127639.475992274</v>
      </c>
      <c r="Z27" s="56">
        <f t="shared" si="1"/>
        <v>1.7378525855843314</v>
      </c>
      <c r="AA27" s="65">
        <f t="shared" si="13"/>
        <v>9.2470130623044811E-3</v>
      </c>
      <c r="AB27" s="65">
        <f t="shared" si="14"/>
        <v>1.606994555925793E-2</v>
      </c>
      <c r="AC27" s="65">
        <f t="shared" si="15"/>
        <v>1.0308248534738681E-2</v>
      </c>
      <c r="AD27" s="65">
        <f t="shared" si="19"/>
        <v>1.7914216368941513E-2</v>
      </c>
      <c r="AE27" s="65">
        <f t="shared" si="20"/>
        <v>9.2192021684254413E-3</v>
      </c>
      <c r="AF27" s="65">
        <f t="shared" si="21"/>
        <v>1.6021614325422828E-2</v>
      </c>
      <c r="AG27" s="64">
        <v>74763.14</v>
      </c>
      <c r="AH27" s="64">
        <f t="shared" si="22"/>
        <v>136363.76779757417</v>
      </c>
      <c r="AI27" s="64">
        <f t="shared" si="23"/>
        <v>136068.50183018256</v>
      </c>
    </row>
    <row r="28" spans="1:35" x14ac:dyDescent="0.35">
      <c r="A28" s="63">
        <v>60096</v>
      </c>
      <c r="B28" s="63" t="s">
        <v>90</v>
      </c>
      <c r="C28" s="63" t="s">
        <v>87</v>
      </c>
      <c r="D28" s="63" t="s">
        <v>7</v>
      </c>
      <c r="E28" s="64">
        <v>152378088.22493887</v>
      </c>
      <c r="F28" s="64">
        <v>113321285.63993481</v>
      </c>
      <c r="G28" s="56">
        <v>0.22175578090534873</v>
      </c>
      <c r="H28" s="64">
        <f t="shared" si="2"/>
        <v>33790721.947185442</v>
      </c>
      <c r="I28" s="56">
        <v>0.27105408767276612</v>
      </c>
      <c r="J28" s="64">
        <f t="shared" si="3"/>
        <v>30716197.693037461</v>
      </c>
      <c r="K28" s="56">
        <f t="shared" si="0"/>
        <v>1.1000945587365096</v>
      </c>
      <c r="L28" s="65">
        <f t="shared" si="4"/>
        <v>7.7893061076378259E-3</v>
      </c>
      <c r="M28" s="65">
        <f t="shared" si="5"/>
        <v>8.5689732653454337E-3</v>
      </c>
      <c r="N28" s="65">
        <f t="shared" si="16"/>
        <v>7.9828263534338414E-3</v>
      </c>
      <c r="O28" s="65">
        <f t="shared" si="6"/>
        <v>8.7818638347509827E-3</v>
      </c>
      <c r="P28" s="65">
        <f t="shared" si="7"/>
        <v>7.6068583164566423E-3</v>
      </c>
      <c r="Q28" s="65">
        <f t="shared" si="8"/>
        <v>8.368263443013519E-3</v>
      </c>
      <c r="R28" s="64">
        <v>16647</v>
      </c>
      <c r="S28" s="64">
        <f t="shared" si="17"/>
        <v>16731.980256765295</v>
      </c>
      <c r="T28" s="64">
        <f t="shared" si="18"/>
        <v>16402.502800216695</v>
      </c>
      <c r="V28" s="56">
        <f t="shared" si="9"/>
        <v>0.77824421909465125</v>
      </c>
      <c r="W28" s="64">
        <f t="shared" si="10"/>
        <v>118587366.27775343</v>
      </c>
      <c r="X28" s="56">
        <f t="shared" si="11"/>
        <v>0.72894591232723394</v>
      </c>
      <c r="Y28" s="64">
        <f t="shared" si="12"/>
        <v>82605087.946897358</v>
      </c>
      <c r="Z28" s="56">
        <f t="shared" si="1"/>
        <v>1.4355939715721537</v>
      </c>
      <c r="AA28" s="65">
        <f t="shared" si="13"/>
        <v>2.0271261347436221E-2</v>
      </c>
      <c r="AB28" s="65">
        <f t="shared" si="14"/>
        <v>2.9101300586543054E-2</v>
      </c>
      <c r="AC28" s="65">
        <f t="shared" si="15"/>
        <v>2.2597697080568233E-2</v>
      </c>
      <c r="AD28" s="65">
        <f t="shared" si="19"/>
        <v>3.2441117700277411E-2</v>
      </c>
      <c r="AE28" s="65">
        <f t="shared" si="20"/>
        <v>2.02102944282452E-2</v>
      </c>
      <c r="AF28" s="65">
        <f t="shared" si="21"/>
        <v>2.9013776844887096E-2</v>
      </c>
      <c r="AG28" s="64">
        <v>108249.13</v>
      </c>
      <c r="AH28" s="64">
        <f t="shared" si="22"/>
        <v>197440.33259717852</v>
      </c>
      <c r="AI28" s="64">
        <f t="shared" si="23"/>
        <v>197012.81866332353</v>
      </c>
    </row>
    <row r="29" spans="1:35" x14ac:dyDescent="0.35">
      <c r="A29" s="63">
        <v>60013</v>
      </c>
      <c r="B29" s="63" t="s">
        <v>91</v>
      </c>
      <c r="C29" s="63" t="s">
        <v>67</v>
      </c>
      <c r="D29" s="63" t="s">
        <v>7</v>
      </c>
      <c r="E29" s="64">
        <v>55739477.237597913</v>
      </c>
      <c r="F29" s="64">
        <v>52981249.694516972</v>
      </c>
      <c r="G29" s="56">
        <v>0.29644075336401532</v>
      </c>
      <c r="H29" s="64">
        <f t="shared" si="2"/>
        <v>16523452.62442991</v>
      </c>
      <c r="I29" s="56">
        <v>0.41540377671922624</v>
      </c>
      <c r="J29" s="64">
        <f t="shared" si="3"/>
        <v>22008611.2184067</v>
      </c>
      <c r="K29" s="56">
        <f t="shared" si="0"/>
        <v>0.75077216188046758</v>
      </c>
      <c r="L29" s="65">
        <f t="shared" si="4"/>
        <v>3.8089221842582325E-3</v>
      </c>
      <c r="M29" s="65">
        <f t="shared" si="5"/>
        <v>2.8596327427100258E-3</v>
      </c>
      <c r="N29" s="65">
        <f t="shared" si="16"/>
        <v>3.9035523794424707E-3</v>
      </c>
      <c r="O29" s="65">
        <f t="shared" si="6"/>
        <v>2.9306784589276671E-3</v>
      </c>
      <c r="P29" s="65">
        <f t="shared" si="7"/>
        <v>3.719706350434792E-3</v>
      </c>
      <c r="Q29" s="65">
        <f t="shared" si="8"/>
        <v>2.7926519782764331E-3</v>
      </c>
      <c r="R29" s="64">
        <v>62725</v>
      </c>
      <c r="S29" s="64">
        <f t="shared" si="17"/>
        <v>63045.201033555779</v>
      </c>
      <c r="T29" s="64">
        <f t="shared" si="18"/>
        <v>61803.747710914409</v>
      </c>
      <c r="V29" s="56">
        <f t="shared" si="9"/>
        <v>0.70355924663598468</v>
      </c>
      <c r="W29" s="64">
        <f t="shared" si="10"/>
        <v>39216024.613168001</v>
      </c>
      <c r="X29" s="56">
        <f t="shared" si="11"/>
        <v>0.58459622328077376</v>
      </c>
      <c r="Y29" s="64">
        <f t="shared" si="12"/>
        <v>30972638.476110272</v>
      </c>
      <c r="Z29" s="56">
        <f t="shared" si="1"/>
        <v>1.2661505942871478</v>
      </c>
      <c r="AA29" s="65">
        <f t="shared" si="13"/>
        <v>6.7035663991312647E-3</v>
      </c>
      <c r="AB29" s="65">
        <f t="shared" si="14"/>
        <v>8.4877245801034066E-3</v>
      </c>
      <c r="AC29" s="65">
        <f t="shared" si="15"/>
        <v>7.4729026601101341E-3</v>
      </c>
      <c r="AD29" s="65">
        <f t="shared" si="19"/>
        <v>9.4618201441484546E-3</v>
      </c>
      <c r="AE29" s="65">
        <f t="shared" si="20"/>
        <v>6.6834050591957428E-3</v>
      </c>
      <c r="AF29" s="65">
        <f t="shared" si="21"/>
        <v>8.4621972875624195E-3</v>
      </c>
      <c r="AG29" s="64">
        <v>91417.54</v>
      </c>
      <c r="AH29" s="64">
        <f t="shared" si="22"/>
        <v>166740.45789389597</v>
      </c>
      <c r="AI29" s="64">
        <f t="shared" si="23"/>
        <v>166379.41783612603</v>
      </c>
    </row>
    <row r="30" spans="1:35" x14ac:dyDescent="0.35">
      <c r="A30" s="63">
        <v>60001</v>
      </c>
      <c r="B30" s="63" t="s">
        <v>92</v>
      </c>
      <c r="C30" s="63" t="s">
        <v>93</v>
      </c>
      <c r="D30" s="63" t="s">
        <v>7</v>
      </c>
      <c r="E30" s="64">
        <v>168406273.71345663</v>
      </c>
      <c r="F30" s="64">
        <v>78024457.979728341</v>
      </c>
      <c r="G30" s="56">
        <v>0.44382792402269028</v>
      </c>
      <c r="H30" s="64">
        <f t="shared" si="2"/>
        <v>74743406.854640409</v>
      </c>
      <c r="I30" s="56">
        <v>0.5238906247917543</v>
      </c>
      <c r="J30" s="64">
        <f t="shared" si="3"/>
        <v>40876282.040037863</v>
      </c>
      <c r="K30" s="56">
        <f t="shared" si="0"/>
        <v>1.8285275256059266</v>
      </c>
      <c r="L30" s="65">
        <f t="shared" si="4"/>
        <v>1.7229560126844318E-2</v>
      </c>
      <c r="M30" s="65">
        <f t="shared" si="5"/>
        <v>3.1504724946017172E-2</v>
      </c>
      <c r="N30" s="65">
        <f t="shared" si="16"/>
        <v>1.7657617345886552E-2</v>
      </c>
      <c r="O30" s="65">
        <f t="shared" si="6"/>
        <v>3.228743935357023E-2</v>
      </c>
      <c r="P30" s="65">
        <f t="shared" si="7"/>
        <v>1.6825994630158575E-2</v>
      </c>
      <c r="Q30" s="65">
        <f t="shared" si="8"/>
        <v>3.0766794326942466E-2</v>
      </c>
      <c r="R30" s="64">
        <v>11539</v>
      </c>
      <c r="S30" s="64">
        <f t="shared" si="17"/>
        <v>11597.904738560384</v>
      </c>
      <c r="T30" s="64">
        <f t="shared" si="18"/>
        <v>11369.524827999065</v>
      </c>
      <c r="V30" s="56">
        <f t="shared" si="9"/>
        <v>0.55617207597730967</v>
      </c>
      <c r="W30" s="64">
        <f t="shared" si="10"/>
        <v>93662866.858816206</v>
      </c>
      <c r="X30" s="56">
        <f t="shared" si="11"/>
        <v>0.4761093752082457</v>
      </c>
      <c r="Y30" s="64">
        <f t="shared" si="12"/>
        <v>37148175.939690478</v>
      </c>
      <c r="Z30" s="56">
        <f t="shared" si="1"/>
        <v>2.5213315186962748</v>
      </c>
      <c r="AA30" s="65">
        <f t="shared" si="13"/>
        <v>1.6010680667265721E-2</v>
      </c>
      <c r="AB30" s="65">
        <f t="shared" si="14"/>
        <v>4.036823380215817E-2</v>
      </c>
      <c r="AC30" s="65">
        <f t="shared" si="15"/>
        <v>1.7848149928684116E-2</v>
      </c>
      <c r="AD30" s="65">
        <f t="shared" si="19"/>
        <v>4.5001102965607935E-2</v>
      </c>
      <c r="AE30" s="65">
        <f t="shared" si="20"/>
        <v>1.5962527675811251E-2</v>
      </c>
      <c r="AF30" s="65">
        <f t="shared" si="21"/>
        <v>4.0246824147084498E-2</v>
      </c>
      <c r="AG30" s="64">
        <v>11811.96</v>
      </c>
      <c r="AH30" s="64">
        <f t="shared" si="22"/>
        <v>21544.351543745142</v>
      </c>
      <c r="AI30" s="64">
        <f t="shared" si="23"/>
        <v>21497.701954172109</v>
      </c>
    </row>
    <row r="31" spans="1:35" x14ac:dyDescent="0.35">
      <c r="A31" s="63">
        <v>60103</v>
      </c>
      <c r="B31" s="63" t="s">
        <v>94</v>
      </c>
      <c r="C31" s="63" t="s">
        <v>81</v>
      </c>
      <c r="D31" s="63" t="s">
        <v>7</v>
      </c>
      <c r="E31" s="64">
        <v>161270195.22386461</v>
      </c>
      <c r="F31" s="64">
        <v>91840360.212627918</v>
      </c>
      <c r="G31" s="56">
        <v>0.30207555695716026</v>
      </c>
      <c r="H31" s="64">
        <f t="shared" si="2"/>
        <v>48715784.042838871</v>
      </c>
      <c r="I31" s="56">
        <v>0.38937784473282638</v>
      </c>
      <c r="J31" s="64">
        <f t="shared" si="3"/>
        <v>35760601.519079477</v>
      </c>
      <c r="K31" s="56">
        <f t="shared" si="0"/>
        <v>1.3622752966514664</v>
      </c>
      <c r="L31" s="65">
        <f t="shared" si="4"/>
        <v>1.1229773509318496E-2</v>
      </c>
      <c r="M31" s="65">
        <f t="shared" si="5"/>
        <v>1.5298043038735632E-2</v>
      </c>
      <c r="N31" s="65">
        <f t="shared" si="16"/>
        <v>1.1508769930787408E-2</v>
      </c>
      <c r="O31" s="65">
        <f t="shared" si="6"/>
        <v>1.5678112971556891E-2</v>
      </c>
      <c r="P31" s="65">
        <f t="shared" si="7"/>
        <v>1.0966740147433908E-2</v>
      </c>
      <c r="Q31" s="65">
        <f t="shared" si="8"/>
        <v>1.4939719187645074E-2</v>
      </c>
      <c r="R31" s="64">
        <v>43333</v>
      </c>
      <c r="S31" s="64">
        <f t="shared" si="17"/>
        <v>43554.207993416865</v>
      </c>
      <c r="T31" s="64">
        <f t="shared" si="18"/>
        <v>42696.561172691181</v>
      </c>
      <c r="V31" s="56">
        <f t="shared" si="9"/>
        <v>0.69792444304283974</v>
      </c>
      <c r="W31" s="64">
        <f t="shared" si="10"/>
        <v>112554411.18102574</v>
      </c>
      <c r="X31" s="56">
        <f t="shared" si="11"/>
        <v>0.61062215526717356</v>
      </c>
      <c r="Y31" s="64">
        <f t="shared" si="12"/>
        <v>56079758.693548433</v>
      </c>
      <c r="Z31" s="56">
        <f t="shared" si="1"/>
        <v>2.0070416457404319</v>
      </c>
      <c r="AA31" s="65">
        <f t="shared" si="13"/>
        <v>1.9239991210475125E-2</v>
      </c>
      <c r="AB31" s="65">
        <f t="shared" si="14"/>
        <v>3.861546362310344E-2</v>
      </c>
      <c r="AC31" s="65">
        <f t="shared" si="15"/>
        <v>2.1448073001244215E-2</v>
      </c>
      <c r="AD31" s="65">
        <f t="shared" si="19"/>
        <v>4.3047175734378114E-2</v>
      </c>
      <c r="AE31" s="65">
        <f t="shared" si="20"/>
        <v>1.9182125892216902E-2</v>
      </c>
      <c r="AF31" s="65">
        <f t="shared" si="21"/>
        <v>3.8499325519515161E-2</v>
      </c>
      <c r="AG31" s="64">
        <v>119449.27</v>
      </c>
      <c r="AH31" s="64">
        <f t="shared" si="22"/>
        <v>217868.75882780933</v>
      </c>
      <c r="AI31" s="64">
        <f t="shared" si="23"/>
        <v>217397.01159701118</v>
      </c>
    </row>
    <row r="32" spans="1:35" x14ac:dyDescent="0.35">
      <c r="A32" s="63">
        <v>60104</v>
      </c>
      <c r="B32" s="63" t="s">
        <v>95</v>
      </c>
      <c r="C32" s="63" t="s">
        <v>67</v>
      </c>
      <c r="D32" s="63" t="s">
        <v>7</v>
      </c>
      <c r="E32" s="64">
        <v>63813711.350993365</v>
      </c>
      <c r="F32" s="64">
        <v>38253114.262774885</v>
      </c>
      <c r="G32" s="56">
        <v>0.34865532020186074</v>
      </c>
      <c r="H32" s="64">
        <f t="shared" si="2"/>
        <v>22248989.964349706</v>
      </c>
      <c r="I32" s="56">
        <v>0.51555201228155978</v>
      </c>
      <c r="J32" s="64">
        <f t="shared" si="3"/>
        <v>19721470.034210026</v>
      </c>
      <c r="K32" s="56">
        <f t="shared" si="0"/>
        <v>1.1281608280597386</v>
      </c>
      <c r="L32" s="65">
        <f t="shared" si="4"/>
        <v>5.1287508354794717E-3</v>
      </c>
      <c r="M32" s="65">
        <f t="shared" si="5"/>
        <v>5.7860557894665971E-3</v>
      </c>
      <c r="N32" s="65">
        <f t="shared" si="16"/>
        <v>5.2561713153775839E-3</v>
      </c>
      <c r="O32" s="65">
        <f t="shared" si="6"/>
        <v>5.9298065835802207E-3</v>
      </c>
      <c r="P32" s="65">
        <f t="shared" si="7"/>
        <v>5.0086208459115501E-3</v>
      </c>
      <c r="Q32" s="65">
        <f t="shared" si="8"/>
        <v>5.6505298409608431E-3</v>
      </c>
      <c r="R32" s="64">
        <v>260087</v>
      </c>
      <c r="S32" s="64">
        <f t="shared" si="17"/>
        <v>261414.7022911825</v>
      </c>
      <c r="T32" s="64">
        <f t="shared" si="18"/>
        <v>256267.05987865437</v>
      </c>
      <c r="V32" s="56">
        <f t="shared" si="9"/>
        <v>0.65134467979813926</v>
      </c>
      <c r="W32" s="64">
        <f t="shared" si="10"/>
        <v>41564721.386643656</v>
      </c>
      <c r="X32" s="56">
        <f t="shared" si="11"/>
        <v>0.48444798771844022</v>
      </c>
      <c r="Y32" s="64">
        <f t="shared" si="12"/>
        <v>18531644.228564858</v>
      </c>
      <c r="Z32" s="56">
        <f t="shared" si="1"/>
        <v>2.2429052098127045</v>
      </c>
      <c r="AA32" s="65">
        <f t="shared" si="13"/>
        <v>7.1050513769617988E-3</v>
      </c>
      <c r="AB32" s="65">
        <f t="shared" si="14"/>
        <v>1.593595674937455E-2</v>
      </c>
      <c r="AC32" s="65">
        <f t="shared" si="15"/>
        <v>7.9204641490532232E-3</v>
      </c>
      <c r="AD32" s="65">
        <f t="shared" si="19"/>
        <v>1.7764850304046224E-2</v>
      </c>
      <c r="AE32" s="65">
        <f t="shared" si="20"/>
        <v>7.0836825491556264E-3</v>
      </c>
      <c r="AF32" s="65">
        <f t="shared" si="21"/>
        <v>1.5888028494160492E-2</v>
      </c>
      <c r="AG32" s="64">
        <v>139976.49</v>
      </c>
      <c r="AH32" s="64">
        <f t="shared" si="22"/>
        <v>255309.25506177862</v>
      </c>
      <c r="AI32" s="64">
        <f t="shared" si="23"/>
        <v>254756.43861062455</v>
      </c>
    </row>
    <row r="33" spans="1:35" x14ac:dyDescent="0.35">
      <c r="A33" s="63">
        <v>60064</v>
      </c>
      <c r="B33" s="63" t="s">
        <v>96</v>
      </c>
      <c r="C33" s="63" t="s">
        <v>81</v>
      </c>
      <c r="D33" s="63" t="s">
        <v>7</v>
      </c>
      <c r="E33" s="64">
        <v>0</v>
      </c>
      <c r="F33" s="64">
        <v>67292170.073267549</v>
      </c>
      <c r="G33" s="56">
        <v>0.44832541554972438</v>
      </c>
      <c r="H33" s="64">
        <f t="shared" si="2"/>
        <v>0</v>
      </c>
      <c r="I33" s="56">
        <v>0.57070223970146816</v>
      </c>
      <c r="J33" s="64">
        <f t="shared" si="3"/>
        <v>38403792.175185896</v>
      </c>
      <c r="K33" s="56">
        <f t="shared" si="0"/>
        <v>0</v>
      </c>
      <c r="L33" s="65">
        <f t="shared" si="4"/>
        <v>0</v>
      </c>
      <c r="M33" s="65">
        <f t="shared" si="5"/>
        <v>0</v>
      </c>
      <c r="N33" s="65">
        <f t="shared" si="16"/>
        <v>0</v>
      </c>
      <c r="O33" s="65">
        <f t="shared" si="6"/>
        <v>0</v>
      </c>
      <c r="P33" s="65">
        <f t="shared" si="7"/>
        <v>0</v>
      </c>
      <c r="Q33" s="65">
        <f t="shared" si="8"/>
        <v>0</v>
      </c>
      <c r="R33" s="64">
        <v>2954859</v>
      </c>
      <c r="S33" s="64">
        <f t="shared" si="17"/>
        <v>2969943.0798056852</v>
      </c>
      <c r="T33" s="64">
        <f t="shared" si="18"/>
        <v>2911460.5047002765</v>
      </c>
      <c r="V33" s="56">
        <f t="shared" si="9"/>
        <v>0.55167458445027562</v>
      </c>
      <c r="W33" s="64">
        <f t="shared" si="10"/>
        <v>0</v>
      </c>
      <c r="X33" s="56">
        <f t="shared" si="11"/>
        <v>0.42929776029853184</v>
      </c>
      <c r="Y33" s="64">
        <f t="shared" si="12"/>
        <v>28888377.898081649</v>
      </c>
      <c r="Z33" s="56">
        <f t="shared" si="1"/>
        <v>0</v>
      </c>
      <c r="AA33" s="65">
        <f t="shared" si="13"/>
        <v>0</v>
      </c>
      <c r="AB33" s="65">
        <f t="shared" si="14"/>
        <v>0</v>
      </c>
      <c r="AC33" s="65">
        <f t="shared" si="15"/>
        <v>0</v>
      </c>
      <c r="AD33" s="65">
        <f t="shared" si="19"/>
        <v>0</v>
      </c>
      <c r="AE33" s="65">
        <f t="shared" si="20"/>
        <v>0</v>
      </c>
      <c r="AF33" s="65">
        <f t="shared" si="21"/>
        <v>0</v>
      </c>
      <c r="AG33" s="64">
        <v>736516.38</v>
      </c>
      <c r="AH33" s="64">
        <f t="shared" si="22"/>
        <v>1343364.5058437877</v>
      </c>
      <c r="AI33" s="64">
        <f t="shared" si="23"/>
        <v>1340455.7432979599</v>
      </c>
    </row>
    <row r="34" spans="1:35" x14ac:dyDescent="0.35">
      <c r="A34" s="63">
        <v>60132</v>
      </c>
      <c r="B34" s="63" t="s">
        <v>97</v>
      </c>
      <c r="C34" s="63" t="s">
        <v>61</v>
      </c>
      <c r="D34" s="63" t="s">
        <v>7</v>
      </c>
      <c r="E34" s="64">
        <v>156213878.41897509</v>
      </c>
      <c r="F34" s="64">
        <v>77401150.977493078</v>
      </c>
      <c r="G34" s="56">
        <v>0.38782589483385244</v>
      </c>
      <c r="H34" s="64">
        <f t="shared" si="2"/>
        <v>60583787.183305643</v>
      </c>
      <c r="I34" s="56">
        <v>0.53195426982607741</v>
      </c>
      <c r="J34" s="64">
        <f t="shared" si="3"/>
        <v>41173872.751930311</v>
      </c>
      <c r="K34" s="56">
        <f t="shared" si="0"/>
        <v>1.4714133778068121</v>
      </c>
      <c r="L34" s="65">
        <f t="shared" si="4"/>
        <v>1.3965539542728229E-2</v>
      </c>
      <c r="M34" s="65">
        <f t="shared" si="5"/>
        <v>2.0549081711460346E-2</v>
      </c>
      <c r="N34" s="65">
        <f t="shared" si="16"/>
        <v>1.4312504292557829E-2</v>
      </c>
      <c r="O34" s="65">
        <f t="shared" si="6"/>
        <v>2.1059610285987015E-2</v>
      </c>
      <c r="P34" s="65">
        <f t="shared" si="7"/>
        <v>1.3638426728439698E-2</v>
      </c>
      <c r="Q34" s="65">
        <f t="shared" si="8"/>
        <v>2.0067763540464165E-2</v>
      </c>
      <c r="R34" s="64">
        <v>194348</v>
      </c>
      <c r="S34" s="64">
        <f t="shared" si="17"/>
        <v>195340.11527253088</v>
      </c>
      <c r="T34" s="64">
        <f t="shared" si="18"/>
        <v>191493.57927653717</v>
      </c>
      <c r="V34" s="56">
        <f t="shared" si="9"/>
        <v>0.61217410516614756</v>
      </c>
      <c r="W34" s="64">
        <f t="shared" si="10"/>
        <v>95630091.235669449</v>
      </c>
      <c r="X34" s="56">
        <f t="shared" si="11"/>
        <v>0.46804573017392259</v>
      </c>
      <c r="Y34" s="64">
        <f t="shared" si="12"/>
        <v>36227278.225562766</v>
      </c>
      <c r="Z34" s="56">
        <f t="shared" si="1"/>
        <v>2.6397260826564319</v>
      </c>
      <c r="AA34" s="65">
        <f t="shared" si="13"/>
        <v>1.6346956956418125E-2</v>
      </c>
      <c r="AB34" s="65">
        <f t="shared" si="14"/>
        <v>4.3151488649918926E-2</v>
      </c>
      <c r="AC34" s="65">
        <f t="shared" si="15"/>
        <v>1.8223019039559873E-2</v>
      </c>
      <c r="AD34" s="65">
        <f t="shared" si="19"/>
        <v>4.8103778663470959E-2</v>
      </c>
      <c r="AE34" s="65">
        <f t="shared" si="20"/>
        <v>1.6297792595764901E-2</v>
      </c>
      <c r="AF34" s="65">
        <f t="shared" si="21"/>
        <v>4.3021708204765481E-2</v>
      </c>
      <c r="AG34" s="64">
        <v>177628.48</v>
      </c>
      <c r="AH34" s="64">
        <f t="shared" si="22"/>
        <v>323984.36985065171</v>
      </c>
      <c r="AI34" s="64">
        <f t="shared" si="23"/>
        <v>323282.85243199451</v>
      </c>
    </row>
    <row r="35" spans="1:35" x14ac:dyDescent="0.35">
      <c r="A35" s="63">
        <v>60054</v>
      </c>
      <c r="B35" s="63" t="s">
        <v>98</v>
      </c>
      <c r="C35" s="63" t="s">
        <v>78</v>
      </c>
      <c r="D35" s="63" t="s">
        <v>7</v>
      </c>
      <c r="E35" s="64">
        <v>67848465.94592452</v>
      </c>
      <c r="F35" s="64">
        <v>43277505.819343999</v>
      </c>
      <c r="G35" s="56">
        <v>0.21768407112282542</v>
      </c>
      <c r="H35" s="64">
        <f t="shared" si="2"/>
        <v>14769530.286547232</v>
      </c>
      <c r="I35" s="56">
        <v>0.29450868878921782</v>
      </c>
      <c r="J35" s="64">
        <f t="shared" si="3"/>
        <v>12745601.492922746</v>
      </c>
      <c r="K35" s="56">
        <f t="shared" si="0"/>
        <v>1.1587942942314895</v>
      </c>
      <c r="L35" s="65">
        <f t="shared" si="4"/>
        <v>3.4046148125440301E-3</v>
      </c>
      <c r="M35" s="65">
        <f t="shared" si="5"/>
        <v>3.9452482188320342E-3</v>
      </c>
      <c r="N35" s="65">
        <f t="shared" si="16"/>
        <v>3.489200253950451E-3</v>
      </c>
      <c r="O35" s="65">
        <f t="shared" si="6"/>
        <v>4.0432653457088468E-3</v>
      </c>
      <c r="P35" s="65">
        <f t="shared" si="7"/>
        <v>3.3248690118542466E-3</v>
      </c>
      <c r="Q35" s="65">
        <f t="shared" si="8"/>
        <v>3.8528392400037914E-3</v>
      </c>
      <c r="R35" s="64">
        <v>1466630</v>
      </c>
      <c r="S35" s="64">
        <f t="shared" si="17"/>
        <v>1474116.9101928086</v>
      </c>
      <c r="T35" s="64">
        <f t="shared" si="18"/>
        <v>1445089.3663652197</v>
      </c>
      <c r="V35" s="56">
        <f t="shared" si="9"/>
        <v>0.7823159288771746</v>
      </c>
      <c r="W35" s="64">
        <f t="shared" si="10"/>
        <v>53078935.659377292</v>
      </c>
      <c r="X35" s="56">
        <f t="shared" si="11"/>
        <v>0.70549131121078212</v>
      </c>
      <c r="Y35" s="64">
        <f t="shared" si="12"/>
        <v>30531904.326421253</v>
      </c>
      <c r="Z35" s="56">
        <f t="shared" si="1"/>
        <v>1.7384744525563254</v>
      </c>
      <c r="AA35" s="65">
        <f t="shared" si="13"/>
        <v>9.0732850434915042E-3</v>
      </c>
      <c r="AB35" s="65">
        <f t="shared" si="14"/>
        <v>1.5773674248871387E-2</v>
      </c>
      <c r="AC35" s="65">
        <f t="shared" si="15"/>
        <v>1.0114582581927144E-2</v>
      </c>
      <c r="AD35" s="65">
        <f t="shared" si="19"/>
        <v>1.7583943416951537E-2</v>
      </c>
      <c r="AE35" s="65">
        <f t="shared" si="20"/>
        <v>9.0459966460621245E-3</v>
      </c>
      <c r="AF35" s="65">
        <f t="shared" si="21"/>
        <v>1.5726234067089208E-2</v>
      </c>
      <c r="AG35" s="64">
        <v>3187257.31</v>
      </c>
      <c r="AH35" s="64">
        <f t="shared" si="22"/>
        <v>5813378.3002153328</v>
      </c>
      <c r="AI35" s="64">
        <f t="shared" si="23"/>
        <v>5800790.6987186167</v>
      </c>
    </row>
    <row r="36" spans="1:35" x14ac:dyDescent="0.35">
      <c r="A36" s="63">
        <v>60125</v>
      </c>
      <c r="B36" s="63" t="s">
        <v>99</v>
      </c>
      <c r="C36" s="63" t="s">
        <v>81</v>
      </c>
      <c r="D36" s="63" t="s">
        <v>7</v>
      </c>
      <c r="E36" s="64">
        <v>64157142.259002775</v>
      </c>
      <c r="F36" s="64">
        <v>63269439.717105269</v>
      </c>
      <c r="G36" s="56">
        <v>0.33154352383296293</v>
      </c>
      <c r="H36" s="64">
        <f t="shared" si="2"/>
        <v>21270885.023602478</v>
      </c>
      <c r="I36" s="56">
        <v>0.48255316487185823</v>
      </c>
      <c r="J36" s="64">
        <f t="shared" si="3"/>
        <v>30530868.375158396</v>
      </c>
      <c r="K36" s="56">
        <f t="shared" si="0"/>
        <v>0.69670095073056115</v>
      </c>
      <c r="L36" s="65">
        <f t="shared" si="4"/>
        <v>4.9032818798063387E-3</v>
      </c>
      <c r="M36" s="65">
        <f t="shared" si="5"/>
        <v>3.4161211473610091E-3</v>
      </c>
      <c r="N36" s="65">
        <f t="shared" si="16"/>
        <v>5.0251007300960758E-3</v>
      </c>
      <c r="O36" s="65">
        <f t="shared" si="6"/>
        <v>3.5009924561747729E-3</v>
      </c>
      <c r="P36" s="65">
        <f t="shared" si="7"/>
        <v>4.7884330170004218E-3</v>
      </c>
      <c r="Q36" s="65">
        <f t="shared" si="8"/>
        <v>3.3361058354538032E-3</v>
      </c>
      <c r="R36" s="64">
        <v>31961</v>
      </c>
      <c r="S36" s="64">
        <f t="shared" si="17"/>
        <v>32124.155762988859</v>
      </c>
      <c r="T36" s="64">
        <f t="shared" si="18"/>
        <v>31491.583588497975</v>
      </c>
      <c r="V36" s="56">
        <f t="shared" si="9"/>
        <v>0.66845647616703707</v>
      </c>
      <c r="W36" s="64">
        <f t="shared" si="10"/>
        <v>42886257.235400297</v>
      </c>
      <c r="X36" s="56">
        <f t="shared" si="11"/>
        <v>0.51744683512814182</v>
      </c>
      <c r="Y36" s="64">
        <f t="shared" si="12"/>
        <v>32738571.341946878</v>
      </c>
      <c r="Z36" s="56">
        <f t="shared" si="1"/>
        <v>1.3099611704940683</v>
      </c>
      <c r="AA36" s="65">
        <f t="shared" si="13"/>
        <v>7.3309540123859349E-3</v>
      </c>
      <c r="AB36" s="65">
        <f t="shared" si="14"/>
        <v>9.6032650989032655E-3</v>
      </c>
      <c r="AC36" s="65">
        <f t="shared" si="15"/>
        <v>8.1722925497394149E-3</v>
      </c>
      <c r="AD36" s="65">
        <f t="shared" si="19"/>
        <v>1.0705385914076599E-2</v>
      </c>
      <c r="AE36" s="65">
        <f t="shared" si="20"/>
        <v>7.3089057701376664E-3</v>
      </c>
      <c r="AF36" s="65">
        <f t="shared" si="21"/>
        <v>9.5743827576803883E-3</v>
      </c>
      <c r="AG36" s="64">
        <v>39819.31</v>
      </c>
      <c r="AH36" s="64">
        <f t="shared" si="22"/>
        <v>72628.184727121188</v>
      </c>
      <c r="AI36" s="64">
        <f t="shared" si="23"/>
        <v>72470.924249725285</v>
      </c>
    </row>
    <row r="37" spans="1:35" x14ac:dyDescent="0.35">
      <c r="A37" s="63">
        <v>60128</v>
      </c>
      <c r="B37" s="63" t="s">
        <v>100</v>
      </c>
      <c r="C37" s="63" t="s">
        <v>61</v>
      </c>
      <c r="D37" s="63" t="s">
        <v>7</v>
      </c>
      <c r="E37" s="64">
        <v>110340084.99023476</v>
      </c>
      <c r="F37" s="64">
        <v>51282727.382449329</v>
      </c>
      <c r="G37" s="56">
        <v>0.34551687379688178</v>
      </c>
      <c r="H37" s="64">
        <f t="shared" si="2"/>
        <v>38124361.220308155</v>
      </c>
      <c r="I37" s="56">
        <v>0.50503944931744515</v>
      </c>
      <c r="J37" s="64">
        <f t="shared" si="3"/>
        <v>25899800.396728873</v>
      </c>
      <c r="K37" s="56">
        <f t="shared" si="0"/>
        <v>1.4719944029037086</v>
      </c>
      <c r="L37" s="65">
        <f t="shared" si="4"/>
        <v>8.7882798173796375E-3</v>
      </c>
      <c r="M37" s="65">
        <f t="shared" si="5"/>
        <v>1.2936298702334453E-2</v>
      </c>
      <c r="N37" s="65">
        <f t="shared" si="16"/>
        <v>9.0066189154818198E-3</v>
      </c>
      <c r="O37" s="65">
        <f t="shared" si="6"/>
        <v>1.325769263267591E-2</v>
      </c>
      <c r="P37" s="65">
        <f t="shared" si="7"/>
        <v>8.5824332093755087E-3</v>
      </c>
      <c r="Q37" s="65">
        <f t="shared" si="8"/>
        <v>1.2633293647495662E-2</v>
      </c>
      <c r="R37" s="64">
        <v>103454</v>
      </c>
      <c r="S37" s="64">
        <f t="shared" si="17"/>
        <v>103982.11602591438</v>
      </c>
      <c r="T37" s="64">
        <f t="shared" si="18"/>
        <v>101934.55425563874</v>
      </c>
      <c r="V37" s="56">
        <f t="shared" si="9"/>
        <v>0.65448312620311822</v>
      </c>
      <c r="W37" s="64">
        <f t="shared" si="10"/>
        <v>72215723.769926608</v>
      </c>
      <c r="X37" s="56">
        <f t="shared" si="11"/>
        <v>0.49496055068255485</v>
      </c>
      <c r="Y37" s="64">
        <f t="shared" si="12"/>
        <v>25382926.985720456</v>
      </c>
      <c r="Z37" s="56">
        <f t="shared" si="1"/>
        <v>2.8450510774644959</v>
      </c>
      <c r="AA37" s="65">
        <f t="shared" si="13"/>
        <v>1.2344517429501826E-2</v>
      </c>
      <c r="AB37" s="65">
        <f t="shared" si="14"/>
        <v>3.5120782613583416E-2</v>
      </c>
      <c r="AC37" s="65">
        <f t="shared" si="15"/>
        <v>1.3761238666727458E-2</v>
      </c>
      <c r="AD37" s="65">
        <f t="shared" si="19"/>
        <v>3.915142689601904E-2</v>
      </c>
      <c r="AE37" s="65">
        <f t="shared" si="20"/>
        <v>1.2307390623050201E-2</v>
      </c>
      <c r="AF37" s="65">
        <f t="shared" si="21"/>
        <v>3.5015154952885409E-2</v>
      </c>
      <c r="AG37" s="64">
        <v>912507.15</v>
      </c>
      <c r="AH37" s="64">
        <f t="shared" si="22"/>
        <v>1664361.7846471698</v>
      </c>
      <c r="AI37" s="64">
        <f t="shared" si="23"/>
        <v>1660757.9725761875</v>
      </c>
    </row>
    <row r="38" spans="1:35" x14ac:dyDescent="0.35">
      <c r="A38" s="63">
        <v>60004</v>
      </c>
      <c r="B38" s="63" t="s">
        <v>101</v>
      </c>
      <c r="C38" s="63" t="s">
        <v>72</v>
      </c>
      <c r="D38" s="63" t="s">
        <v>7</v>
      </c>
      <c r="E38" s="64">
        <v>114696940.49893713</v>
      </c>
      <c r="F38" s="64">
        <v>49538026.060542881</v>
      </c>
      <c r="G38" s="56">
        <v>0.29178910812659259</v>
      </c>
      <c r="H38" s="64">
        <f t="shared" si="2"/>
        <v>33467317.973033722</v>
      </c>
      <c r="I38" s="56">
        <v>0.4158173661891677</v>
      </c>
      <c r="J38" s="64">
        <f t="shared" si="3"/>
        <v>20598771.52270529</v>
      </c>
      <c r="K38" s="56">
        <f t="shared" si="0"/>
        <v>1.6247239761916819</v>
      </c>
      <c r="L38" s="65">
        <f t="shared" si="4"/>
        <v>7.7147562783967802E-3</v>
      </c>
      <c r="M38" s="65">
        <f t="shared" si="5"/>
        <v>1.2534349495986558E-2</v>
      </c>
      <c r="N38" s="65">
        <f t="shared" si="16"/>
        <v>7.9064243821560833E-3</v>
      </c>
      <c r="O38" s="65">
        <f t="shared" si="6"/>
        <v>1.2845757259635493E-2</v>
      </c>
      <c r="P38" s="65">
        <f t="shared" si="7"/>
        <v>7.5340546570913224E-3</v>
      </c>
      <c r="Q38" s="65">
        <f t="shared" si="8"/>
        <v>1.2240759239314872E-2</v>
      </c>
      <c r="R38" s="64">
        <v>113041</v>
      </c>
      <c r="S38" s="64">
        <f t="shared" si="17"/>
        <v>113618.0561185202</v>
      </c>
      <c r="T38" s="64">
        <f t="shared" si="18"/>
        <v>111380.74842549981</v>
      </c>
      <c r="V38" s="56">
        <f t="shared" si="9"/>
        <v>0.70821089187340736</v>
      </c>
      <c r="W38" s="64">
        <f t="shared" si="10"/>
        <v>81229622.525903404</v>
      </c>
      <c r="X38" s="56">
        <f t="shared" si="11"/>
        <v>0.58418263381083224</v>
      </c>
      <c r="Y38" s="64">
        <f t="shared" si="12"/>
        <v>28939254.537837587</v>
      </c>
      <c r="Z38" s="56">
        <f t="shared" si="1"/>
        <v>2.8069010008428878</v>
      </c>
      <c r="AA38" s="65">
        <f t="shared" si="13"/>
        <v>1.3885348490828921E-2</v>
      </c>
      <c r="AB38" s="65">
        <f t="shared" si="14"/>
        <v>3.8974798575959979E-2</v>
      </c>
      <c r="AC38" s="65">
        <f t="shared" si="15"/>
        <v>1.5478903541123835E-2</v>
      </c>
      <c r="AD38" s="65">
        <f t="shared" si="19"/>
        <v>4.3447749841531012E-2</v>
      </c>
      <c r="AE38" s="65">
        <f t="shared" si="20"/>
        <v>1.3843587551296336E-2</v>
      </c>
      <c r="AF38" s="65">
        <f t="shared" si="21"/>
        <v>3.8857579752989826E-2</v>
      </c>
      <c r="AG38" s="64">
        <v>196969.52</v>
      </c>
      <c r="AH38" s="64">
        <f t="shared" si="22"/>
        <v>359261.34039420553</v>
      </c>
      <c r="AI38" s="64">
        <f t="shared" si="23"/>
        <v>358483.43839772081</v>
      </c>
    </row>
    <row r="39" spans="1:35" x14ac:dyDescent="0.35">
      <c r="A39" s="63">
        <v>60118</v>
      </c>
      <c r="B39" s="63" t="s">
        <v>102</v>
      </c>
      <c r="C39" s="63" t="s">
        <v>67</v>
      </c>
      <c r="D39" s="63" t="s">
        <v>7</v>
      </c>
      <c r="E39" s="64">
        <v>71833644.400000006</v>
      </c>
      <c r="F39" s="64">
        <v>36135149.070846394</v>
      </c>
      <c r="G39" s="56">
        <v>0.16873259841339314</v>
      </c>
      <c r="H39" s="64">
        <f t="shared" si="2"/>
        <v>12120677.473115688</v>
      </c>
      <c r="I39" s="56">
        <v>0.3159129323574093</v>
      </c>
      <c r="J39" s="64">
        <f t="shared" si="3"/>
        <v>11415560.904143199</v>
      </c>
      <c r="K39" s="56">
        <f t="shared" si="0"/>
        <v>1.0617680177867188</v>
      </c>
      <c r="L39" s="65">
        <f t="shared" si="4"/>
        <v>2.7940115401385245E-3</v>
      </c>
      <c r="M39" s="65">
        <f t="shared" si="5"/>
        <v>2.9665920946460984E-3</v>
      </c>
      <c r="N39" s="65">
        <f t="shared" si="16"/>
        <v>2.8634269402438468E-3</v>
      </c>
      <c r="O39" s="65">
        <f t="shared" si="6"/>
        <v>3.0402951464197987E-3</v>
      </c>
      <c r="P39" s="65">
        <f t="shared" si="7"/>
        <v>2.7285678116486193E-3</v>
      </c>
      <c r="Q39" s="65">
        <f t="shared" si="8"/>
        <v>2.8971060367707995E-3</v>
      </c>
      <c r="R39" s="64">
        <v>11421</v>
      </c>
      <c r="S39" s="64">
        <f t="shared" si="17"/>
        <v>11479.302367544688</v>
      </c>
      <c r="T39" s="64">
        <f t="shared" si="18"/>
        <v>11253.257913214085</v>
      </c>
      <c r="V39" s="56">
        <f t="shared" si="9"/>
        <v>0.83126740158660684</v>
      </c>
      <c r="W39" s="64">
        <f t="shared" si="10"/>
        <v>59712966.926884316</v>
      </c>
      <c r="X39" s="56">
        <f t="shared" si="11"/>
        <v>0.68408706764259075</v>
      </c>
      <c r="Y39" s="64">
        <f t="shared" si="12"/>
        <v>24719588.166703198</v>
      </c>
      <c r="Z39" s="56">
        <f t="shared" si="1"/>
        <v>2.4156133396800077</v>
      </c>
      <c r="AA39" s="65">
        <f t="shared" si="13"/>
        <v>1.0207302821538124E-2</v>
      </c>
      <c r="AB39" s="65">
        <f t="shared" si="14"/>
        <v>2.4656896857860874E-2</v>
      </c>
      <c r="AC39" s="65">
        <f t="shared" si="15"/>
        <v>1.1378746157792521E-2</v>
      </c>
      <c r="AD39" s="65">
        <f t="shared" si="19"/>
        <v>2.7486651007596247E-2</v>
      </c>
      <c r="AE39" s="65">
        <f t="shared" si="20"/>
        <v>1.0176603804066391E-2</v>
      </c>
      <c r="AF39" s="65">
        <f t="shared" si="21"/>
        <v>2.4582739901741084E-2</v>
      </c>
      <c r="AG39" s="64">
        <v>9882.77</v>
      </c>
      <c r="AH39" s="64">
        <f t="shared" si="22"/>
        <v>18025.617349362699</v>
      </c>
      <c r="AI39" s="64">
        <f t="shared" si="23"/>
        <v>17986.586810455974</v>
      </c>
    </row>
    <row r="40" spans="1:35" x14ac:dyDescent="0.35">
      <c r="A40" s="63">
        <v>61324</v>
      </c>
      <c r="B40" s="63" t="s">
        <v>103</v>
      </c>
      <c r="C40" s="63" t="s">
        <v>87</v>
      </c>
      <c r="D40" s="63" t="s">
        <v>190</v>
      </c>
      <c r="E40" s="64">
        <v>71260965.856377631</v>
      </c>
      <c r="F40" s="64">
        <v>47604385.418814868</v>
      </c>
      <c r="G40" s="56">
        <v>0.16024996258321231</v>
      </c>
      <c r="H40" s="64">
        <f t="shared" si="2"/>
        <v>11419567.112128085</v>
      </c>
      <c r="I40" s="56">
        <v>0.2498440207235583</v>
      </c>
      <c r="J40" s="64">
        <f t="shared" si="3"/>
        <v>11893671.057110637</v>
      </c>
      <c r="K40" s="56">
        <f t="shared" si="0"/>
        <v>0.9601381320614959</v>
      </c>
      <c r="L40" s="65">
        <f t="shared" si="4"/>
        <v>2.632394300190096E-3</v>
      </c>
      <c r="M40" s="65">
        <f t="shared" si="5"/>
        <v>2.5274621462338474E-3</v>
      </c>
      <c r="N40" s="65">
        <f t="shared" si="16"/>
        <v>0</v>
      </c>
      <c r="O40" s="65">
        <f t="shared" si="6"/>
        <v>0</v>
      </c>
      <c r="P40" s="65">
        <f t="shared" si="7"/>
        <v>2.5707361089531786E-3</v>
      </c>
      <c r="Q40" s="65">
        <f t="shared" si="8"/>
        <v>2.4682617656733431E-3</v>
      </c>
      <c r="R40" s="64">
        <v>81674</v>
      </c>
      <c r="S40" s="64">
        <f t="shared" si="17"/>
        <v>82090.932629966279</v>
      </c>
      <c r="T40" s="64">
        <f t="shared" si="18"/>
        <v>80474.440662275389</v>
      </c>
      <c r="V40" s="56">
        <f t="shared" si="9"/>
        <v>0.83975003741678766</v>
      </c>
      <c r="W40" s="64">
        <f t="shared" si="10"/>
        <v>59841398.744249545</v>
      </c>
      <c r="X40" s="56">
        <f t="shared" si="11"/>
        <v>0.75015597927644173</v>
      </c>
      <c r="Y40" s="64">
        <f t="shared" si="12"/>
        <v>35710714.36170423</v>
      </c>
      <c r="Z40" s="56">
        <f t="shared" si="1"/>
        <v>1.6757267339469073</v>
      </c>
      <c r="AA40" s="65">
        <f t="shared" si="13"/>
        <v>1.022925688812089E-2</v>
      </c>
      <c r="AB40" s="65">
        <f t="shared" si="14"/>
        <v>1.7141439235834725E-2</v>
      </c>
      <c r="AC40" s="65">
        <f t="shared" si="15"/>
        <v>0</v>
      </c>
      <c r="AD40" s="65">
        <f t="shared" si="19"/>
        <v>0</v>
      </c>
      <c r="AE40" s="65">
        <f t="shared" si="20"/>
        <v>1.0198491842601848E-2</v>
      </c>
      <c r="AF40" s="65">
        <f t="shared" si="21"/>
        <v>1.7089885426587372E-2</v>
      </c>
      <c r="AG40" s="64">
        <v>556895.44000000006</v>
      </c>
      <c r="AH40" s="64">
        <f t="shared" si="22"/>
        <v>1015746.0008727284</v>
      </c>
      <c r="AI40" s="64">
        <f t="shared" si="23"/>
        <v>1013546.6246717343</v>
      </c>
    </row>
    <row r="41" spans="1:35" x14ac:dyDescent="0.35">
      <c r="A41" s="63">
        <v>60065</v>
      </c>
      <c r="B41" s="63" t="s">
        <v>104</v>
      </c>
      <c r="C41" s="63" t="s">
        <v>69</v>
      </c>
      <c r="D41" s="63" t="s">
        <v>7</v>
      </c>
      <c r="E41" s="64">
        <v>94592734.199452206</v>
      </c>
      <c r="F41" s="64">
        <v>28777406.604161561</v>
      </c>
      <c r="G41" s="56">
        <v>0.43785817395648946</v>
      </c>
      <c r="H41" s="64">
        <f t="shared" si="2"/>
        <v>41418201.866123714</v>
      </c>
      <c r="I41" s="56">
        <v>0.59802149497988588</v>
      </c>
      <c r="J41" s="64">
        <f t="shared" si="3"/>
        <v>17209507.719064739</v>
      </c>
      <c r="K41" s="56">
        <f t="shared" si="0"/>
        <v>2.4067046275960884</v>
      </c>
      <c r="L41" s="65">
        <f t="shared" si="4"/>
        <v>9.5475631822079503E-3</v>
      </c>
      <c r="M41" s="65">
        <f t="shared" si="5"/>
        <v>2.2978164492885908E-2</v>
      </c>
      <c r="N41" s="65">
        <f t="shared" si="16"/>
        <v>9.7847661818387058E-3</v>
      </c>
      <c r="O41" s="65">
        <f t="shared" si="6"/>
        <v>2.3549042049776921E-2</v>
      </c>
      <c r="P41" s="65">
        <f t="shared" si="7"/>
        <v>9.3239319896876588E-3</v>
      </c>
      <c r="Q41" s="65">
        <f t="shared" si="8"/>
        <v>2.2439950266972493E-2</v>
      </c>
      <c r="R41" s="64">
        <v>951509</v>
      </c>
      <c r="S41" s="64">
        <f t="shared" si="17"/>
        <v>956366.3003624971</v>
      </c>
      <c r="T41" s="64">
        <f t="shared" si="18"/>
        <v>937534.03237408469</v>
      </c>
      <c r="V41" s="56">
        <f t="shared" si="9"/>
        <v>0.56214182604351048</v>
      </c>
      <c r="W41" s="64">
        <f t="shared" si="10"/>
        <v>53174532.333328485</v>
      </c>
      <c r="X41" s="56">
        <f t="shared" si="11"/>
        <v>0.40197850502011412</v>
      </c>
      <c r="Y41" s="64">
        <f t="shared" si="12"/>
        <v>11567898.885096824</v>
      </c>
      <c r="Z41" s="56">
        <f t="shared" si="1"/>
        <v>4.5967321171724969</v>
      </c>
      <c r="AA41" s="65">
        <f t="shared" si="13"/>
        <v>9.0896262881150804E-3</v>
      </c>
      <c r="AB41" s="65">
        <f t="shared" si="14"/>
        <v>4.1782577091674017E-2</v>
      </c>
      <c r="AC41" s="65">
        <f t="shared" si="15"/>
        <v>1.0132799233056735E-2</v>
      </c>
      <c r="AD41" s="65">
        <f t="shared" si="19"/>
        <v>4.6577763671452735E-2</v>
      </c>
      <c r="AE41" s="65">
        <f t="shared" si="20"/>
        <v>9.0622887435051983E-3</v>
      </c>
      <c r="AF41" s="65">
        <f t="shared" si="21"/>
        <v>4.165691372236114E-2</v>
      </c>
      <c r="AG41" s="64">
        <v>159793.03</v>
      </c>
      <c r="AH41" s="64">
        <f t="shared" si="22"/>
        <v>291453.51089575433</v>
      </c>
      <c r="AI41" s="64">
        <f t="shared" si="23"/>
        <v>290822.43194982735</v>
      </c>
    </row>
    <row r="42" spans="1:35" x14ac:dyDescent="0.35">
      <c r="A42" s="63">
        <v>60131</v>
      </c>
      <c r="B42" s="63" t="s">
        <v>105</v>
      </c>
      <c r="C42" s="63" t="s">
        <v>61</v>
      </c>
      <c r="D42" s="63" t="s">
        <v>7</v>
      </c>
      <c r="E42" s="64">
        <v>84422656.404384792</v>
      </c>
      <c r="F42" s="64">
        <v>42444663.876999959</v>
      </c>
      <c r="G42" s="56">
        <v>0.30109152700703334</v>
      </c>
      <c r="H42" s="64">
        <f t="shared" si="2"/>
        <v>25418946.530786321</v>
      </c>
      <c r="I42" s="56">
        <v>0.44663572507147908</v>
      </c>
      <c r="J42" s="64">
        <f t="shared" si="3"/>
        <v>18957303.226119094</v>
      </c>
      <c r="K42" s="56">
        <f t="shared" si="0"/>
        <v>1.34085245288288</v>
      </c>
      <c r="L42" s="65">
        <f t="shared" si="4"/>
        <v>5.859476923027537E-3</v>
      </c>
      <c r="M42" s="65">
        <f t="shared" si="5"/>
        <v>7.856694004852104E-3</v>
      </c>
      <c r="N42" s="65">
        <f t="shared" si="16"/>
        <v>6.0050518174675554E-3</v>
      </c>
      <c r="O42" s="65">
        <f t="shared" si="6"/>
        <v>8.0518884591401687E-3</v>
      </c>
      <c r="P42" s="65">
        <f t="shared" si="7"/>
        <v>5.7222312419218432E-3</v>
      </c>
      <c r="Q42" s="65">
        <f t="shared" si="8"/>
        <v>7.6726677966939523E-3</v>
      </c>
      <c r="R42" s="64">
        <v>40343</v>
      </c>
      <c r="S42" s="64">
        <f t="shared" si="17"/>
        <v>40548.944524459796</v>
      </c>
      <c r="T42" s="64">
        <f t="shared" si="18"/>
        <v>39750.475789580232</v>
      </c>
      <c r="V42" s="56">
        <f t="shared" si="9"/>
        <v>0.69890847299296666</v>
      </c>
      <c r="W42" s="64">
        <f t="shared" si="10"/>
        <v>59003709.873598471</v>
      </c>
      <c r="X42" s="56">
        <f t="shared" si="11"/>
        <v>0.55336427492852092</v>
      </c>
      <c r="Y42" s="64">
        <f t="shared" si="12"/>
        <v>23487360.650880866</v>
      </c>
      <c r="Z42" s="56">
        <f t="shared" si="1"/>
        <v>2.5121473098079075</v>
      </c>
      <c r="AA42" s="65">
        <f t="shared" si="13"/>
        <v>1.0086062797908666E-2</v>
      </c>
      <c r="AB42" s="65">
        <f t="shared" si="14"/>
        <v>2.5337675524319873E-2</v>
      </c>
      <c r="AC42" s="65">
        <f t="shared" si="15"/>
        <v>1.1243591996388257E-2</v>
      </c>
      <c r="AD42" s="65">
        <f t="shared" si="19"/>
        <v>2.8245559386304481E-2</v>
      </c>
      <c r="AE42" s="65">
        <f t="shared" si="20"/>
        <v>1.0055728416391088E-2</v>
      </c>
      <c r="AF42" s="65">
        <f t="shared" si="21"/>
        <v>2.52614710893958E-2</v>
      </c>
      <c r="AG42" s="64">
        <v>54411.63</v>
      </c>
      <c r="AH42" s="64">
        <f t="shared" si="22"/>
        <v>99243.756733699527</v>
      </c>
      <c r="AI42" s="64">
        <f t="shared" si="23"/>
        <v>99028.866045998278</v>
      </c>
    </row>
    <row r="43" spans="1:35" x14ac:dyDescent="0.35">
      <c r="A43" s="63">
        <v>61322</v>
      </c>
      <c r="B43" s="63" t="s">
        <v>106</v>
      </c>
      <c r="C43" s="63" t="s">
        <v>87</v>
      </c>
      <c r="D43" s="63" t="s">
        <v>190</v>
      </c>
      <c r="E43" s="64">
        <v>84014210.994116068</v>
      </c>
      <c r="F43" s="64">
        <v>29014637.529820815</v>
      </c>
      <c r="G43" s="56">
        <v>7.0296375966597824E-2</v>
      </c>
      <c r="H43" s="64">
        <f t="shared" si="2"/>
        <v>5905894.5625794595</v>
      </c>
      <c r="I43" s="56">
        <v>0.19201708732473127</v>
      </c>
      <c r="J43" s="64">
        <f t="shared" si="3"/>
        <v>5571306.1882590288</v>
      </c>
      <c r="K43" s="56">
        <f t="shared" si="0"/>
        <v>1.060055642790831</v>
      </c>
      <c r="L43" s="65">
        <f t="shared" si="4"/>
        <v>1.3614038983620167E-3</v>
      </c>
      <c r="M43" s="65">
        <f t="shared" si="5"/>
        <v>1.4431638845760907E-3</v>
      </c>
      <c r="N43" s="65">
        <f t="shared" si="16"/>
        <v>0</v>
      </c>
      <c r="O43" s="65">
        <f t="shared" si="6"/>
        <v>0</v>
      </c>
      <c r="P43" s="65">
        <f t="shared" si="7"/>
        <v>1.3295159316125717E-3</v>
      </c>
      <c r="Q43" s="65">
        <f t="shared" si="8"/>
        <v>1.4093608654862152E-3</v>
      </c>
      <c r="R43" s="64">
        <v>4920</v>
      </c>
      <c r="S43" s="64">
        <f t="shared" si="17"/>
        <v>4945.1158084510871</v>
      </c>
      <c r="T43" s="64">
        <f t="shared" si="18"/>
        <v>4847.7391588313894</v>
      </c>
      <c r="V43" s="56">
        <f t="shared" si="9"/>
        <v>0.92970362403340223</v>
      </c>
      <c r="W43" s="64">
        <f t="shared" si="10"/>
        <v>78108316.431536615</v>
      </c>
      <c r="X43" s="56">
        <f t="shared" si="11"/>
        <v>0.80798291267526867</v>
      </c>
      <c r="Y43" s="64">
        <f t="shared" si="12"/>
        <v>23443331.341561783</v>
      </c>
      <c r="Z43" s="56">
        <f t="shared" si="1"/>
        <v>3.3317925380793203</v>
      </c>
      <c r="AA43" s="65">
        <f t="shared" si="13"/>
        <v>1.3351794086424174E-2</v>
      </c>
      <c r="AB43" s="65">
        <f t="shared" si="14"/>
        <v>4.4485407907119655E-2</v>
      </c>
      <c r="AC43" s="65">
        <f t="shared" si="15"/>
        <v>0</v>
      </c>
      <c r="AD43" s="65">
        <f t="shared" si="19"/>
        <v>0</v>
      </c>
      <c r="AE43" s="65">
        <f t="shared" si="20"/>
        <v>1.3311637840733762E-2</v>
      </c>
      <c r="AF43" s="65">
        <f t="shared" si="21"/>
        <v>4.4351615627371062E-2</v>
      </c>
      <c r="AG43" s="64">
        <v>946.47</v>
      </c>
      <c r="AH43" s="64">
        <f t="shared" si="22"/>
        <v>1726.3081153008025</v>
      </c>
      <c r="AI43" s="64">
        <f t="shared" si="23"/>
        <v>1722.5701719752929</v>
      </c>
    </row>
    <row r="44" spans="1:35" x14ac:dyDescent="0.35">
      <c r="A44" s="63">
        <v>60006</v>
      </c>
      <c r="B44" s="63" t="s">
        <v>107</v>
      </c>
      <c r="C44" s="63" t="s">
        <v>108</v>
      </c>
      <c r="D44" s="63" t="s">
        <v>7</v>
      </c>
      <c r="E44" s="64">
        <v>70764591.879967228</v>
      </c>
      <c r="F44" s="64">
        <v>30142575.122490779</v>
      </c>
      <c r="G44" s="56">
        <v>0.20191988227115085</v>
      </c>
      <c r="H44" s="64">
        <f t="shared" si="2"/>
        <v>14288778.06136902</v>
      </c>
      <c r="I44" s="56">
        <v>0.29284898746057286</v>
      </c>
      <c r="J44" s="64">
        <f t="shared" si="3"/>
        <v>8827222.6040756777</v>
      </c>
      <c r="K44" s="56">
        <f t="shared" si="0"/>
        <v>1.618717313730329</v>
      </c>
      <c r="L44" s="65">
        <f t="shared" si="4"/>
        <v>3.2937936750230832E-3</v>
      </c>
      <c r="M44" s="65">
        <f t="shared" si="5"/>
        <v>5.3317208496153137E-3</v>
      </c>
      <c r="N44" s="65">
        <f t="shared" si="16"/>
        <v>3.3756258373214432E-3</v>
      </c>
      <c r="O44" s="65">
        <f t="shared" si="6"/>
        <v>5.4641839875476592E-3</v>
      </c>
      <c r="P44" s="65">
        <f t="shared" si="7"/>
        <v>3.2166436218206218E-3</v>
      </c>
      <c r="Q44" s="65">
        <f t="shared" si="8"/>
        <v>5.2068367227412734E-3</v>
      </c>
      <c r="R44" s="64">
        <v>1794722</v>
      </c>
      <c r="S44" s="64">
        <f t="shared" si="17"/>
        <v>1803883.7670680797</v>
      </c>
      <c r="T44" s="64">
        <f t="shared" si="18"/>
        <v>1768362.6257349977</v>
      </c>
      <c r="V44" s="56">
        <f t="shared" si="9"/>
        <v>0.79808011772884913</v>
      </c>
      <c r="W44" s="64">
        <f t="shared" si="10"/>
        <v>56475813.818598203</v>
      </c>
      <c r="X44" s="56">
        <f t="shared" si="11"/>
        <v>0.70715101253942714</v>
      </c>
      <c r="Y44" s="64">
        <f t="shared" si="12"/>
        <v>21315352.518415101</v>
      </c>
      <c r="Z44" s="56">
        <f t="shared" si="1"/>
        <v>2.6495369368067787</v>
      </c>
      <c r="AA44" s="65">
        <f t="shared" si="13"/>
        <v>9.6539455901612451E-3</v>
      </c>
      <c r="AB44" s="65">
        <f t="shared" si="14"/>
        <v>2.5578485427055136E-2</v>
      </c>
      <c r="AC44" s="65">
        <f t="shared" si="15"/>
        <v>1.0761882762975794E-2</v>
      </c>
      <c r="AD44" s="65">
        <f t="shared" si="19"/>
        <v>2.8514005890088557E-2</v>
      </c>
      <c r="AE44" s="65">
        <f t="shared" si="20"/>
        <v>9.6249108246090603E-3</v>
      </c>
      <c r="AF44" s="65">
        <f t="shared" si="21"/>
        <v>2.5501556743273097E-2</v>
      </c>
      <c r="AG44" s="64">
        <v>3365736.08</v>
      </c>
      <c r="AH44" s="64">
        <f t="shared" si="22"/>
        <v>6138913.551263866</v>
      </c>
      <c r="AI44" s="64">
        <f t="shared" si="23"/>
        <v>6125621.0742538562</v>
      </c>
    </row>
    <row r="45" spans="1:35" x14ac:dyDescent="0.35">
      <c r="A45" s="63">
        <v>60049</v>
      </c>
      <c r="B45" s="63" t="s">
        <v>109</v>
      </c>
      <c r="C45" s="63" t="s">
        <v>61</v>
      </c>
      <c r="D45" s="63" t="s">
        <v>7</v>
      </c>
      <c r="E45" s="64">
        <v>51112403.045638949</v>
      </c>
      <c r="F45" s="64">
        <v>40862962.32454361</v>
      </c>
      <c r="G45" s="56">
        <v>0.19662376527033357</v>
      </c>
      <c r="H45" s="64">
        <f t="shared" si="2"/>
        <v>10049913.138848396</v>
      </c>
      <c r="I45" s="56">
        <v>0.26618827236072751</v>
      </c>
      <c r="J45" s="64">
        <f t="shared" si="3"/>
        <v>10877241.344711762</v>
      </c>
      <c r="K45" s="56">
        <f t="shared" si="0"/>
        <v>0.923939519254522</v>
      </c>
      <c r="L45" s="65">
        <f t="shared" si="4"/>
        <v>2.316666980836195E-3</v>
      </c>
      <c r="M45" s="65">
        <f t="shared" si="5"/>
        <v>2.1404601765466192E-3</v>
      </c>
      <c r="N45" s="65">
        <f t="shared" si="16"/>
        <v>2.3742230657253648E-3</v>
      </c>
      <c r="O45" s="65">
        <f t="shared" si="6"/>
        <v>2.193638517949291E-3</v>
      </c>
      <c r="P45" s="65">
        <f t="shared" si="7"/>
        <v>2.262404024968856E-3</v>
      </c>
      <c r="Q45" s="65">
        <f t="shared" si="8"/>
        <v>2.0903244871892206E-3</v>
      </c>
      <c r="R45" s="64">
        <v>28657</v>
      </c>
      <c r="S45" s="64">
        <f t="shared" si="17"/>
        <v>28803.289374549349</v>
      </c>
      <c r="T45" s="64">
        <f t="shared" si="18"/>
        <v>28236.10997451852</v>
      </c>
      <c r="V45" s="56">
        <f t="shared" si="9"/>
        <v>0.80337623472966646</v>
      </c>
      <c r="W45" s="64">
        <f t="shared" si="10"/>
        <v>41062489.906790555</v>
      </c>
      <c r="X45" s="56">
        <f t="shared" si="11"/>
        <v>0.73381172763927249</v>
      </c>
      <c r="Y45" s="64">
        <f t="shared" si="12"/>
        <v>29985720.979831848</v>
      </c>
      <c r="Z45" s="56">
        <f t="shared" si="1"/>
        <v>1.3694014539256485</v>
      </c>
      <c r="AA45" s="65">
        <f t="shared" si="13"/>
        <v>7.0192001947948345E-3</v>
      </c>
      <c r="AB45" s="65">
        <f t="shared" si="14"/>
        <v>9.6121029521472421E-3</v>
      </c>
      <c r="AC45" s="65">
        <f t="shared" si="15"/>
        <v>7.8247602372261936E-3</v>
      </c>
      <c r="AD45" s="65">
        <f t="shared" si="19"/>
        <v>1.0715238045477152E-2</v>
      </c>
      <c r="AE45" s="65">
        <f t="shared" si="20"/>
        <v>6.9980895690805759E-3</v>
      </c>
      <c r="AF45" s="65">
        <f t="shared" si="21"/>
        <v>9.5831940306008549E-3</v>
      </c>
      <c r="AG45" s="64">
        <v>6842.5</v>
      </c>
      <c r="AH45" s="64">
        <f t="shared" si="22"/>
        <v>12480.335646080426</v>
      </c>
      <c r="AI45" s="64">
        <f t="shared" si="23"/>
        <v>12453.312204022252</v>
      </c>
    </row>
    <row r="46" spans="1:35" x14ac:dyDescent="0.35">
      <c r="A46" s="63">
        <v>60107</v>
      </c>
      <c r="B46" s="63" t="s">
        <v>110</v>
      </c>
      <c r="C46" s="63" t="s">
        <v>78</v>
      </c>
      <c r="D46" s="63" t="s">
        <v>7</v>
      </c>
      <c r="E46" s="64">
        <v>84811330.29031831</v>
      </c>
      <c r="F46" s="64">
        <v>18166058.253671318</v>
      </c>
      <c r="G46" s="56">
        <v>8.1978149518953797E-3</v>
      </c>
      <c r="H46" s="64">
        <f t="shared" si="2"/>
        <v>695267.59154410893</v>
      </c>
      <c r="I46" s="56">
        <v>3.4612378347088121E-2</v>
      </c>
      <c r="J46" s="64">
        <f t="shared" si="3"/>
        <v>628770.48135131458</v>
      </c>
      <c r="K46" s="56">
        <f t="shared" si="0"/>
        <v>1.1057573664238862</v>
      </c>
      <c r="L46" s="65">
        <f t="shared" si="4"/>
        <v>1.602703874075783E-4</v>
      </c>
      <c r="M46" s="65">
        <f t="shared" si="5"/>
        <v>1.7722016149553977E-4</v>
      </c>
      <c r="N46" s="65">
        <f t="shared" si="16"/>
        <v>1.6425220097817666E-4</v>
      </c>
      <c r="O46" s="65">
        <f t="shared" si="6"/>
        <v>1.8162308118295549E-4</v>
      </c>
      <c r="P46" s="65">
        <f t="shared" si="7"/>
        <v>1.565163972869958E-4</v>
      </c>
      <c r="Q46" s="65">
        <f t="shared" si="8"/>
        <v>1.7306915926622315E-4</v>
      </c>
      <c r="R46" s="64">
        <v>0</v>
      </c>
      <c r="S46" s="64">
        <f t="shared" si="17"/>
        <v>0</v>
      </c>
      <c r="T46" s="64">
        <f t="shared" si="18"/>
        <v>0</v>
      </c>
      <c r="V46" s="56">
        <f t="shared" si="9"/>
        <v>0.99180218504810458</v>
      </c>
      <c r="W46" s="64">
        <f t="shared" si="10"/>
        <v>84116062.698774204</v>
      </c>
      <c r="X46" s="56">
        <f t="shared" si="11"/>
        <v>0.96538762165291192</v>
      </c>
      <c r="Y46" s="64">
        <f t="shared" si="12"/>
        <v>17537287.772320006</v>
      </c>
      <c r="Z46" s="56">
        <f t="shared" si="1"/>
        <v>4.7964122953800681</v>
      </c>
      <c r="AA46" s="65">
        <f t="shared" si="13"/>
        <v>1.4378755039473889E-2</v>
      </c>
      <c r="AB46" s="65">
        <f t="shared" si="14"/>
        <v>6.8966437463590685E-2</v>
      </c>
      <c r="AC46" s="65">
        <f t="shared" si="15"/>
        <v>1.602893600001953E-2</v>
      </c>
      <c r="AD46" s="65">
        <f t="shared" si="19"/>
        <v>7.6881385712353881E-2</v>
      </c>
      <c r="AE46" s="65">
        <f t="shared" si="20"/>
        <v>1.4335510152955274E-2</v>
      </c>
      <c r="AF46" s="65">
        <f t="shared" si="21"/>
        <v>6.8759017158180474E-2</v>
      </c>
      <c r="AG46" s="64">
        <v>170166.91</v>
      </c>
      <c r="AH46" s="64">
        <f t="shared" si="22"/>
        <v>310374.88529870071</v>
      </c>
      <c r="AI46" s="64">
        <f t="shared" si="23"/>
        <v>309702.83624753467</v>
      </c>
    </row>
    <row r="47" spans="1:35" x14ac:dyDescent="0.35">
      <c r="A47" s="63">
        <v>60030</v>
      </c>
      <c r="B47" s="63" t="s">
        <v>111</v>
      </c>
      <c r="C47" s="63" t="s">
        <v>93</v>
      </c>
      <c r="D47" s="63" t="s">
        <v>7</v>
      </c>
      <c r="E47" s="64">
        <v>72075953.232388824</v>
      </c>
      <c r="F47" s="64">
        <v>39127537.510553598</v>
      </c>
      <c r="G47" s="56">
        <v>0.30628202623937056</v>
      </c>
      <c r="H47" s="64">
        <f t="shared" si="2"/>
        <v>22075568.999150161</v>
      </c>
      <c r="I47" s="56">
        <v>0.43245096790174942</v>
      </c>
      <c r="J47" s="64">
        <f t="shared" si="3"/>
        <v>16920741.468050912</v>
      </c>
      <c r="K47" s="56">
        <f t="shared" si="0"/>
        <v>1.3046454873642739</v>
      </c>
      <c r="L47" s="65">
        <f t="shared" si="4"/>
        <v>5.0887745074941568E-3</v>
      </c>
      <c r="M47" s="65">
        <f t="shared" si="5"/>
        <v>6.6390466974166071E-3</v>
      </c>
      <c r="N47" s="65">
        <f t="shared" si="16"/>
        <v>5.2152018015152683E-3</v>
      </c>
      <c r="O47" s="65">
        <f t="shared" si="6"/>
        <v>6.8039894960409261E-3</v>
      </c>
      <c r="P47" s="65">
        <f t="shared" si="7"/>
        <v>4.9695808776789099E-3</v>
      </c>
      <c r="Q47" s="65">
        <f t="shared" si="8"/>
        <v>6.4835412661555774E-3</v>
      </c>
      <c r="R47" s="64">
        <v>173771</v>
      </c>
      <c r="S47" s="64">
        <f t="shared" si="17"/>
        <v>174658.0729980394</v>
      </c>
      <c r="T47" s="64">
        <f t="shared" si="18"/>
        <v>171218.79702627833</v>
      </c>
      <c r="V47" s="56">
        <f t="shared" si="9"/>
        <v>0.69371797376062938</v>
      </c>
      <c r="W47" s="64">
        <f t="shared" si="10"/>
        <v>50000384.23323866</v>
      </c>
      <c r="X47" s="56">
        <f t="shared" si="11"/>
        <v>0.56754903209825058</v>
      </c>
      <c r="Y47" s="64">
        <f t="shared" si="12"/>
        <v>22206796.042502686</v>
      </c>
      <c r="Z47" s="56">
        <f t="shared" si="1"/>
        <v>2.2515802881937788</v>
      </c>
      <c r="AA47" s="65">
        <f t="shared" si="13"/>
        <v>8.5470390993441989E-3</v>
      </c>
      <c r="AB47" s="65">
        <f t="shared" si="14"/>
        <v>1.9244344758504908E-2</v>
      </c>
      <c r="AC47" s="65">
        <f t="shared" si="15"/>
        <v>9.5279419071364526E-3</v>
      </c>
      <c r="AD47" s="65">
        <f t="shared" si="19"/>
        <v>2.1452926185163874E-2</v>
      </c>
      <c r="AE47" s="65">
        <f t="shared" si="20"/>
        <v>8.5213334151659353E-3</v>
      </c>
      <c r="AF47" s="65">
        <f t="shared" si="21"/>
        <v>1.9186466346714594E-2</v>
      </c>
      <c r="AG47" s="64">
        <v>14941</v>
      </c>
      <c r="AH47" s="64">
        <f t="shared" si="22"/>
        <v>27251.544740677771</v>
      </c>
      <c r="AI47" s="64">
        <f t="shared" si="23"/>
        <v>27192.537470266197</v>
      </c>
    </row>
    <row r="48" spans="1:35" x14ac:dyDescent="0.35">
      <c r="A48" s="63">
        <v>60124</v>
      </c>
      <c r="B48" s="63" t="s">
        <v>112</v>
      </c>
      <c r="C48" s="63" t="s">
        <v>67</v>
      </c>
      <c r="D48" s="63" t="s">
        <v>7</v>
      </c>
      <c r="E48" s="64">
        <v>42805718.689262509</v>
      </c>
      <c r="F48" s="64">
        <v>11030253.273449883</v>
      </c>
      <c r="G48" s="56">
        <v>0.33469543645380823</v>
      </c>
      <c r="H48" s="64">
        <f t="shared" si="2"/>
        <v>14326878.699421652</v>
      </c>
      <c r="I48" s="56">
        <v>0.39678921627640523</v>
      </c>
      <c r="J48" s="64">
        <f t="shared" si="3"/>
        <v>4376685.5517024323</v>
      </c>
      <c r="K48" s="56">
        <f t="shared" si="0"/>
        <v>3.273453971087509</v>
      </c>
      <c r="L48" s="65">
        <f t="shared" si="4"/>
        <v>3.3025764862679012E-3</v>
      </c>
      <c r="M48" s="65">
        <f t="shared" si="5"/>
        <v>1.0810832113793894E-2</v>
      </c>
      <c r="N48" s="65">
        <f t="shared" si="16"/>
        <v>3.3846268518012337E-3</v>
      </c>
      <c r="O48" s="65">
        <f t="shared" si="6"/>
        <v>1.1079420208678163E-2</v>
      </c>
      <c r="P48" s="65">
        <f t="shared" si="7"/>
        <v>3.2252207145470201E-3</v>
      </c>
      <c r="Q48" s="65">
        <f t="shared" si="8"/>
        <v>1.0557611555667637E-2</v>
      </c>
      <c r="R48" s="64">
        <v>0</v>
      </c>
      <c r="S48" s="64">
        <f t="shared" si="17"/>
        <v>0</v>
      </c>
      <c r="T48" s="64">
        <f t="shared" si="18"/>
        <v>0</v>
      </c>
      <c r="V48" s="56">
        <f t="shared" si="9"/>
        <v>0.66530456354619183</v>
      </c>
      <c r="W48" s="64">
        <f t="shared" si="10"/>
        <v>28478839.989840861</v>
      </c>
      <c r="X48" s="56">
        <f t="shared" si="11"/>
        <v>0.60321078372359471</v>
      </c>
      <c r="Y48" s="64">
        <f t="shared" si="12"/>
        <v>6653567.7217474496</v>
      </c>
      <c r="Z48" s="56">
        <f t="shared" si="1"/>
        <v>4.2802359847870255</v>
      </c>
      <c r="AA48" s="65">
        <f t="shared" si="13"/>
        <v>4.8681577677822316E-3</v>
      </c>
      <c r="AB48" s="65">
        <f t="shared" si="14"/>
        <v>2.0836864057281988E-2</v>
      </c>
      <c r="AC48" s="65">
        <f t="shared" si="15"/>
        <v>5.4268529565710197E-3</v>
      </c>
      <c r="AD48" s="65">
        <f t="shared" si="19"/>
        <v>2.3228211308863139E-2</v>
      </c>
      <c r="AE48" s="65">
        <f t="shared" si="20"/>
        <v>4.8535165189644777E-3</v>
      </c>
      <c r="AF48" s="65">
        <f t="shared" si="21"/>
        <v>2.0774196057230018E-2</v>
      </c>
      <c r="AG48" s="64">
        <v>0</v>
      </c>
      <c r="AH48" s="64">
        <f t="shared" si="22"/>
        <v>0</v>
      </c>
      <c r="AI48" s="64">
        <f t="shared" si="23"/>
        <v>0</v>
      </c>
    </row>
    <row r="49" spans="1:35" x14ac:dyDescent="0.35">
      <c r="A49" s="63">
        <v>61344</v>
      </c>
      <c r="B49" s="63" t="s">
        <v>113</v>
      </c>
      <c r="C49" s="63" t="s">
        <v>67</v>
      </c>
      <c r="D49" s="63" t="s">
        <v>190</v>
      </c>
      <c r="E49" s="64">
        <v>61318892.587424934</v>
      </c>
      <c r="F49" s="64">
        <v>18961910.591663718</v>
      </c>
      <c r="G49" s="56">
        <v>0.15921961002181526</v>
      </c>
      <c r="H49" s="64">
        <f t="shared" si="2"/>
        <v>9763170.1647393759</v>
      </c>
      <c r="I49" s="56">
        <v>0.40573709509595085</v>
      </c>
      <c r="J49" s="64">
        <f t="shared" si="3"/>
        <v>7693550.5209307801</v>
      </c>
      <c r="K49" s="56">
        <f t="shared" si="0"/>
        <v>1.2690070908325184</v>
      </c>
      <c r="L49" s="65">
        <f t="shared" si="4"/>
        <v>2.250568103072038E-3</v>
      </c>
      <c r="M49" s="65">
        <f t="shared" si="5"/>
        <v>2.8559868811999065E-3</v>
      </c>
      <c r="N49" s="65">
        <f t="shared" si="16"/>
        <v>0</v>
      </c>
      <c r="O49" s="65">
        <f t="shared" si="6"/>
        <v>0</v>
      </c>
      <c r="P49" s="65">
        <f t="shared" si="7"/>
        <v>2.197853371665386E-3</v>
      </c>
      <c r="Q49" s="65">
        <f t="shared" si="8"/>
        <v>2.7890915132535335E-3</v>
      </c>
      <c r="R49" s="64">
        <v>18618</v>
      </c>
      <c r="S49" s="64">
        <f t="shared" si="17"/>
        <v>18713.041894663078</v>
      </c>
      <c r="T49" s="64">
        <f t="shared" si="18"/>
        <v>18344.554402260732</v>
      </c>
      <c r="V49" s="56">
        <f t="shared" si="9"/>
        <v>0.84078038997818472</v>
      </c>
      <c r="W49" s="64">
        <f t="shared" si="10"/>
        <v>51555722.422685556</v>
      </c>
      <c r="X49" s="56">
        <f t="shared" si="11"/>
        <v>0.59426290490404909</v>
      </c>
      <c r="Y49" s="64">
        <f t="shared" si="12"/>
        <v>11268360.070732938</v>
      </c>
      <c r="Z49" s="56">
        <f t="shared" si="1"/>
        <v>4.5752640223656051</v>
      </c>
      <c r="AA49" s="65">
        <f t="shared" si="13"/>
        <v>8.8129077825906104E-3</v>
      </c>
      <c r="AB49" s="65">
        <f t="shared" si="14"/>
        <v>4.0321379910112663E-2</v>
      </c>
      <c r="AC49" s="65">
        <f t="shared" si="15"/>
        <v>0</v>
      </c>
      <c r="AD49" s="65">
        <f t="shared" si="19"/>
        <v>0</v>
      </c>
      <c r="AE49" s="65">
        <f t="shared" si="20"/>
        <v>8.7864024839113524E-3</v>
      </c>
      <c r="AF49" s="65">
        <f t="shared" si="21"/>
        <v>4.0200111170663397E-2</v>
      </c>
      <c r="AG49" s="64">
        <v>22537.48</v>
      </c>
      <c r="AH49" s="64">
        <f t="shared" si="22"/>
        <v>41107.097554523156</v>
      </c>
      <c r="AI49" s="64">
        <f t="shared" si="23"/>
        <v>41018.089109522458</v>
      </c>
    </row>
    <row r="50" spans="1:35" x14ac:dyDescent="0.35">
      <c r="A50" s="63">
        <v>60071</v>
      </c>
      <c r="B50" s="63" t="s">
        <v>114</v>
      </c>
      <c r="C50" s="63" t="s">
        <v>87</v>
      </c>
      <c r="D50" s="63" t="s">
        <v>7</v>
      </c>
      <c r="E50" s="64">
        <v>45726482.6129722</v>
      </c>
      <c r="F50" s="64">
        <v>37113235.254454739</v>
      </c>
      <c r="G50" s="56">
        <v>0.17290139812715649</v>
      </c>
      <c r="H50" s="64">
        <f t="shared" si="2"/>
        <v>7906172.7752200058</v>
      </c>
      <c r="I50" s="56">
        <v>0.26263430217521178</v>
      </c>
      <c r="J50" s="64">
        <f t="shared" si="3"/>
        <v>9747208.6425181888</v>
      </c>
      <c r="K50" s="56">
        <f t="shared" si="0"/>
        <v>0.81112173394263654</v>
      </c>
      <c r="L50" s="65">
        <f t="shared" si="4"/>
        <v>1.8225002704090087E-3</v>
      </c>
      <c r="M50" s="65">
        <f t="shared" si="5"/>
        <v>1.4782695794450791E-3</v>
      </c>
      <c r="N50" s="65">
        <f t="shared" si="16"/>
        <v>1.8677791046747493E-3</v>
      </c>
      <c r="O50" s="65">
        <f t="shared" si="6"/>
        <v>1.5149962260056079E-3</v>
      </c>
      <c r="P50" s="65">
        <f t="shared" si="7"/>
        <v>1.7798121099787505E-3</v>
      </c>
      <c r="Q50" s="65">
        <f t="shared" si="8"/>
        <v>1.4436442847380667E-3</v>
      </c>
      <c r="R50" s="64">
        <v>564681</v>
      </c>
      <c r="S50" s="64">
        <f t="shared" si="17"/>
        <v>567563.60565690417</v>
      </c>
      <c r="T50" s="64">
        <f t="shared" si="18"/>
        <v>556387.43820082676</v>
      </c>
      <c r="V50" s="56">
        <f t="shared" si="9"/>
        <v>0.82709860187284345</v>
      </c>
      <c r="W50" s="64">
        <f t="shared" si="10"/>
        <v>37820309.837752193</v>
      </c>
      <c r="X50" s="56">
        <f t="shared" si="11"/>
        <v>0.73736569782478822</v>
      </c>
      <c r="Y50" s="64">
        <f t="shared" si="12"/>
        <v>27366026.611936551</v>
      </c>
      <c r="Z50" s="56">
        <f t="shared" si="1"/>
        <v>1.3820168478991275</v>
      </c>
      <c r="AA50" s="65">
        <f t="shared" si="13"/>
        <v>6.4649836574194293E-3</v>
      </c>
      <c r="AB50" s="65">
        <f t="shared" si="14"/>
        <v>8.9347163359461725E-3</v>
      </c>
      <c r="AC50" s="65">
        <f t="shared" si="15"/>
        <v>7.2069389179704579E-3</v>
      </c>
      <c r="AD50" s="65">
        <f t="shared" si="19"/>
        <v>9.9601110064150809E-3</v>
      </c>
      <c r="AE50" s="65">
        <f t="shared" si="20"/>
        <v>6.4455398680341672E-3</v>
      </c>
      <c r="AF50" s="65">
        <f t="shared" si="21"/>
        <v>8.9078446914287387E-3</v>
      </c>
      <c r="AG50" s="64">
        <v>1800088.48</v>
      </c>
      <c r="AH50" s="64">
        <f t="shared" si="22"/>
        <v>3283260.2737366068</v>
      </c>
      <c r="AI50" s="64">
        <f t="shared" si="23"/>
        <v>3276151.0904353475</v>
      </c>
    </row>
    <row r="51" spans="1:35" x14ac:dyDescent="0.35">
      <c r="A51" s="63">
        <v>60008</v>
      </c>
      <c r="B51" s="63" t="s">
        <v>115</v>
      </c>
      <c r="C51" s="63" t="s">
        <v>78</v>
      </c>
      <c r="D51" s="63" t="s">
        <v>7</v>
      </c>
      <c r="E51" s="64">
        <v>24033879.847457632</v>
      </c>
      <c r="F51" s="64">
        <v>24694088.457627118</v>
      </c>
      <c r="G51" s="56">
        <v>0.19606637476184835</v>
      </c>
      <c r="H51" s="64">
        <f t="shared" si="2"/>
        <v>4712235.6931528626</v>
      </c>
      <c r="I51" s="56">
        <v>0.28513770858126741</v>
      </c>
      <c r="J51" s="64">
        <f t="shared" si="3"/>
        <v>7041215.7983109206</v>
      </c>
      <c r="K51" s="56">
        <f t="shared" si="0"/>
        <v>0.66923608480842978</v>
      </c>
      <c r="L51" s="65">
        <f t="shared" si="4"/>
        <v>1.0862462874476069E-3</v>
      </c>
      <c r="M51" s="65">
        <f t="shared" si="5"/>
        <v>7.2695521254912863E-4</v>
      </c>
      <c r="N51" s="65">
        <f t="shared" si="16"/>
        <v>1.1132333702040217E-3</v>
      </c>
      <c r="O51" s="65">
        <f t="shared" si="6"/>
        <v>7.4501594215343277E-4</v>
      </c>
      <c r="P51" s="65">
        <f t="shared" si="7"/>
        <v>1.060803297650448E-3</v>
      </c>
      <c r="Q51" s="65">
        <f t="shared" si="8"/>
        <v>7.0992784567145719E-4</v>
      </c>
      <c r="R51" s="64">
        <v>0</v>
      </c>
      <c r="S51" s="64">
        <f t="shared" si="17"/>
        <v>0</v>
      </c>
      <c r="T51" s="64">
        <f t="shared" si="18"/>
        <v>0</v>
      </c>
      <c r="V51" s="56">
        <f t="shared" si="9"/>
        <v>0.80393362523815171</v>
      </c>
      <c r="W51" s="64">
        <f t="shared" si="10"/>
        <v>19321644.154304773</v>
      </c>
      <c r="X51" s="56">
        <f t="shared" si="11"/>
        <v>0.71486229141873259</v>
      </c>
      <c r="Y51" s="64">
        <f t="shared" si="12"/>
        <v>17652872.659316197</v>
      </c>
      <c r="Z51" s="56">
        <f t="shared" si="1"/>
        <v>1.0945325742271126</v>
      </c>
      <c r="AA51" s="65">
        <f t="shared" si="13"/>
        <v>3.30283157985567E-3</v>
      </c>
      <c r="AB51" s="65">
        <f t="shared" si="14"/>
        <v>3.6150567513380276E-3</v>
      </c>
      <c r="AC51" s="65">
        <f t="shared" si="15"/>
        <v>3.6818817670244562E-3</v>
      </c>
      <c r="AD51" s="65">
        <f t="shared" si="19"/>
        <v>4.0299395284611478E-3</v>
      </c>
      <c r="AE51" s="65">
        <f t="shared" si="20"/>
        <v>3.2928981345421607E-3</v>
      </c>
      <c r="AF51" s="65">
        <f t="shared" si="21"/>
        <v>3.6041842718680882E-3</v>
      </c>
      <c r="AG51" s="64">
        <v>135.9</v>
      </c>
      <c r="AH51" s="64">
        <f t="shared" si="22"/>
        <v>247.87396628459334</v>
      </c>
      <c r="AI51" s="64">
        <f t="shared" si="23"/>
        <v>247.33724932796844</v>
      </c>
    </row>
    <row r="52" spans="1:35" x14ac:dyDescent="0.35">
      <c r="A52" s="63">
        <v>60012</v>
      </c>
      <c r="B52" s="63" t="s">
        <v>116</v>
      </c>
      <c r="C52" s="63" t="s">
        <v>67</v>
      </c>
      <c r="D52" s="63" t="s">
        <v>7</v>
      </c>
      <c r="E52" s="64">
        <v>22080843.535402104</v>
      </c>
      <c r="F52" s="64">
        <v>13339994.819055945</v>
      </c>
      <c r="G52" s="56">
        <v>0.17326189728929739</v>
      </c>
      <c r="H52" s="64">
        <f t="shared" si="2"/>
        <v>3825768.8446918856</v>
      </c>
      <c r="I52" s="56">
        <v>0.33086552955287751</v>
      </c>
      <c r="J52" s="64">
        <f t="shared" si="3"/>
        <v>4413744.4500395879</v>
      </c>
      <c r="K52" s="56">
        <f t="shared" si="0"/>
        <v>0.86678530848281699</v>
      </c>
      <c r="L52" s="65">
        <f t="shared" si="4"/>
        <v>8.8190138923182075E-4</v>
      </c>
      <c r="M52" s="65">
        <f t="shared" si="5"/>
        <v>7.6441916771672865E-4</v>
      </c>
      <c r="N52" s="65">
        <f t="shared" si="16"/>
        <v>9.0381165585295682E-4</v>
      </c>
      <c r="O52" s="65">
        <f t="shared" si="6"/>
        <v>7.8341066492887076E-4</v>
      </c>
      <c r="P52" s="65">
        <f t="shared" si="7"/>
        <v>8.6124474045187467E-4</v>
      </c>
      <c r="Q52" s="65">
        <f t="shared" si="8"/>
        <v>7.4651428803178179E-4</v>
      </c>
      <c r="R52" s="64">
        <v>4033</v>
      </c>
      <c r="S52" s="64">
        <f t="shared" si="17"/>
        <v>4053.5878161551291</v>
      </c>
      <c r="T52" s="64">
        <f t="shared" si="18"/>
        <v>3973.766672269714</v>
      </c>
      <c r="V52" s="56">
        <f t="shared" si="9"/>
        <v>0.82673810271070258</v>
      </c>
      <c r="W52" s="64">
        <f t="shared" si="10"/>
        <v>18255074.690710217</v>
      </c>
      <c r="X52" s="56">
        <f t="shared" si="11"/>
        <v>0.66913447044712249</v>
      </c>
      <c r="Y52" s="64">
        <f t="shared" si="12"/>
        <v>8926250.3690163568</v>
      </c>
      <c r="Z52" s="56">
        <f t="shared" si="1"/>
        <v>2.0451000068376826</v>
      </c>
      <c r="AA52" s="65">
        <f t="shared" si="13"/>
        <v>3.1205127627644763E-3</v>
      </c>
      <c r="AB52" s="65">
        <f t="shared" si="14"/>
        <v>6.3817606724667067E-3</v>
      </c>
      <c r="AC52" s="65">
        <f t="shared" si="15"/>
        <v>3.478639091095196E-3</v>
      </c>
      <c r="AD52" s="65">
        <f t="shared" si="19"/>
        <v>7.1141648289846154E-3</v>
      </c>
      <c r="AE52" s="65">
        <f t="shared" si="20"/>
        <v>3.1111276511929125E-3</v>
      </c>
      <c r="AF52" s="65">
        <f t="shared" si="21"/>
        <v>6.3625671807275288E-3</v>
      </c>
      <c r="AG52" s="64">
        <v>35131.56</v>
      </c>
      <c r="AH52" s="64">
        <f t="shared" si="22"/>
        <v>64077.99204536547</v>
      </c>
      <c r="AI52" s="64">
        <f t="shared" si="23"/>
        <v>63939.245143491404</v>
      </c>
    </row>
    <row r="53" spans="1:35" x14ac:dyDescent="0.35">
      <c r="A53" s="63">
        <v>61302</v>
      </c>
      <c r="B53" s="63" t="s">
        <v>117</v>
      </c>
      <c r="C53" s="63" t="s">
        <v>87</v>
      </c>
      <c r="D53" s="63" t="s">
        <v>190</v>
      </c>
      <c r="E53" s="64">
        <v>27651967.695889518</v>
      </c>
      <c r="F53" s="64">
        <v>20842950.876078941</v>
      </c>
      <c r="G53" s="56">
        <v>0.16525416049932909</v>
      </c>
      <c r="H53" s="64">
        <f t="shared" si="2"/>
        <v>4569602.7077387897</v>
      </c>
      <c r="I53" s="56">
        <v>0.29278433467256737</v>
      </c>
      <c r="J53" s="64">
        <f t="shared" si="3"/>
        <v>6102489.5048657777</v>
      </c>
      <c r="K53" s="56">
        <f t="shared" si="0"/>
        <v>0.74880959714805717</v>
      </c>
      <c r="L53" s="65">
        <f t="shared" si="4"/>
        <v>1.053367085098129E-3</v>
      </c>
      <c r="M53" s="65">
        <f t="shared" si="5"/>
        <v>7.8877138264135324E-4</v>
      </c>
      <c r="N53" s="65">
        <f t="shared" si="16"/>
        <v>0</v>
      </c>
      <c r="O53" s="65">
        <f t="shared" si="6"/>
        <v>0</v>
      </c>
      <c r="P53" s="65">
        <f t="shared" si="7"/>
        <v>1.0286942201056146E-3</v>
      </c>
      <c r="Q53" s="65">
        <f t="shared" si="8"/>
        <v>7.702961045458202E-4</v>
      </c>
      <c r="R53" s="64">
        <v>73192</v>
      </c>
      <c r="S53" s="64">
        <f t="shared" si="17"/>
        <v>73565.633384583736</v>
      </c>
      <c r="T53" s="64">
        <f t="shared" si="18"/>
        <v>72117.017177477042</v>
      </c>
      <c r="V53" s="56">
        <f t="shared" si="9"/>
        <v>0.83474583950067094</v>
      </c>
      <c r="W53" s="64">
        <f t="shared" si="10"/>
        <v>23082364.988150731</v>
      </c>
      <c r="X53" s="56">
        <f t="shared" si="11"/>
        <v>0.70721566532743263</v>
      </c>
      <c r="Y53" s="64">
        <f t="shared" si="12"/>
        <v>14740461.371213162</v>
      </c>
      <c r="Z53" s="56">
        <f t="shared" si="1"/>
        <v>1.5659187597227167</v>
      </c>
      <c r="AA53" s="65">
        <f t="shared" si="13"/>
        <v>3.9456871998977266E-3</v>
      </c>
      <c r="AB53" s="65">
        <f t="shared" si="14"/>
        <v>6.1786256063176472E-3</v>
      </c>
      <c r="AC53" s="65">
        <f t="shared" si="15"/>
        <v>0</v>
      </c>
      <c r="AD53" s="65">
        <f t="shared" si="19"/>
        <v>0</v>
      </c>
      <c r="AE53" s="65">
        <f t="shared" si="20"/>
        <v>3.9338203314011775E-3</v>
      </c>
      <c r="AF53" s="65">
        <f t="shared" si="21"/>
        <v>6.1600430543197384E-3</v>
      </c>
      <c r="AG53" s="64">
        <v>2140605.09</v>
      </c>
      <c r="AH53" s="64">
        <f t="shared" si="22"/>
        <v>3904343.4430264081</v>
      </c>
      <c r="AI53" s="64">
        <f t="shared" si="23"/>
        <v>3895889.4397207377</v>
      </c>
    </row>
    <row r="54" spans="1:35" x14ac:dyDescent="0.35">
      <c r="A54" s="63">
        <v>61317</v>
      </c>
      <c r="B54" s="63" t="s">
        <v>118</v>
      </c>
      <c r="C54" s="63" t="s">
        <v>87</v>
      </c>
      <c r="D54" s="63" t="s">
        <v>190</v>
      </c>
      <c r="E54" s="64">
        <v>24989224.437085234</v>
      </c>
      <c r="F54" s="64">
        <v>47452400.135849059</v>
      </c>
      <c r="G54" s="56">
        <v>0.12610799214592561</v>
      </c>
      <c r="H54" s="64">
        <f t="shared" si="2"/>
        <v>3151340.9190447167</v>
      </c>
      <c r="I54" s="56">
        <v>0.33362549887961213</v>
      </c>
      <c r="J54" s="64">
        <f t="shared" si="3"/>
        <v>15831330.668357616</v>
      </c>
      <c r="K54" s="56">
        <f t="shared" si="0"/>
        <v>0.19905723562096786</v>
      </c>
      <c r="L54" s="65">
        <f t="shared" si="4"/>
        <v>7.2643488074419804E-4</v>
      </c>
      <c r="M54" s="65">
        <f t="shared" si="5"/>
        <v>1.4460211921958751E-4</v>
      </c>
      <c r="N54" s="65">
        <f t="shared" si="16"/>
        <v>0</v>
      </c>
      <c r="O54" s="65">
        <f t="shared" si="6"/>
        <v>0</v>
      </c>
      <c r="P54" s="65">
        <f t="shared" si="7"/>
        <v>7.0941970152319054E-4</v>
      </c>
      <c r="Q54" s="65">
        <f t="shared" si="8"/>
        <v>1.4121512468025842E-4</v>
      </c>
      <c r="R54" s="64">
        <v>396980</v>
      </c>
      <c r="S54" s="64">
        <f t="shared" si="17"/>
        <v>399006.51903229929</v>
      </c>
      <c r="T54" s="64">
        <f t="shared" si="18"/>
        <v>391149.49009611481</v>
      </c>
      <c r="V54" s="56">
        <f t="shared" si="9"/>
        <v>0.87389200785407439</v>
      </c>
      <c r="W54" s="64">
        <f t="shared" si="10"/>
        <v>21837883.518040515</v>
      </c>
      <c r="X54" s="56">
        <f t="shared" si="11"/>
        <v>0.66637450112038787</v>
      </c>
      <c r="Y54" s="64">
        <f t="shared" si="12"/>
        <v>31621069.46749144</v>
      </c>
      <c r="Z54" s="56">
        <f t="shared" si="1"/>
        <v>0.69061179415488494</v>
      </c>
      <c r="AA54" s="65">
        <f t="shared" si="13"/>
        <v>3.7329561989953284E-3</v>
      </c>
      <c r="AB54" s="65">
        <f t="shared" si="14"/>
        <v>2.5780235780897636E-3</v>
      </c>
      <c r="AC54" s="65">
        <f t="shared" si="15"/>
        <v>0</v>
      </c>
      <c r="AD54" s="65">
        <f t="shared" si="19"/>
        <v>0</v>
      </c>
      <c r="AE54" s="65">
        <f t="shared" si="20"/>
        <v>3.7217291305348572E-3</v>
      </c>
      <c r="AF54" s="65">
        <f t="shared" si="21"/>
        <v>2.5702700321971776E-3</v>
      </c>
      <c r="AG54" s="64">
        <v>1149767.98</v>
      </c>
      <c r="AH54" s="64">
        <f t="shared" si="22"/>
        <v>2097112.2112555187</v>
      </c>
      <c r="AI54" s="64">
        <f t="shared" si="23"/>
        <v>2092571.3726164431</v>
      </c>
    </row>
    <row r="55" spans="1:35" x14ac:dyDescent="0.35">
      <c r="A55" s="63">
        <v>61320</v>
      </c>
      <c r="B55" s="63" t="s">
        <v>119</v>
      </c>
      <c r="C55" s="63" t="s">
        <v>87</v>
      </c>
      <c r="D55" s="63" t="s">
        <v>190</v>
      </c>
      <c r="E55" s="64">
        <v>34757674.501144163</v>
      </c>
      <c r="F55" s="64">
        <v>20677043.041189931</v>
      </c>
      <c r="G55" s="56">
        <v>0.10154935894304702</v>
      </c>
      <c r="H55" s="64">
        <f t="shared" si="2"/>
        <v>3529619.5639422815</v>
      </c>
      <c r="I55" s="56">
        <v>0.22371990455460483</v>
      </c>
      <c r="J55" s="64">
        <f t="shared" si="3"/>
        <v>4625866.0956464671</v>
      </c>
      <c r="K55" s="56">
        <f t="shared" si="0"/>
        <v>0.76301810103498369</v>
      </c>
      <c r="L55" s="65">
        <f t="shared" si="4"/>
        <v>8.1363420615946898E-4</v>
      </c>
      <c r="M55" s="65">
        <f t="shared" si="5"/>
        <v>6.2081762692090447E-4</v>
      </c>
      <c r="N55" s="65">
        <f t="shared" si="16"/>
        <v>0</v>
      </c>
      <c r="O55" s="65">
        <f t="shared" si="6"/>
        <v>0</v>
      </c>
      <c r="P55" s="65">
        <f t="shared" si="7"/>
        <v>7.9457656974206176E-4</v>
      </c>
      <c r="Q55" s="65">
        <f t="shared" si="8"/>
        <v>6.0627630537147929E-4</v>
      </c>
      <c r="R55" s="64">
        <v>137161</v>
      </c>
      <c r="S55" s="64">
        <f t="shared" si="17"/>
        <v>137861.1848379999</v>
      </c>
      <c r="T55" s="64">
        <f t="shared" si="18"/>
        <v>135146.49405781954</v>
      </c>
      <c r="V55" s="56">
        <f t="shared" si="9"/>
        <v>0.89845064105695294</v>
      </c>
      <c r="W55" s="64">
        <f t="shared" si="10"/>
        <v>31228054.93720188</v>
      </c>
      <c r="X55" s="56">
        <f t="shared" si="11"/>
        <v>0.77628009544539522</v>
      </c>
      <c r="Y55" s="64">
        <f t="shared" si="12"/>
        <v>16051176.945543464</v>
      </c>
      <c r="Z55" s="56">
        <f t="shared" si="1"/>
        <v>1.9455305391715967</v>
      </c>
      <c r="AA55" s="65">
        <f t="shared" si="13"/>
        <v>5.3381071093310034E-3</v>
      </c>
      <c r="AB55" s="65">
        <f t="shared" si="14"/>
        <v>1.038545040257248E-2</v>
      </c>
      <c r="AC55" s="65">
        <f t="shared" si="15"/>
        <v>0</v>
      </c>
      <c r="AD55" s="65">
        <f t="shared" si="19"/>
        <v>0</v>
      </c>
      <c r="AE55" s="65">
        <f t="shared" si="20"/>
        <v>5.3220524623512405E-3</v>
      </c>
      <c r="AF55" s="65">
        <f t="shared" si="21"/>
        <v>1.0354215596577733E-2</v>
      </c>
      <c r="AG55" s="64">
        <v>728667.1100000001</v>
      </c>
      <c r="AH55" s="64">
        <f t="shared" si="22"/>
        <v>1329047.8782695518</v>
      </c>
      <c r="AI55" s="64">
        <f t="shared" si="23"/>
        <v>1326170.1152550422</v>
      </c>
    </row>
    <row r="56" spans="1:35" x14ac:dyDescent="0.35">
      <c r="A56" s="63">
        <v>60003</v>
      </c>
      <c r="B56" s="63" t="s">
        <v>120</v>
      </c>
      <c r="C56" s="63" t="s">
        <v>67</v>
      </c>
      <c r="D56" s="63" t="s">
        <v>7</v>
      </c>
      <c r="E56" s="64">
        <v>26838553.397230953</v>
      </c>
      <c r="F56" s="64">
        <v>23751219.584442511</v>
      </c>
      <c r="G56" s="56">
        <v>0.30433028475513013</v>
      </c>
      <c r="H56" s="64">
        <f t="shared" si="2"/>
        <v>8167784.5977950608</v>
      </c>
      <c r="I56" s="56">
        <v>0.49504442826965728</v>
      </c>
      <c r="J56" s="64">
        <f t="shared" si="3"/>
        <v>11757908.919887429</v>
      </c>
      <c r="K56" s="56">
        <f t="shared" si="0"/>
        <v>0.69466302668665847</v>
      </c>
      <c r="L56" s="65">
        <f t="shared" si="4"/>
        <v>1.8828060126360958E-3</v>
      </c>
      <c r="M56" s="65">
        <f t="shared" si="5"/>
        <v>1.3079157234016292E-3</v>
      </c>
      <c r="N56" s="65">
        <f t="shared" si="16"/>
        <v>1.9295831038579027E-3</v>
      </c>
      <c r="O56" s="65">
        <f t="shared" si="6"/>
        <v>1.3404100391693676E-3</v>
      </c>
      <c r="P56" s="65">
        <f t="shared" si="7"/>
        <v>1.8387053195215608E-3</v>
      </c>
      <c r="Q56" s="65">
        <f t="shared" si="8"/>
        <v>1.2772806024437069E-3</v>
      </c>
      <c r="R56" s="64">
        <v>28604</v>
      </c>
      <c r="S56" s="64">
        <f t="shared" si="17"/>
        <v>28750.018818076198</v>
      </c>
      <c r="T56" s="64">
        <f t="shared" si="18"/>
        <v>28183.888394148995</v>
      </c>
      <c r="V56" s="56">
        <f t="shared" si="9"/>
        <v>0.69566971524486987</v>
      </c>
      <c r="W56" s="64">
        <f t="shared" si="10"/>
        <v>18670768.799435891</v>
      </c>
      <c r="X56" s="56">
        <f t="shared" si="11"/>
        <v>0.50495557173034267</v>
      </c>
      <c r="Y56" s="64">
        <f t="shared" si="12"/>
        <v>11993310.66455508</v>
      </c>
      <c r="Z56" s="56">
        <f t="shared" si="1"/>
        <v>1.5567652103447389</v>
      </c>
      <c r="AA56" s="65">
        <f t="shared" si="13"/>
        <v>3.1915712927164017E-3</v>
      </c>
      <c r="AB56" s="65">
        <f t="shared" si="14"/>
        <v>4.9685271548358797E-3</v>
      </c>
      <c r="AC56" s="65">
        <f t="shared" si="15"/>
        <v>3.5578526687469482E-3</v>
      </c>
      <c r="AD56" s="65">
        <f t="shared" si="19"/>
        <v>5.5387412582374338E-3</v>
      </c>
      <c r="AE56" s="65">
        <f t="shared" si="20"/>
        <v>3.1819724687576732E-3</v>
      </c>
      <c r="AF56" s="65">
        <f t="shared" si="21"/>
        <v>4.9535840396367076E-3</v>
      </c>
      <c r="AG56" s="64">
        <v>152642.03</v>
      </c>
      <c r="AH56" s="64">
        <f t="shared" si="22"/>
        <v>278410.48857860104</v>
      </c>
      <c r="AI56" s="64">
        <f t="shared" si="23"/>
        <v>277807.65144986927</v>
      </c>
    </row>
    <row r="57" spans="1:35" x14ac:dyDescent="0.35">
      <c r="A57" s="63">
        <v>60126</v>
      </c>
      <c r="B57" s="63" t="s">
        <v>121</v>
      </c>
      <c r="C57" s="63" t="s">
        <v>93</v>
      </c>
      <c r="D57" s="63" t="s">
        <v>7</v>
      </c>
      <c r="E57" s="64">
        <v>48203802.151861936</v>
      </c>
      <c r="F57" s="64">
        <v>32800440.337951079</v>
      </c>
      <c r="G57" s="56">
        <v>0.27188481288276106</v>
      </c>
      <c r="H57" s="64">
        <f t="shared" si="2"/>
        <v>13105881.728296617</v>
      </c>
      <c r="I57" s="56">
        <v>0.38614704322554794</v>
      </c>
      <c r="J57" s="64">
        <f t="shared" si="3"/>
        <v>12665793.052995801</v>
      </c>
      <c r="K57" s="56">
        <f t="shared" si="0"/>
        <v>1.0347462392176638</v>
      </c>
      <c r="L57" s="65">
        <f t="shared" si="4"/>
        <v>3.0211170022279724E-3</v>
      </c>
      <c r="M57" s="65">
        <f t="shared" si="5"/>
        <v>3.1260894562919368E-3</v>
      </c>
      <c r="N57" s="65">
        <f t="shared" si="16"/>
        <v>3.096174689879559E-3</v>
      </c>
      <c r="O57" s="65">
        <f t="shared" si="6"/>
        <v>3.2037551163137902E-3</v>
      </c>
      <c r="P57" s="65">
        <f t="shared" si="7"/>
        <v>2.9503538153227951E-3</v>
      </c>
      <c r="Q57" s="65">
        <f t="shared" si="8"/>
        <v>3.0528675147667482E-3</v>
      </c>
      <c r="R57" s="64">
        <v>11502</v>
      </c>
      <c r="S57" s="64">
        <f t="shared" si="17"/>
        <v>11560.71585951309</v>
      </c>
      <c r="T57" s="64">
        <f t="shared" si="18"/>
        <v>11333.068253024114</v>
      </c>
      <c r="V57" s="56">
        <f t="shared" si="9"/>
        <v>0.72811518711723888</v>
      </c>
      <c r="W57" s="64">
        <f t="shared" si="10"/>
        <v>35097920.423565313</v>
      </c>
      <c r="X57" s="56">
        <f t="shared" si="11"/>
        <v>0.61385295677445206</v>
      </c>
      <c r="Y57" s="64">
        <f t="shared" si="12"/>
        <v>20134647.284955278</v>
      </c>
      <c r="Z57" s="56">
        <f t="shared" si="1"/>
        <v>1.7431604302197377</v>
      </c>
      <c r="AA57" s="65">
        <f t="shared" si="13"/>
        <v>5.9996198582503036E-3</v>
      </c>
      <c r="AB57" s="65">
        <f t="shared" si="14"/>
        <v>1.045829993326248E-2</v>
      </c>
      <c r="AC57" s="65">
        <f t="shared" si="15"/>
        <v>6.688167540815069E-3</v>
      </c>
      <c r="AD57" s="65">
        <f t="shared" si="19"/>
        <v>1.1658549007828881E-2</v>
      </c>
      <c r="AE57" s="65">
        <f t="shared" si="20"/>
        <v>5.9815756757593576E-3</v>
      </c>
      <c r="AF57" s="65">
        <f t="shared" si="21"/>
        <v>1.04268460283486E-2</v>
      </c>
      <c r="AG57" s="64">
        <v>1968</v>
      </c>
      <c r="AH57" s="64">
        <f t="shared" si="22"/>
        <v>3589.5214543640891</v>
      </c>
      <c r="AI57" s="64">
        <f t="shared" si="23"/>
        <v>3581.7491293409998</v>
      </c>
    </row>
    <row r="58" spans="1:35" x14ac:dyDescent="0.35">
      <c r="A58" s="63">
        <v>61327</v>
      </c>
      <c r="B58" s="63" t="s">
        <v>122</v>
      </c>
      <c r="C58" s="63" t="s">
        <v>108</v>
      </c>
      <c r="D58" s="63" t="s">
        <v>190</v>
      </c>
      <c r="E58" s="64">
        <v>30549246.003163889</v>
      </c>
      <c r="F58" s="64">
        <v>11517691.569921955</v>
      </c>
      <c r="G58" s="56">
        <v>0.15175203426325087</v>
      </c>
      <c r="H58" s="64">
        <f t="shared" si="2"/>
        <v>4635910.2261886066</v>
      </c>
      <c r="I58" s="56">
        <v>0.38913549735455821</v>
      </c>
      <c r="J58" s="64">
        <f t="shared" si="3"/>
        <v>4481942.6374379825</v>
      </c>
      <c r="K58" s="56">
        <f t="shared" si="0"/>
        <v>1.0343528691029025</v>
      </c>
      <c r="L58" s="65">
        <f t="shared" si="4"/>
        <v>1.0686520369630444E-3</v>
      </c>
      <c r="M58" s="65">
        <f t="shared" si="5"/>
        <v>1.105363300505386E-3</v>
      </c>
      <c r="N58" s="65">
        <f t="shared" si="16"/>
        <v>0</v>
      </c>
      <c r="O58" s="65">
        <f t="shared" si="6"/>
        <v>0</v>
      </c>
      <c r="P58" s="65">
        <f t="shared" si="7"/>
        <v>1.0436211547521117E-3</v>
      </c>
      <c r="Q58" s="65">
        <f t="shared" si="8"/>
        <v>1.079472535674331E-3</v>
      </c>
      <c r="R58" s="64">
        <v>3228</v>
      </c>
      <c r="S58" s="64">
        <f t="shared" si="17"/>
        <v>3244.4784206666891</v>
      </c>
      <c r="T58" s="64">
        <f t="shared" si="18"/>
        <v>3180.5898383552285</v>
      </c>
      <c r="V58" s="56">
        <f t="shared" si="9"/>
        <v>0.8482479657367491</v>
      </c>
      <c r="W58" s="64">
        <f t="shared" si="10"/>
        <v>25913335.776975282</v>
      </c>
      <c r="X58" s="56">
        <f t="shared" si="11"/>
        <v>0.61086450264544179</v>
      </c>
      <c r="Y58" s="64">
        <f t="shared" si="12"/>
        <v>7035748.932483973</v>
      </c>
      <c r="Z58" s="56">
        <f t="shared" si="1"/>
        <v>3.6830955774066503</v>
      </c>
      <c r="AA58" s="65">
        <f t="shared" si="13"/>
        <v>4.429611841522775E-3</v>
      </c>
      <c r="AB58" s="65">
        <f t="shared" si="14"/>
        <v>1.631468378314066E-2</v>
      </c>
      <c r="AC58" s="65">
        <f t="shared" si="15"/>
        <v>0</v>
      </c>
      <c r="AD58" s="65">
        <f t="shared" si="19"/>
        <v>0</v>
      </c>
      <c r="AE58" s="65">
        <f t="shared" si="20"/>
        <v>4.4162895433904059E-3</v>
      </c>
      <c r="AF58" s="65">
        <f t="shared" si="21"/>
        <v>1.6265616485808439E-2</v>
      </c>
      <c r="AG58" s="64">
        <v>14792</v>
      </c>
      <c r="AH58" s="64">
        <f t="shared" si="22"/>
        <v>26979.777110240651</v>
      </c>
      <c r="AI58" s="64">
        <f t="shared" si="23"/>
        <v>26921.358293298814</v>
      </c>
    </row>
    <row r="59" spans="1:35" x14ac:dyDescent="0.35">
      <c r="A59" s="63">
        <v>61318</v>
      </c>
      <c r="B59" s="63" t="s">
        <v>123</v>
      </c>
      <c r="C59" s="63" t="s">
        <v>87</v>
      </c>
      <c r="D59" s="63" t="s">
        <v>190</v>
      </c>
      <c r="E59" s="64">
        <v>40539142.854344547</v>
      </c>
      <c r="F59" s="64">
        <v>26563447.246107485</v>
      </c>
      <c r="G59" s="56">
        <v>8.655966442406704E-2</v>
      </c>
      <c r="H59" s="64">
        <f t="shared" si="2"/>
        <v>3509054.6015113792</v>
      </c>
      <c r="I59" s="56">
        <v>0.21115220988493308</v>
      </c>
      <c r="J59" s="64">
        <f t="shared" si="3"/>
        <v>5608930.5881774351</v>
      </c>
      <c r="K59" s="56">
        <f t="shared" si="0"/>
        <v>0.6256191882473644</v>
      </c>
      <c r="L59" s="65">
        <f t="shared" si="4"/>
        <v>8.0889365081659298E-4</v>
      </c>
      <c r="M59" s="65">
        <f t="shared" si="5"/>
        <v>5.0605938920232391E-4</v>
      </c>
      <c r="N59" s="65">
        <f t="shared" si="16"/>
        <v>0</v>
      </c>
      <c r="O59" s="65">
        <f t="shared" si="6"/>
        <v>0</v>
      </c>
      <c r="P59" s="65">
        <f t="shared" si="7"/>
        <v>7.899470517418358E-4</v>
      </c>
      <c r="Q59" s="65">
        <f t="shared" si="8"/>
        <v>4.9420603326912602E-4</v>
      </c>
      <c r="R59" s="64">
        <v>0</v>
      </c>
      <c r="S59" s="64">
        <f t="shared" si="17"/>
        <v>0</v>
      </c>
      <c r="T59" s="64">
        <f t="shared" si="18"/>
        <v>0</v>
      </c>
      <c r="V59" s="56">
        <f t="shared" si="9"/>
        <v>0.91344033557593296</v>
      </c>
      <c r="W59" s="64">
        <f t="shared" si="10"/>
        <v>37030088.252833165</v>
      </c>
      <c r="X59" s="56">
        <f t="shared" si="11"/>
        <v>0.78884779011506689</v>
      </c>
      <c r="Y59" s="64">
        <f t="shared" si="12"/>
        <v>20954516.65793005</v>
      </c>
      <c r="Z59" s="56">
        <f t="shared" si="1"/>
        <v>1.7671649915541936</v>
      </c>
      <c r="AA59" s="65">
        <f t="shared" si="13"/>
        <v>6.329903599795416E-3</v>
      </c>
      <c r="AB59" s="65">
        <f t="shared" si="14"/>
        <v>1.1185984041471326E-2</v>
      </c>
      <c r="AC59" s="65">
        <f t="shared" si="15"/>
        <v>0</v>
      </c>
      <c r="AD59" s="65">
        <f t="shared" si="19"/>
        <v>0</v>
      </c>
      <c r="AE59" s="65">
        <f t="shared" si="20"/>
        <v>6.3108660710180326E-3</v>
      </c>
      <c r="AF59" s="65">
        <f t="shared" si="21"/>
        <v>1.1152341587090229E-2</v>
      </c>
      <c r="AG59" s="64">
        <v>517</v>
      </c>
      <c r="AH59" s="64">
        <f t="shared" si="22"/>
        <v>942.97895930194818</v>
      </c>
      <c r="AI59" s="64">
        <f t="shared" si="23"/>
        <v>940.93714424252892</v>
      </c>
    </row>
    <row r="60" spans="1:35" x14ac:dyDescent="0.35">
      <c r="A60" s="63">
        <v>61314</v>
      </c>
      <c r="B60" s="63" t="s">
        <v>124</v>
      </c>
      <c r="C60" s="63" t="s">
        <v>87</v>
      </c>
      <c r="D60" s="63" t="s">
        <v>190</v>
      </c>
      <c r="E60" s="64">
        <v>36125380.758406624</v>
      </c>
      <c r="F60" s="64">
        <v>19552611.796171755</v>
      </c>
      <c r="G60" s="56">
        <v>0.17545023101907925</v>
      </c>
      <c r="H60" s="64">
        <f t="shared" si="2"/>
        <v>6338206.3997146422</v>
      </c>
      <c r="I60" s="56">
        <v>0.2702767807840934</v>
      </c>
      <c r="J60" s="64">
        <f t="shared" si="3"/>
        <v>5284616.9721903922</v>
      </c>
      <c r="K60" s="56">
        <f t="shared" si="0"/>
        <v>1.1993691185318873</v>
      </c>
      <c r="L60" s="65">
        <f t="shared" si="4"/>
        <v>1.4610587455909227E-3</v>
      </c>
      <c r="M60" s="65">
        <f t="shared" si="5"/>
        <v>1.75234873982269E-3</v>
      </c>
      <c r="N60" s="65">
        <f t="shared" si="16"/>
        <v>0</v>
      </c>
      <c r="O60" s="65">
        <f t="shared" si="6"/>
        <v>0</v>
      </c>
      <c r="P60" s="65">
        <f t="shared" si="7"/>
        <v>1.4268365777578172E-3</v>
      </c>
      <c r="Q60" s="65">
        <f t="shared" si="8"/>
        <v>1.7113037285544478E-3</v>
      </c>
      <c r="R60" s="64">
        <v>0</v>
      </c>
      <c r="S60" s="64">
        <f t="shared" si="17"/>
        <v>0</v>
      </c>
      <c r="T60" s="64">
        <f t="shared" si="18"/>
        <v>0</v>
      </c>
      <c r="V60" s="56">
        <f t="shared" si="9"/>
        <v>0.82454976898092069</v>
      </c>
      <c r="W60" s="64">
        <f t="shared" si="10"/>
        <v>29787174.358691979</v>
      </c>
      <c r="X60" s="56">
        <f t="shared" si="11"/>
        <v>0.72972321921590666</v>
      </c>
      <c r="Y60" s="64">
        <f t="shared" si="12"/>
        <v>14267994.823981363</v>
      </c>
      <c r="Z60" s="56">
        <f t="shared" si="1"/>
        <v>2.0876916992306644</v>
      </c>
      <c r="AA60" s="65">
        <f t="shared" si="13"/>
        <v>5.0918037492495623E-3</v>
      </c>
      <c r="AB60" s="65">
        <f t="shared" si="14"/>
        <v>1.0630116421419887E-2</v>
      </c>
      <c r="AC60" s="65">
        <f t="shared" si="15"/>
        <v>0</v>
      </c>
      <c r="AD60" s="65">
        <f t="shared" si="19"/>
        <v>0</v>
      </c>
      <c r="AE60" s="65">
        <f t="shared" si="20"/>
        <v>5.0764898729990203E-3</v>
      </c>
      <c r="AF60" s="65">
        <f t="shared" si="21"/>
        <v>1.0598145769088584E-2</v>
      </c>
      <c r="AG60" s="64">
        <v>132</v>
      </c>
      <c r="AH60" s="64">
        <f t="shared" si="22"/>
        <v>240.7605853536889</v>
      </c>
      <c r="AI60" s="64">
        <f t="shared" si="23"/>
        <v>240.2392708704329</v>
      </c>
    </row>
    <row r="61" spans="1:35" x14ac:dyDescent="0.35">
      <c r="A61" s="63">
        <v>60076</v>
      </c>
      <c r="B61" s="63" t="s">
        <v>125</v>
      </c>
      <c r="C61" s="63" t="s">
        <v>93</v>
      </c>
      <c r="D61" s="63" t="s">
        <v>7</v>
      </c>
      <c r="E61" s="64">
        <v>36406819.642831981</v>
      </c>
      <c r="F61" s="64">
        <v>23681749.305741459</v>
      </c>
      <c r="G61" s="56">
        <v>0.1550277740371806</v>
      </c>
      <c r="H61" s="64">
        <f t="shared" si="2"/>
        <v>5644068.2090013446</v>
      </c>
      <c r="I61" s="56">
        <v>0.28512479669530932</v>
      </c>
      <c r="J61" s="64">
        <f t="shared" si="3"/>
        <v>6752253.9561888166</v>
      </c>
      <c r="K61" s="56">
        <f t="shared" si="0"/>
        <v>0.83587913689594595</v>
      </c>
      <c r="L61" s="65">
        <f t="shared" si="4"/>
        <v>1.3010487032805329E-3</v>
      </c>
      <c r="M61" s="65">
        <f t="shared" si="5"/>
        <v>1.0875194671577215E-3</v>
      </c>
      <c r="N61" s="65">
        <f t="shared" si="16"/>
        <v>1.3333724123981592E-3</v>
      </c>
      <c r="O61" s="65">
        <f t="shared" si="6"/>
        <v>1.1145381812362387E-3</v>
      </c>
      <c r="P61" s="65">
        <f t="shared" si="7"/>
        <v>1.2705744275424257E-3</v>
      </c>
      <c r="Q61" s="65">
        <f t="shared" si="8"/>
        <v>1.0620466558562234E-3</v>
      </c>
      <c r="R61" s="64">
        <v>0</v>
      </c>
      <c r="S61" s="64">
        <f t="shared" si="17"/>
        <v>0</v>
      </c>
      <c r="T61" s="64">
        <f t="shared" si="18"/>
        <v>0</v>
      </c>
      <c r="V61" s="56">
        <f t="shared" si="9"/>
        <v>0.8449722259628194</v>
      </c>
      <c r="W61" s="64">
        <f t="shared" si="10"/>
        <v>30762751.433830637</v>
      </c>
      <c r="X61" s="56">
        <f t="shared" si="11"/>
        <v>0.71487520330469068</v>
      </c>
      <c r="Y61" s="64">
        <f t="shared" si="12"/>
        <v>16929495.349552643</v>
      </c>
      <c r="Z61" s="56">
        <f t="shared" si="1"/>
        <v>1.8171097719486089</v>
      </c>
      <c r="AA61" s="65">
        <f t="shared" si="13"/>
        <v>5.2585683758319905E-3</v>
      </c>
      <c r="AB61" s="65">
        <f t="shared" si="14"/>
        <v>9.5553959821842345E-3</v>
      </c>
      <c r="AC61" s="65">
        <f t="shared" si="15"/>
        <v>5.862069123268249E-3</v>
      </c>
      <c r="AD61" s="65">
        <f t="shared" si="19"/>
        <v>1.0652023087728949E-2</v>
      </c>
      <c r="AE61" s="65">
        <f t="shared" si="20"/>
        <v>5.2427529459120187E-3</v>
      </c>
      <c r="AF61" s="65">
        <f t="shared" si="21"/>
        <v>9.5266576099290855E-3</v>
      </c>
      <c r="AG61" s="64">
        <v>7957</v>
      </c>
      <c r="AH61" s="64">
        <f t="shared" si="22"/>
        <v>14513.121042873503</v>
      </c>
      <c r="AI61" s="64">
        <f t="shared" si="23"/>
        <v>14481.696047848747</v>
      </c>
    </row>
    <row r="62" spans="1:35" x14ac:dyDescent="0.35">
      <c r="A62" s="63">
        <v>60044</v>
      </c>
      <c r="B62" s="63" t="s">
        <v>126</v>
      </c>
      <c r="C62" s="63" t="s">
        <v>67</v>
      </c>
      <c r="D62" s="63" t="s">
        <v>7</v>
      </c>
      <c r="E62" s="64">
        <v>26852746.380034521</v>
      </c>
      <c r="F62" s="64">
        <v>18227965.306098964</v>
      </c>
      <c r="G62" s="56">
        <v>0.27372826167665537</v>
      </c>
      <c r="H62" s="64">
        <f t="shared" si="2"/>
        <v>7350355.5878509497</v>
      </c>
      <c r="I62" s="56">
        <v>0.41048322530265291</v>
      </c>
      <c r="J62" s="64">
        <f t="shared" si="3"/>
        <v>7482273.9895523619</v>
      </c>
      <c r="K62" s="56">
        <f t="shared" si="0"/>
        <v>0.98236920996402799</v>
      </c>
      <c r="L62" s="65">
        <f t="shared" si="4"/>
        <v>1.6943754490728229E-3</v>
      </c>
      <c r="M62" s="65">
        <f t="shared" si="5"/>
        <v>1.6645022712881141E-3</v>
      </c>
      <c r="N62" s="65">
        <f t="shared" si="16"/>
        <v>1.7364711054566164E-3</v>
      </c>
      <c r="O62" s="65">
        <f t="shared" si="6"/>
        <v>1.7058557479927787E-3</v>
      </c>
      <c r="P62" s="65">
        <f t="shared" si="7"/>
        <v>1.6546883378150126E-3</v>
      </c>
      <c r="Q62" s="65">
        <f t="shared" si="8"/>
        <v>1.6255148751560245E-3</v>
      </c>
      <c r="R62" s="64">
        <v>0</v>
      </c>
      <c r="S62" s="64">
        <f t="shared" si="17"/>
        <v>0</v>
      </c>
      <c r="T62" s="64">
        <f t="shared" si="18"/>
        <v>0</v>
      </c>
      <c r="V62" s="56">
        <f t="shared" si="9"/>
        <v>0.72627173832334457</v>
      </c>
      <c r="W62" s="64">
        <f t="shared" si="10"/>
        <v>19502390.792183571</v>
      </c>
      <c r="X62" s="56">
        <f t="shared" si="11"/>
        <v>0.58951677469734709</v>
      </c>
      <c r="Y62" s="64">
        <f t="shared" si="12"/>
        <v>10745691.316546602</v>
      </c>
      <c r="Z62" s="56">
        <f t="shared" si="1"/>
        <v>1.8149033149829166</v>
      </c>
      <c r="AA62" s="65">
        <f t="shared" si="13"/>
        <v>3.3337283140451269E-3</v>
      </c>
      <c r="AB62" s="65">
        <f t="shared" si="14"/>
        <v>6.0503945684129102E-3</v>
      </c>
      <c r="AC62" s="65">
        <f t="shared" si="15"/>
        <v>3.7163243716569739E-3</v>
      </c>
      <c r="AD62" s="65">
        <f t="shared" si="19"/>
        <v>6.7447694216720465E-3</v>
      </c>
      <c r="AE62" s="65">
        <f t="shared" si="20"/>
        <v>3.3237019451259125E-3</v>
      </c>
      <c r="AF62" s="65">
        <f t="shared" si="21"/>
        <v>6.0321976782241864E-3</v>
      </c>
      <c r="AG62" s="64">
        <v>5914.12</v>
      </c>
      <c r="AH62" s="64">
        <f t="shared" si="22"/>
        <v>10787.022674636049</v>
      </c>
      <c r="AI62" s="64">
        <f t="shared" si="23"/>
        <v>10763.665732123065</v>
      </c>
    </row>
    <row r="63" spans="1:35" x14ac:dyDescent="0.35">
      <c r="A63" s="63">
        <v>61312</v>
      </c>
      <c r="B63" s="63" t="s">
        <v>127</v>
      </c>
      <c r="C63" s="63" t="s">
        <v>87</v>
      </c>
      <c r="D63" s="63" t="s">
        <v>190</v>
      </c>
      <c r="E63" s="64">
        <v>30341281.18522495</v>
      </c>
      <c r="F63" s="64">
        <v>6469907.3492903113</v>
      </c>
      <c r="G63" s="56">
        <v>6.4016387671225014E-2</v>
      </c>
      <c r="H63" s="64">
        <f t="shared" si="2"/>
        <v>1942339.2187950059</v>
      </c>
      <c r="I63" s="56">
        <v>0.16344509137063123</v>
      </c>
      <c r="J63" s="64">
        <f t="shared" si="3"/>
        <v>1057474.5978642735</v>
      </c>
      <c r="K63" s="56">
        <f t="shared" si="0"/>
        <v>1.8367715146234695</v>
      </c>
      <c r="L63" s="65">
        <f t="shared" si="4"/>
        <v>4.4774050000209053E-4</v>
      </c>
      <c r="M63" s="65">
        <f t="shared" si="5"/>
        <v>8.2239699634710939E-4</v>
      </c>
      <c r="N63" s="65">
        <f t="shared" si="16"/>
        <v>0</v>
      </c>
      <c r="O63" s="65">
        <f t="shared" si="6"/>
        <v>0</v>
      </c>
      <c r="P63" s="65">
        <f t="shared" si="7"/>
        <v>4.3725313898187849E-4</v>
      </c>
      <c r="Q63" s="65">
        <f t="shared" si="8"/>
        <v>8.031341103616114E-4</v>
      </c>
      <c r="R63" s="64">
        <v>0</v>
      </c>
      <c r="S63" s="64">
        <f t="shared" si="17"/>
        <v>0</v>
      </c>
      <c r="T63" s="64">
        <f t="shared" si="18"/>
        <v>0</v>
      </c>
      <c r="V63" s="56">
        <f t="shared" si="9"/>
        <v>0.93598361232877503</v>
      </c>
      <c r="W63" s="64">
        <f t="shared" si="10"/>
        <v>28398941.966429945</v>
      </c>
      <c r="X63" s="56">
        <f t="shared" si="11"/>
        <v>0.83655490862936877</v>
      </c>
      <c r="Y63" s="64">
        <f t="shared" si="12"/>
        <v>5412432.7514260374</v>
      </c>
      <c r="Z63" s="56">
        <f t="shared" si="1"/>
        <v>5.2469828764057258</v>
      </c>
      <c r="AA63" s="65">
        <f t="shared" si="13"/>
        <v>4.8545000421362063E-3</v>
      </c>
      <c r="AB63" s="65">
        <f t="shared" si="14"/>
        <v>2.5471478594599549E-2</v>
      </c>
      <c r="AC63" s="65">
        <f t="shared" si="15"/>
        <v>0</v>
      </c>
      <c r="AD63" s="65">
        <f t="shared" si="19"/>
        <v>0</v>
      </c>
      <c r="AE63" s="65">
        <f t="shared" si="20"/>
        <v>4.8398998696699202E-3</v>
      </c>
      <c r="AF63" s="65">
        <f t="shared" si="21"/>
        <v>2.5394871739676375E-2</v>
      </c>
      <c r="AG63" s="64">
        <v>2222.8000000000002</v>
      </c>
      <c r="AH63" s="64">
        <f t="shared" si="22"/>
        <v>4054.2623418498465</v>
      </c>
      <c r="AI63" s="64">
        <f t="shared" si="23"/>
        <v>4045.4837218999874</v>
      </c>
    </row>
    <row r="64" spans="1:35" x14ac:dyDescent="0.35">
      <c r="A64" s="63">
        <v>60129</v>
      </c>
      <c r="B64" s="63" t="s">
        <v>128</v>
      </c>
      <c r="C64" s="63" t="s">
        <v>61</v>
      </c>
      <c r="D64" s="63" t="s">
        <v>7</v>
      </c>
      <c r="E64" s="64">
        <v>28267299.644386519</v>
      </c>
      <c r="F64" s="64">
        <v>12604250.265686095</v>
      </c>
      <c r="G64" s="56">
        <v>0.20038315555943623</v>
      </c>
      <c r="H64" s="64">
        <f t="shared" si="2"/>
        <v>5664290.7018863</v>
      </c>
      <c r="I64" s="56">
        <v>0.37834022460769817</v>
      </c>
      <c r="J64" s="64">
        <f t="shared" si="3"/>
        <v>4768694.8765313169</v>
      </c>
      <c r="K64" s="56">
        <f t="shared" si="0"/>
        <v>1.1878073243399516</v>
      </c>
      <c r="L64" s="65">
        <f t="shared" si="4"/>
        <v>1.3057103138725363E-3</v>
      </c>
      <c r="M64" s="65">
        <f t="shared" si="5"/>
        <v>1.5509322742840157E-3</v>
      </c>
      <c r="N64" s="65">
        <f t="shared" si="16"/>
        <v>1.3381498376744366E-3</v>
      </c>
      <c r="O64" s="65">
        <f t="shared" si="6"/>
        <v>1.5894641782540132E-3</v>
      </c>
      <c r="P64" s="65">
        <f t="shared" si="7"/>
        <v>1.2751268499032692E-3</v>
      </c>
      <c r="Q64" s="65">
        <f t="shared" si="8"/>
        <v>1.5146050117776334E-3</v>
      </c>
      <c r="R64" s="64">
        <v>31204</v>
      </c>
      <c r="S64" s="64">
        <f t="shared" si="17"/>
        <v>31363.291399777994</v>
      </c>
      <c r="T64" s="64">
        <f t="shared" si="18"/>
        <v>30745.701770767209</v>
      </c>
      <c r="V64" s="56">
        <f t="shared" si="9"/>
        <v>0.7996168444405638</v>
      </c>
      <c r="W64" s="64">
        <f t="shared" si="10"/>
        <v>22603008.942500219</v>
      </c>
      <c r="X64" s="56">
        <f t="shared" si="11"/>
        <v>0.62165977539230188</v>
      </c>
      <c r="Y64" s="64">
        <f t="shared" si="12"/>
        <v>7835555.3891547788</v>
      </c>
      <c r="Z64" s="56">
        <f t="shared" si="1"/>
        <v>2.8846722178475219</v>
      </c>
      <c r="AA64" s="65">
        <f t="shared" si="13"/>
        <v>3.8637463322921863E-3</v>
      </c>
      <c r="AB64" s="65">
        <f t="shared" si="14"/>
        <v>1.114564170157353E-2</v>
      </c>
      <c r="AC64" s="65">
        <f t="shared" si="15"/>
        <v>4.3071700234548057E-3</v>
      </c>
      <c r="AD64" s="65">
        <f t="shared" si="19"/>
        <v>1.2424773704205737E-2</v>
      </c>
      <c r="AE64" s="65">
        <f t="shared" si="20"/>
        <v>3.8521259054041844E-3</v>
      </c>
      <c r="AF64" s="65">
        <f t="shared" si="21"/>
        <v>1.1112120578970182E-2</v>
      </c>
      <c r="AG64" s="64">
        <v>140088.04999999999</v>
      </c>
      <c r="AH64" s="64">
        <f t="shared" si="22"/>
        <v>255512.73423527906</v>
      </c>
      <c r="AI64" s="64">
        <f t="shared" si="23"/>
        <v>254959.4771943996</v>
      </c>
    </row>
    <row r="65" spans="1:35" x14ac:dyDescent="0.35">
      <c r="A65" s="63">
        <v>61303</v>
      </c>
      <c r="B65" s="63" t="s">
        <v>129</v>
      </c>
      <c r="C65" s="63" t="s">
        <v>93</v>
      </c>
      <c r="D65" s="63" t="s">
        <v>190</v>
      </c>
      <c r="E65" s="64">
        <v>23593628.699942462</v>
      </c>
      <c r="F65" s="64">
        <v>14902727.839758344</v>
      </c>
      <c r="G65" s="56">
        <v>0.12802694452803257</v>
      </c>
      <c r="H65" s="64">
        <f t="shared" si="2"/>
        <v>3020620.1927825306</v>
      </c>
      <c r="I65" s="56">
        <v>0.39844969873559383</v>
      </c>
      <c r="J65" s="64">
        <f t="shared" si="3"/>
        <v>5937987.4180902587</v>
      </c>
      <c r="K65" s="56">
        <f t="shared" si="0"/>
        <v>0.50869427300908709</v>
      </c>
      <c r="L65" s="65">
        <f t="shared" si="4"/>
        <v>6.9630164615215909E-4</v>
      </c>
      <c r="M65" s="65">
        <f t="shared" si="5"/>
        <v>3.5420465968440319E-4</v>
      </c>
      <c r="N65" s="65">
        <f t="shared" si="16"/>
        <v>0</v>
      </c>
      <c r="O65" s="65">
        <f t="shared" si="6"/>
        <v>0</v>
      </c>
      <c r="P65" s="65">
        <f t="shared" si="7"/>
        <v>6.7999227332988469E-4</v>
      </c>
      <c r="Q65" s="65">
        <f t="shared" si="8"/>
        <v>3.4590817513334215E-4</v>
      </c>
      <c r="R65" s="64">
        <v>0</v>
      </c>
      <c r="S65" s="64">
        <f t="shared" si="17"/>
        <v>0</v>
      </c>
      <c r="T65" s="64">
        <f t="shared" si="18"/>
        <v>0</v>
      </c>
      <c r="V65" s="56">
        <f t="shared" si="9"/>
        <v>0.87197305547196746</v>
      </c>
      <c r="W65" s="64">
        <f t="shared" si="10"/>
        <v>20573008.507159933</v>
      </c>
      <c r="X65" s="56">
        <f t="shared" si="11"/>
        <v>0.60155030126440612</v>
      </c>
      <c r="Y65" s="64">
        <f t="shared" si="12"/>
        <v>8964740.4216680843</v>
      </c>
      <c r="Z65" s="56">
        <f t="shared" si="1"/>
        <v>2.2948805586645062</v>
      </c>
      <c r="AA65" s="65">
        <f t="shared" si="13"/>
        <v>3.5167391370753724E-3</v>
      </c>
      <c r="AB65" s="65">
        <f t="shared" si="14"/>
        <v>8.0704962755688645E-3</v>
      </c>
      <c r="AC65" s="65">
        <f t="shared" si="15"/>
        <v>0</v>
      </c>
      <c r="AD65" s="65">
        <f t="shared" si="19"/>
        <v>0</v>
      </c>
      <c r="AE65" s="65">
        <f t="shared" si="20"/>
        <v>3.5061623531687756E-3</v>
      </c>
      <c r="AF65" s="65">
        <f t="shared" si="21"/>
        <v>8.046223819808419E-3</v>
      </c>
      <c r="AG65" s="64">
        <v>457.56</v>
      </c>
      <c r="AH65" s="64">
        <f t="shared" si="22"/>
        <v>834.5637381396507</v>
      </c>
      <c r="AI65" s="64">
        <f t="shared" si="23"/>
        <v>832.75667257178247</v>
      </c>
    </row>
    <row r="66" spans="1:35" x14ac:dyDescent="0.35">
      <c r="A66" s="63">
        <v>61316</v>
      </c>
      <c r="B66" s="63" t="s">
        <v>130</v>
      </c>
      <c r="C66" s="63" t="s">
        <v>87</v>
      </c>
      <c r="D66" s="63" t="s">
        <v>190</v>
      </c>
      <c r="E66" s="64">
        <v>24061288.022070013</v>
      </c>
      <c r="F66" s="64">
        <v>22371089.112633184</v>
      </c>
      <c r="G66" s="56">
        <v>0.28624285510489683</v>
      </c>
      <c r="H66" s="64">
        <f t="shared" si="2"/>
        <v>6887371.780938576</v>
      </c>
      <c r="I66" s="56">
        <v>0.5385500027821376</v>
      </c>
      <c r="J66" s="64">
        <f t="shared" si="3"/>
        <v>12047950.103848049</v>
      </c>
      <c r="K66" s="56">
        <f t="shared" si="0"/>
        <v>0.57166337190745731</v>
      </c>
      <c r="L66" s="65">
        <f t="shared" si="4"/>
        <v>1.5876502183850439E-3</v>
      </c>
      <c r="M66" s="65">
        <f t="shared" si="5"/>
        <v>9.0760147725160516E-4</v>
      </c>
      <c r="N66" s="65">
        <f t="shared" si="16"/>
        <v>0</v>
      </c>
      <c r="O66" s="65">
        <f t="shared" si="6"/>
        <v>0</v>
      </c>
      <c r="P66" s="65">
        <f t="shared" si="7"/>
        <v>1.5504629167807783E-3</v>
      </c>
      <c r="Q66" s="65">
        <f t="shared" si="8"/>
        <v>8.8634285902437109E-4</v>
      </c>
      <c r="R66" s="64">
        <v>0</v>
      </c>
      <c r="S66" s="64">
        <f t="shared" si="17"/>
        <v>0</v>
      </c>
      <c r="T66" s="64">
        <f t="shared" si="18"/>
        <v>0</v>
      </c>
      <c r="V66" s="56">
        <f t="shared" si="9"/>
        <v>0.71375714489510322</v>
      </c>
      <c r="W66" s="64">
        <f t="shared" si="10"/>
        <v>17173916.241131436</v>
      </c>
      <c r="X66" s="56">
        <f t="shared" si="11"/>
        <v>0.4614499972178624</v>
      </c>
      <c r="Y66" s="64">
        <f t="shared" si="12"/>
        <v>10323139.008785134</v>
      </c>
      <c r="Z66" s="56">
        <f t="shared" si="1"/>
        <v>1.6636331474870381</v>
      </c>
      <c r="AA66" s="65">
        <f t="shared" si="13"/>
        <v>2.935700112165018E-3</v>
      </c>
      <c r="AB66" s="65">
        <f t="shared" si="14"/>
        <v>4.8839280176791395E-3</v>
      </c>
      <c r="AC66" s="65">
        <f t="shared" si="15"/>
        <v>0</v>
      </c>
      <c r="AD66" s="65">
        <f t="shared" si="19"/>
        <v>0</v>
      </c>
      <c r="AE66" s="65">
        <f t="shared" si="20"/>
        <v>2.9268708346750867E-3</v>
      </c>
      <c r="AF66" s="65">
        <f t="shared" si="21"/>
        <v>4.8692393389785284E-3</v>
      </c>
      <c r="AG66" s="64">
        <v>449</v>
      </c>
      <c r="AH66" s="64">
        <f t="shared" si="22"/>
        <v>818.95077896822966</v>
      </c>
      <c r="AI66" s="64">
        <f t="shared" si="23"/>
        <v>817.17751985473012</v>
      </c>
    </row>
    <row r="67" spans="1:35" x14ac:dyDescent="0.35">
      <c r="A67" s="63">
        <v>60117</v>
      </c>
      <c r="B67" s="63" t="s">
        <v>131</v>
      </c>
      <c r="C67" s="63" t="s">
        <v>87</v>
      </c>
      <c r="D67" s="63" t="s">
        <v>7</v>
      </c>
      <c r="E67" s="64">
        <v>18587001.409921672</v>
      </c>
      <c r="F67" s="64">
        <v>15076236.033942558</v>
      </c>
      <c r="G67" s="56">
        <v>0.1135182409851264</v>
      </c>
      <c r="H67" s="64">
        <f t="shared" si="2"/>
        <v>2109963.7052423726</v>
      </c>
      <c r="I67" s="56">
        <v>0.21417981244888945</v>
      </c>
      <c r="J67" s="64">
        <f t="shared" si="3"/>
        <v>3229025.4061850058</v>
      </c>
      <c r="K67" s="56">
        <f t="shared" ref="K67:K98" si="24">IFERROR(H67/J67,0)</f>
        <v>0.65343669987881259</v>
      </c>
      <c r="L67" s="65">
        <f t="shared" si="4"/>
        <v>4.8638064619709899E-4</v>
      </c>
      <c r="M67" s="65">
        <f t="shared" si="5"/>
        <v>3.1781896433595672E-4</v>
      </c>
      <c r="N67" s="65">
        <f t="shared" si="16"/>
        <v>4.9846445711707206E-4</v>
      </c>
      <c r="O67" s="65">
        <f t="shared" si="6"/>
        <v>3.2571496986546345E-4</v>
      </c>
      <c r="P67" s="65">
        <f t="shared" si="7"/>
        <v>4.7498822261717006E-4</v>
      </c>
      <c r="Q67" s="65">
        <f t="shared" si="8"/>
        <v>3.1037473666826635E-4</v>
      </c>
      <c r="R67" s="64">
        <v>0</v>
      </c>
      <c r="S67" s="64">
        <f t="shared" si="17"/>
        <v>0</v>
      </c>
      <c r="T67" s="64">
        <f t="shared" si="18"/>
        <v>0</v>
      </c>
      <c r="V67" s="56">
        <f t="shared" si="9"/>
        <v>0.88648175901487358</v>
      </c>
      <c r="W67" s="64">
        <f t="shared" si="10"/>
        <v>16477037.704679299</v>
      </c>
      <c r="X67" s="56">
        <f t="shared" si="11"/>
        <v>0.7858201875511106</v>
      </c>
      <c r="Y67" s="64">
        <f t="shared" si="12"/>
        <v>11847210.627757553</v>
      </c>
      <c r="Z67" s="56">
        <f t="shared" ref="Z67:Z98" si="25">IFERROR(W67/Y67,0)</f>
        <v>1.3907946961012276</v>
      </c>
      <c r="AA67" s="65">
        <f t="shared" si="13"/>
        <v>2.8165760656223785E-3</v>
      </c>
      <c r="AB67" s="65">
        <f t="shared" si="14"/>
        <v>3.9172790532332677E-3</v>
      </c>
      <c r="AC67" s="65">
        <f t="shared" si="15"/>
        <v>3.1398210325655432E-3</v>
      </c>
      <c r="AD67" s="65">
        <f t="shared" si="19"/>
        <v>4.3668464387992371E-3</v>
      </c>
      <c r="AE67" s="65">
        <f t="shared" si="20"/>
        <v>2.8081050601706198E-3</v>
      </c>
      <c r="AF67" s="65">
        <f t="shared" si="21"/>
        <v>3.9054976237803169E-3</v>
      </c>
      <c r="AG67" s="64">
        <v>8293.4700000000012</v>
      </c>
      <c r="AH67" s="64">
        <f t="shared" si="22"/>
        <v>15126.823422827716</v>
      </c>
      <c r="AI67" s="64">
        <f t="shared" si="23"/>
        <v>15094.069589286435</v>
      </c>
    </row>
    <row r="68" spans="1:35" x14ac:dyDescent="0.35">
      <c r="A68" s="63">
        <v>61328</v>
      </c>
      <c r="B68" s="63" t="s">
        <v>132</v>
      </c>
      <c r="C68" s="63" t="s">
        <v>87</v>
      </c>
      <c r="D68" s="63" t="s">
        <v>190</v>
      </c>
      <c r="E68" s="64">
        <v>25281074.862527717</v>
      </c>
      <c r="F68" s="64">
        <v>10594358.711751662</v>
      </c>
      <c r="G68" s="56">
        <v>5.2217474536043799E-2</v>
      </c>
      <c r="H68" s="64">
        <f t="shared" si="2"/>
        <v>1320113.8828778581</v>
      </c>
      <c r="I68" s="56">
        <v>0.24515880270299475</v>
      </c>
      <c r="J68" s="64">
        <f t="shared" si="3"/>
        <v>2597300.2971790796</v>
      </c>
      <c r="K68" s="56">
        <f t="shared" si="24"/>
        <v>0.50826386317809691</v>
      </c>
      <c r="L68" s="65">
        <f t="shared" si="4"/>
        <v>3.043075299412026E-4</v>
      </c>
      <c r="M68" s="65">
        <f t="shared" si="5"/>
        <v>1.5466852076210003E-4</v>
      </c>
      <c r="N68" s="65">
        <f t="shared" si="16"/>
        <v>0</v>
      </c>
      <c r="O68" s="65">
        <f t="shared" si="6"/>
        <v>0</v>
      </c>
      <c r="P68" s="65">
        <f t="shared" si="7"/>
        <v>2.9717977864855103E-4</v>
      </c>
      <c r="Q68" s="65">
        <f t="shared" si="8"/>
        <v>1.5104574235432427E-4</v>
      </c>
      <c r="R68" s="64">
        <v>0</v>
      </c>
      <c r="S68" s="64">
        <f t="shared" si="17"/>
        <v>0</v>
      </c>
      <c r="T68" s="64">
        <f t="shared" si="18"/>
        <v>0</v>
      </c>
      <c r="V68" s="56">
        <f t="shared" si="9"/>
        <v>0.94778252546395625</v>
      </c>
      <c r="W68" s="64">
        <f t="shared" si="10"/>
        <v>23960960.97964986</v>
      </c>
      <c r="X68" s="56">
        <f t="shared" si="11"/>
        <v>0.75484119729700527</v>
      </c>
      <c r="Y68" s="64">
        <f t="shared" si="12"/>
        <v>7997058.4145725835</v>
      </c>
      <c r="Z68" s="56">
        <f t="shared" si="25"/>
        <v>2.9962218277644648</v>
      </c>
      <c r="AA68" s="65">
        <f t="shared" si="13"/>
        <v>4.0958739316004434E-3</v>
      </c>
      <c r="AB68" s="65">
        <f t="shared" si="14"/>
        <v>1.2272146877632705E-2</v>
      </c>
      <c r="AC68" s="65">
        <f t="shared" si="15"/>
        <v>0</v>
      </c>
      <c r="AD68" s="65">
        <f t="shared" si="19"/>
        <v>0</v>
      </c>
      <c r="AE68" s="65">
        <f t="shared" si="20"/>
        <v>4.0835553683534614E-3</v>
      </c>
      <c r="AF68" s="65">
        <f t="shared" si="21"/>
        <v>1.2235237729545401E-2</v>
      </c>
      <c r="AG68" s="64">
        <v>11761</v>
      </c>
      <c r="AH68" s="64">
        <f t="shared" si="22"/>
        <v>21451.403366247992</v>
      </c>
      <c r="AI68" s="64">
        <f t="shared" si="23"/>
        <v>21404.955035660314</v>
      </c>
    </row>
    <row r="69" spans="1:35" x14ac:dyDescent="0.35">
      <c r="A69" s="63">
        <v>61321</v>
      </c>
      <c r="B69" s="63" t="s">
        <v>133</v>
      </c>
      <c r="C69" s="63" t="s">
        <v>87</v>
      </c>
      <c r="D69" s="63" t="s">
        <v>190</v>
      </c>
      <c r="E69" s="64">
        <v>19953834.794567063</v>
      </c>
      <c r="F69" s="64">
        <v>9896676.8968590833</v>
      </c>
      <c r="G69" s="56">
        <v>0.12746169786679265</v>
      </c>
      <c r="H69" s="64">
        <f t="shared" ref="H69:H98" si="26">E69*G69</f>
        <v>2543349.6618690016</v>
      </c>
      <c r="I69" s="56">
        <v>0.39107505668235076</v>
      </c>
      <c r="J69" s="64">
        <f t="shared" ref="J69:J88" si="27">F69*I69</f>
        <v>3870343.4784060773</v>
      </c>
      <c r="K69" s="56">
        <f t="shared" si="24"/>
        <v>0.65713797136073016</v>
      </c>
      <c r="L69" s="65">
        <f t="shared" ref="L69:L88" si="28">H69/$H$3</f>
        <v>5.8628309528334724E-4</v>
      </c>
      <c r="M69" s="65">
        <f t="shared" ref="M69:M88" si="29">K69*L69</f>
        <v>3.8526888387758844E-4</v>
      </c>
      <c r="N69" s="65">
        <f t="shared" si="16"/>
        <v>0</v>
      </c>
      <c r="O69" s="65">
        <f t="shared" ref="O69:O88" si="30">K69*N69</f>
        <v>0</v>
      </c>
      <c r="P69" s="65">
        <f t="shared" ref="P69:P88" si="31">H69/$P$3</f>
        <v>5.7255067107723871E-4</v>
      </c>
      <c r="Q69" s="65">
        <f t="shared" ref="Q69:Q88" si="32">K69*P69</f>
        <v>3.7624478649292132E-4</v>
      </c>
      <c r="R69" s="64">
        <v>0</v>
      </c>
      <c r="S69" s="64">
        <f t="shared" si="17"/>
        <v>0</v>
      </c>
      <c r="T69" s="64">
        <f t="shared" si="18"/>
        <v>0</v>
      </c>
      <c r="V69" s="56">
        <f t="shared" ref="V69:V88" si="33">1-G69</f>
        <v>0.87253830213320738</v>
      </c>
      <c r="W69" s="64">
        <f t="shared" ref="W69:W88" si="34">E69*V69</f>
        <v>17410485.132698063</v>
      </c>
      <c r="X69" s="56">
        <f t="shared" ref="X69:X88" si="35">1-I69</f>
        <v>0.60892494331764924</v>
      </c>
      <c r="Y69" s="64">
        <f t="shared" ref="Y69:Y88" si="36">F69*X69</f>
        <v>6026333.4184530061</v>
      </c>
      <c r="Z69" s="56">
        <f t="shared" si="25"/>
        <v>2.8890676840723879</v>
      </c>
      <c r="AA69" s="65">
        <f t="shared" ref="AA69:AA88" si="37">W69/$W$3</f>
        <v>2.9761390727233322E-3</v>
      </c>
      <c r="AB69" s="65">
        <f t="shared" ref="AB69:AB88" si="38">Z69*AA69</f>
        <v>8.5982672183101405E-3</v>
      </c>
      <c r="AC69" s="65">
        <f t="shared" ref="AC69:AC88" si="39">IF($D69="Critical Access",0,W69/$AC$3)</f>
        <v>0</v>
      </c>
      <c r="AD69" s="65">
        <f t="shared" si="19"/>
        <v>0</v>
      </c>
      <c r="AE69" s="65">
        <f t="shared" si="20"/>
        <v>2.9671881728637675E-3</v>
      </c>
      <c r="AF69" s="65">
        <f t="shared" si="21"/>
        <v>8.5724074627825057E-3</v>
      </c>
      <c r="AG69" s="64">
        <v>150</v>
      </c>
      <c r="AH69" s="64">
        <f t="shared" si="22"/>
        <v>273.59157426555555</v>
      </c>
      <c r="AI69" s="64">
        <f t="shared" si="23"/>
        <v>272.99917144367379</v>
      </c>
    </row>
    <row r="70" spans="1:35" x14ac:dyDescent="0.35">
      <c r="A70" s="63">
        <v>60130</v>
      </c>
      <c r="B70" s="63" t="s">
        <v>134</v>
      </c>
      <c r="C70" s="63" t="s">
        <v>61</v>
      </c>
      <c r="D70" s="63" t="s">
        <v>7</v>
      </c>
      <c r="E70" s="64">
        <v>22525640.093902063</v>
      </c>
      <c r="F70" s="64">
        <v>12490468.190603286</v>
      </c>
      <c r="G70" s="56">
        <v>9.1482037060834173E-2</v>
      </c>
      <c r="H70" s="64">
        <f t="shared" si="26"/>
        <v>2060691.4418893605</v>
      </c>
      <c r="I70" s="56">
        <v>0.21979556407638443</v>
      </c>
      <c r="J70" s="64">
        <f t="shared" si="27"/>
        <v>2745349.5015317858</v>
      </c>
      <c r="K70" s="56">
        <f t="shared" si="24"/>
        <v>0.75061169470028655</v>
      </c>
      <c r="L70" s="65">
        <f t="shared" si="28"/>
        <v>4.7502259523646474E-4</v>
      </c>
      <c r="M70" s="65">
        <f t="shared" si="29"/>
        <v>3.5655751523137104E-4</v>
      </c>
      <c r="N70" s="65">
        <f t="shared" ref="N70:N88" si="40">IF(D70="Critical Access",0,H70/$N$3)</f>
        <v>4.8682422276509436E-4</v>
      </c>
      <c r="O70" s="65">
        <f t="shared" si="30"/>
        <v>3.6541595487085731E-4</v>
      </c>
      <c r="P70" s="65">
        <f t="shared" si="31"/>
        <v>4.6389620964262275E-4</v>
      </c>
      <c r="Q70" s="65">
        <f t="shared" si="32"/>
        <v>3.4820592008488846E-4</v>
      </c>
      <c r="R70" s="64">
        <v>0</v>
      </c>
      <c r="S70" s="64">
        <f t="shared" ref="S70:S88" si="41">R70*($M$3-1)</f>
        <v>0</v>
      </c>
      <c r="T70" s="64">
        <f t="shared" ref="T70:T88" si="42">R70*($Q$3-1)</f>
        <v>0</v>
      </c>
      <c r="V70" s="56">
        <f t="shared" si="33"/>
        <v>0.90851796293916587</v>
      </c>
      <c r="W70" s="64">
        <f t="shared" si="34"/>
        <v>20464948.652012702</v>
      </c>
      <c r="X70" s="56">
        <f t="shared" si="35"/>
        <v>0.78020443592361555</v>
      </c>
      <c r="Y70" s="64">
        <f t="shared" si="36"/>
        <v>9745118.6890714988</v>
      </c>
      <c r="Z70" s="56">
        <f t="shared" si="25"/>
        <v>2.1000204620352934</v>
      </c>
      <c r="AA70" s="65">
        <f t="shared" si="37"/>
        <v>3.498267442883893E-3</v>
      </c>
      <c r="AB70" s="65">
        <f t="shared" si="38"/>
        <v>7.3464332117280573E-3</v>
      </c>
      <c r="AC70" s="65">
        <f t="shared" si="39"/>
        <v>3.8997468695307572E-3</v>
      </c>
      <c r="AD70" s="65">
        <f t="shared" ref="AD70:AD88" si="43">Z70*AC70</f>
        <v>8.1895482227726697E-3</v>
      </c>
      <c r="AE70" s="65">
        <f t="shared" ref="AE70:AE88" si="44">W70/$AE$3</f>
        <v>3.4877462136005529E-3</v>
      </c>
      <c r="AF70" s="65">
        <f t="shared" ref="AF70:AF88" si="45">Z70*AE70</f>
        <v>7.3243384149472785E-3</v>
      </c>
      <c r="AG70" s="64">
        <v>62784.08</v>
      </c>
      <c r="AH70" s="64">
        <f t="shared" ref="AH70:AH88" si="46">AG70*($AB$3-1)</f>
        <v>114514.63524009721</v>
      </c>
      <c r="AI70" s="64">
        <f t="shared" ref="AI70:AI88" si="47">AG70*($AF$3-1)</f>
        <v>114266.67879902219</v>
      </c>
    </row>
    <row r="71" spans="1:35" x14ac:dyDescent="0.35">
      <c r="A71" s="63">
        <v>61325</v>
      </c>
      <c r="B71" s="63" t="s">
        <v>135</v>
      </c>
      <c r="C71" s="63" t="s">
        <v>87</v>
      </c>
      <c r="D71" s="63" t="s">
        <v>190</v>
      </c>
      <c r="E71" s="64">
        <v>18893362.816</v>
      </c>
      <c r="F71" s="64">
        <v>19242294.427999999</v>
      </c>
      <c r="G71" s="56">
        <v>0.45935427455340405</v>
      </c>
      <c r="H71" s="64">
        <f t="shared" si="26"/>
        <v>8678746.9702179395</v>
      </c>
      <c r="I71" s="56">
        <v>0.49116804524023983</v>
      </c>
      <c r="J71" s="64">
        <f t="shared" si="27"/>
        <v>9451200.1401379183</v>
      </c>
      <c r="K71" s="56">
        <f t="shared" si="24"/>
        <v>0.91826930353114855</v>
      </c>
      <c r="L71" s="65">
        <f t="shared" si="28"/>
        <v>2.000591076077694E-3</v>
      </c>
      <c r="M71" s="65">
        <f t="shared" si="29"/>
        <v>1.8370813740804951E-3</v>
      </c>
      <c r="N71" s="65">
        <f t="shared" si="40"/>
        <v>0</v>
      </c>
      <c r="O71" s="65">
        <f t="shared" si="30"/>
        <v>0</v>
      </c>
      <c r="P71" s="65">
        <f t="shared" si="31"/>
        <v>1.9537315204454847E-3</v>
      </c>
      <c r="Q71" s="65">
        <f t="shared" si="32"/>
        <v>1.7940516825663271E-3</v>
      </c>
      <c r="R71" s="64">
        <v>110278</v>
      </c>
      <c r="S71" s="64">
        <f t="shared" si="41"/>
        <v>110840.95144804248</v>
      </c>
      <c r="T71" s="64">
        <f t="shared" si="42"/>
        <v>108658.32905642438</v>
      </c>
      <c r="V71" s="56">
        <f t="shared" si="33"/>
        <v>0.54064572544659595</v>
      </c>
      <c r="W71" s="64">
        <f t="shared" si="34"/>
        <v>10214615.84578206</v>
      </c>
      <c r="X71" s="56">
        <f t="shared" si="35"/>
        <v>0.50883195475976017</v>
      </c>
      <c r="Y71" s="64">
        <f t="shared" si="36"/>
        <v>9791094.2878620811</v>
      </c>
      <c r="Z71" s="56">
        <f t="shared" si="25"/>
        <v>1.0432557940377527</v>
      </c>
      <c r="AA71" s="65">
        <f t="shared" si="37"/>
        <v>1.7460810023264318E-3</v>
      </c>
      <c r="AB71" s="65">
        <f t="shared" si="38"/>
        <v>1.8216091225362967E-3</v>
      </c>
      <c r="AC71" s="65">
        <f t="shared" si="39"/>
        <v>0</v>
      </c>
      <c r="AD71" s="65">
        <f t="shared" si="43"/>
        <v>0</v>
      </c>
      <c r="AE71" s="65">
        <f t="shared" si="44"/>
        <v>1.7408295689032582E-3</v>
      </c>
      <c r="AF71" s="65">
        <f t="shared" si="45"/>
        <v>1.8161305341905674E-3</v>
      </c>
      <c r="AG71" s="64">
        <v>121066.82</v>
      </c>
      <c r="AH71" s="64">
        <f t="shared" si="46"/>
        <v>220819.07916749766</v>
      </c>
      <c r="AI71" s="64">
        <f t="shared" si="47"/>
        <v>220340.94366213595</v>
      </c>
    </row>
    <row r="72" spans="1:35" x14ac:dyDescent="0.35">
      <c r="A72" s="63">
        <v>61336</v>
      </c>
      <c r="B72" s="63" t="s">
        <v>136</v>
      </c>
      <c r="C72" s="63" t="s">
        <v>87</v>
      </c>
      <c r="D72" s="63" t="s">
        <v>190</v>
      </c>
      <c r="E72" s="66">
        <v>5505216.7018235587</v>
      </c>
      <c r="F72" s="66">
        <v>0</v>
      </c>
      <c r="G72" s="56">
        <v>0.17817196763175056</v>
      </c>
      <c r="H72" s="64">
        <f t="shared" si="26"/>
        <v>980875.29200307967</v>
      </c>
      <c r="I72" s="56">
        <v>0.3722355553067106</v>
      </c>
      <c r="J72" s="64">
        <f t="shared" si="27"/>
        <v>0</v>
      </c>
      <c r="K72" s="56">
        <f t="shared" si="24"/>
        <v>0</v>
      </c>
      <c r="L72" s="65">
        <f t="shared" si="28"/>
        <v>2.2610756629504384E-4</v>
      </c>
      <c r="M72" s="65">
        <f t="shared" si="29"/>
        <v>0</v>
      </c>
      <c r="N72" s="65">
        <f t="shared" si="40"/>
        <v>0</v>
      </c>
      <c r="O72" s="65">
        <f t="shared" si="30"/>
        <v>0</v>
      </c>
      <c r="P72" s="65">
        <f t="shared" si="31"/>
        <v>2.2081148144873983E-4</v>
      </c>
      <c r="Q72" s="65">
        <f t="shared" si="32"/>
        <v>0</v>
      </c>
      <c r="R72" s="64">
        <v>3944</v>
      </c>
      <c r="S72" s="64">
        <f t="shared" si="41"/>
        <v>3964.1334854737984</v>
      </c>
      <c r="T72" s="64">
        <f t="shared" si="42"/>
        <v>3886.0738297623984</v>
      </c>
      <c r="V72" s="56">
        <f t="shared" si="33"/>
        <v>0.82182803236824942</v>
      </c>
      <c r="W72" s="64">
        <f t="shared" si="34"/>
        <v>4524341.4098204784</v>
      </c>
      <c r="X72" s="56">
        <f t="shared" si="35"/>
        <v>0.6277644446932894</v>
      </c>
      <c r="Y72" s="64">
        <f t="shared" si="36"/>
        <v>0</v>
      </c>
      <c r="Z72" s="56">
        <f t="shared" si="25"/>
        <v>0</v>
      </c>
      <c r="AA72" s="65">
        <f t="shared" si="37"/>
        <v>7.7338851533887386E-4</v>
      </c>
      <c r="AB72" s="65">
        <f t="shared" si="38"/>
        <v>0</v>
      </c>
      <c r="AC72" s="65">
        <f t="shared" si="39"/>
        <v>0</v>
      </c>
      <c r="AD72" s="65">
        <f t="shared" si="43"/>
        <v>0</v>
      </c>
      <c r="AE72" s="65">
        <f t="shared" si="44"/>
        <v>7.7106250738555565E-4</v>
      </c>
      <c r="AF72" s="65">
        <f t="shared" si="45"/>
        <v>0</v>
      </c>
      <c r="AG72" s="64">
        <v>4151.42</v>
      </c>
      <c r="AH72" s="64">
        <f t="shared" si="46"/>
        <v>7571.9568882500844</v>
      </c>
      <c r="AI72" s="64">
        <f t="shared" si="47"/>
        <v>7555.5614687646412</v>
      </c>
    </row>
    <row r="73" spans="1:35" x14ac:dyDescent="0.35">
      <c r="A73" s="63">
        <v>61323</v>
      </c>
      <c r="B73" s="63" t="s">
        <v>137</v>
      </c>
      <c r="C73" s="63" t="s">
        <v>87</v>
      </c>
      <c r="D73" s="63" t="s">
        <v>190</v>
      </c>
      <c r="E73" s="64">
        <v>13225397.190600522</v>
      </c>
      <c r="F73" s="64">
        <v>11033994.516971279</v>
      </c>
      <c r="G73" s="56">
        <v>0.10790585782121764</v>
      </c>
      <c r="H73" s="64">
        <f t="shared" si="26"/>
        <v>1427097.8288780712</v>
      </c>
      <c r="I73" s="56">
        <v>0.30636891586421483</v>
      </c>
      <c r="J73" s="64">
        <f t="shared" si="27"/>
        <v>3380472.9378161817</v>
      </c>
      <c r="K73" s="56">
        <f t="shared" si="24"/>
        <v>0.42215922302279696</v>
      </c>
      <c r="L73" s="65">
        <f t="shared" si="28"/>
        <v>3.2896905405131613E-4</v>
      </c>
      <c r="M73" s="65">
        <f t="shared" si="29"/>
        <v>1.3887732025684812E-4</v>
      </c>
      <c r="N73" s="65">
        <f t="shared" si="40"/>
        <v>0</v>
      </c>
      <c r="O73" s="65">
        <f t="shared" si="30"/>
        <v>0</v>
      </c>
      <c r="P73" s="65">
        <f t="shared" si="31"/>
        <v>3.2126365944373049E-4</v>
      </c>
      <c r="Q73" s="65">
        <f t="shared" si="32"/>
        <v>1.3562441685622571E-4</v>
      </c>
      <c r="R73" s="64">
        <v>0</v>
      </c>
      <c r="S73" s="64">
        <f t="shared" si="41"/>
        <v>0</v>
      </c>
      <c r="T73" s="64">
        <f t="shared" si="42"/>
        <v>0</v>
      </c>
      <c r="V73" s="56">
        <f t="shared" si="33"/>
        <v>0.89209414217878236</v>
      </c>
      <c r="W73" s="64">
        <f t="shared" si="34"/>
        <v>11798299.361722451</v>
      </c>
      <c r="X73" s="56">
        <f t="shared" si="35"/>
        <v>0.69363108413578511</v>
      </c>
      <c r="Y73" s="64">
        <f t="shared" si="36"/>
        <v>7653521.5791550968</v>
      </c>
      <c r="Z73" s="56">
        <f t="shared" si="25"/>
        <v>1.541551720956265</v>
      </c>
      <c r="AA73" s="65">
        <f t="shared" si="37"/>
        <v>2.0167950206145401E-3</v>
      </c>
      <c r="AB73" s="65">
        <f t="shared" si="38"/>
        <v>3.1089938348443703E-3</v>
      </c>
      <c r="AC73" s="65">
        <f t="shared" si="39"/>
        <v>0</v>
      </c>
      <c r="AD73" s="65">
        <f t="shared" si="43"/>
        <v>0</v>
      </c>
      <c r="AE73" s="65">
        <f t="shared" si="44"/>
        <v>2.0107294000821399E-3</v>
      </c>
      <c r="AF73" s="65">
        <f t="shared" si="45"/>
        <v>3.099643367073981E-3</v>
      </c>
      <c r="AG73" s="64">
        <v>2070</v>
      </c>
      <c r="AH73" s="64">
        <f t="shared" si="46"/>
        <v>3775.5637248646667</v>
      </c>
      <c r="AI73" s="64">
        <f t="shared" si="47"/>
        <v>3767.388565922698</v>
      </c>
    </row>
    <row r="74" spans="1:35" x14ac:dyDescent="0.35">
      <c r="A74" s="63">
        <v>61301</v>
      </c>
      <c r="B74" s="63" t="s">
        <v>138</v>
      </c>
      <c r="C74" s="63" t="s">
        <v>87</v>
      </c>
      <c r="D74" s="63" t="s">
        <v>190</v>
      </c>
      <c r="E74" s="64">
        <v>17742690.747017894</v>
      </c>
      <c r="F74" s="64">
        <v>6168849.7281312123</v>
      </c>
      <c r="G74" s="56">
        <v>0.12252152197910136</v>
      </c>
      <c r="H74" s="64">
        <f t="shared" si="26"/>
        <v>2173861.4743291512</v>
      </c>
      <c r="I74" s="56">
        <v>0.25443385258328904</v>
      </c>
      <c r="J74" s="64">
        <f t="shared" si="27"/>
        <v>1569564.2023357996</v>
      </c>
      <c r="K74" s="56">
        <f t="shared" si="24"/>
        <v>1.3850095912572715</v>
      </c>
      <c r="L74" s="65">
        <f t="shared" si="28"/>
        <v>5.0111011198921817E-4</v>
      </c>
      <c r="M74" s="65">
        <f t="shared" si="29"/>
        <v>6.9404231138107259E-4</v>
      </c>
      <c r="N74" s="65">
        <f t="shared" si="40"/>
        <v>0</v>
      </c>
      <c r="O74" s="65">
        <f t="shared" si="30"/>
        <v>0</v>
      </c>
      <c r="P74" s="65">
        <f t="shared" si="31"/>
        <v>4.8937268226087037E-4</v>
      </c>
      <c r="Q74" s="65">
        <f t="shared" si="32"/>
        <v>6.7778585863060268E-4</v>
      </c>
      <c r="R74" s="64">
        <v>0</v>
      </c>
      <c r="S74" s="64">
        <f t="shared" si="41"/>
        <v>0</v>
      </c>
      <c r="T74" s="64">
        <f t="shared" si="42"/>
        <v>0</v>
      </c>
      <c r="V74" s="56">
        <f t="shared" si="33"/>
        <v>0.87747847802089862</v>
      </c>
      <c r="W74" s="64">
        <f t="shared" si="34"/>
        <v>15568829.272688743</v>
      </c>
      <c r="X74" s="56">
        <f t="shared" si="35"/>
        <v>0.74556614741671101</v>
      </c>
      <c r="Y74" s="64">
        <f t="shared" si="36"/>
        <v>4599285.5257954132</v>
      </c>
      <c r="Z74" s="56">
        <f t="shared" si="25"/>
        <v>3.3850538709479721</v>
      </c>
      <c r="AA74" s="65">
        <f t="shared" si="37"/>
        <v>2.6613273990847902E-3</v>
      </c>
      <c r="AB74" s="65">
        <f t="shared" si="38"/>
        <v>9.0087366141318667E-3</v>
      </c>
      <c r="AC74" s="65">
        <f t="shared" si="39"/>
        <v>0</v>
      </c>
      <c r="AD74" s="65">
        <f t="shared" si="43"/>
        <v>0</v>
      </c>
      <c r="AE74" s="65">
        <f t="shared" si="44"/>
        <v>2.6533233124273322E-3</v>
      </c>
      <c r="AF74" s="65">
        <f t="shared" si="45"/>
        <v>8.9816423496086369E-3</v>
      </c>
      <c r="AG74" s="64">
        <v>181</v>
      </c>
      <c r="AH74" s="64">
        <f t="shared" si="46"/>
        <v>330.13383294710371</v>
      </c>
      <c r="AI74" s="64">
        <f t="shared" si="47"/>
        <v>329.41900020869969</v>
      </c>
    </row>
    <row r="75" spans="1:35" x14ac:dyDescent="0.35">
      <c r="A75" s="63">
        <v>61309</v>
      </c>
      <c r="B75" s="63" t="s">
        <v>139</v>
      </c>
      <c r="C75" s="63" t="s">
        <v>87</v>
      </c>
      <c r="D75" s="63" t="s">
        <v>190</v>
      </c>
      <c r="E75" s="64">
        <v>10073304.787148595</v>
      </c>
      <c r="F75" s="64">
        <v>7124515.3855421692</v>
      </c>
      <c r="G75" s="56">
        <v>0.12779982684689897</v>
      </c>
      <c r="H75" s="64">
        <f t="shared" si="26"/>
        <v>1287366.6075736289</v>
      </c>
      <c r="I75" s="56">
        <v>0.29235114990158467</v>
      </c>
      <c r="J75" s="64">
        <f t="shared" si="27"/>
        <v>2082860.265454785</v>
      </c>
      <c r="K75" s="56">
        <f t="shared" si="24"/>
        <v>0.61807631982097322</v>
      </c>
      <c r="L75" s="65">
        <f t="shared" si="28"/>
        <v>2.9675875510489061E-4</v>
      </c>
      <c r="M75" s="65">
        <f t="shared" si="29"/>
        <v>1.8341955922988423E-4</v>
      </c>
      <c r="N75" s="65">
        <f t="shared" si="40"/>
        <v>0</v>
      </c>
      <c r="O75" s="65">
        <f t="shared" si="30"/>
        <v>0</v>
      </c>
      <c r="P75" s="65">
        <f t="shared" si="31"/>
        <v>2.8980781767421555E-4</v>
      </c>
      <c r="Q75" s="65">
        <f t="shared" si="32"/>
        <v>1.7912334940342674E-4</v>
      </c>
      <c r="R75" s="64">
        <v>0</v>
      </c>
      <c r="S75" s="64">
        <f t="shared" si="41"/>
        <v>0</v>
      </c>
      <c r="T75" s="64">
        <f t="shared" si="42"/>
        <v>0</v>
      </c>
      <c r="V75" s="56">
        <f t="shared" si="33"/>
        <v>0.87220017315310105</v>
      </c>
      <c r="W75" s="64">
        <f t="shared" si="34"/>
        <v>8785938.1795749664</v>
      </c>
      <c r="X75" s="56">
        <f t="shared" si="35"/>
        <v>0.70764885009841527</v>
      </c>
      <c r="Y75" s="64">
        <f t="shared" si="36"/>
        <v>5041655.1200873842</v>
      </c>
      <c r="Z75" s="56">
        <f t="shared" si="25"/>
        <v>1.74266941516275</v>
      </c>
      <c r="AA75" s="65">
        <f t="shared" si="37"/>
        <v>1.5018636015866514E-3</v>
      </c>
      <c r="AB75" s="65">
        <f t="shared" si="38"/>
        <v>2.6172517642312309E-3</v>
      </c>
      <c r="AC75" s="65">
        <f t="shared" si="39"/>
        <v>0</v>
      </c>
      <c r="AD75" s="65">
        <f t="shared" si="43"/>
        <v>0</v>
      </c>
      <c r="AE75" s="65">
        <f t="shared" si="44"/>
        <v>1.497346665256715E-3</v>
      </c>
      <c r="AF75" s="65">
        <f t="shared" si="45"/>
        <v>2.6093802374388135E-3</v>
      </c>
      <c r="AG75" s="64">
        <v>0</v>
      </c>
      <c r="AH75" s="64">
        <f t="shared" si="46"/>
        <v>0</v>
      </c>
      <c r="AI75" s="64">
        <f t="shared" si="47"/>
        <v>0</v>
      </c>
    </row>
    <row r="76" spans="1:35" x14ac:dyDescent="0.35">
      <c r="A76" s="63">
        <v>61315</v>
      </c>
      <c r="B76" s="63" t="s">
        <v>140</v>
      </c>
      <c r="C76" s="63" t="s">
        <v>87</v>
      </c>
      <c r="D76" s="63" t="s">
        <v>190</v>
      </c>
      <c r="E76" s="64">
        <v>12338846.738955824</v>
      </c>
      <c r="F76" s="64">
        <v>9479530.8835341372</v>
      </c>
      <c r="G76" s="56">
        <v>7.47955707734166E-2</v>
      </c>
      <c r="H76" s="64">
        <f t="shared" si="26"/>
        <v>922891.0845259109</v>
      </c>
      <c r="I76" s="56">
        <v>0.28862670724520562</v>
      </c>
      <c r="J76" s="64">
        <f t="shared" si="27"/>
        <v>2736045.7851436925</v>
      </c>
      <c r="K76" s="56">
        <f t="shared" si="24"/>
        <v>0.33730834825099326</v>
      </c>
      <c r="L76" s="65">
        <f t="shared" si="28"/>
        <v>2.1274127177921831E-4</v>
      </c>
      <c r="M76" s="65">
        <f t="shared" si="29"/>
        <v>7.1759406988663774E-5</v>
      </c>
      <c r="N76" s="65">
        <f t="shared" si="40"/>
        <v>0</v>
      </c>
      <c r="O76" s="65">
        <f t="shared" si="30"/>
        <v>0</v>
      </c>
      <c r="P76" s="65">
        <f t="shared" si="31"/>
        <v>2.0775826371754579E-4</v>
      </c>
      <c r="Q76" s="65">
        <f t="shared" si="32"/>
        <v>7.0078596770059641E-5</v>
      </c>
      <c r="R76" s="64">
        <v>0</v>
      </c>
      <c r="S76" s="64">
        <f t="shared" si="41"/>
        <v>0</v>
      </c>
      <c r="T76" s="64">
        <f t="shared" si="42"/>
        <v>0</v>
      </c>
      <c r="V76" s="56">
        <f t="shared" si="33"/>
        <v>0.92520442922658341</v>
      </c>
      <c r="W76" s="64">
        <f t="shared" si="34"/>
        <v>11415955.654429913</v>
      </c>
      <c r="X76" s="56">
        <f t="shared" si="35"/>
        <v>0.71137329275479444</v>
      </c>
      <c r="Y76" s="64">
        <f t="shared" si="36"/>
        <v>6743485.0983904451</v>
      </c>
      <c r="Z76" s="56">
        <f t="shared" si="25"/>
        <v>1.6928866139490257</v>
      </c>
      <c r="AA76" s="65">
        <f t="shared" si="37"/>
        <v>1.9514373905536668E-3</v>
      </c>
      <c r="AB76" s="65">
        <f t="shared" si="38"/>
        <v>3.3035622364279192E-3</v>
      </c>
      <c r="AC76" s="65">
        <f t="shared" si="39"/>
        <v>0</v>
      </c>
      <c r="AD76" s="65">
        <f t="shared" si="43"/>
        <v>0</v>
      </c>
      <c r="AE76" s="65">
        <f t="shared" si="44"/>
        <v>1.9455683366424621E-3</v>
      </c>
      <c r="AF76" s="65">
        <f t="shared" si="45"/>
        <v>3.2936265936250957E-3</v>
      </c>
      <c r="AG76" s="64">
        <v>900</v>
      </c>
      <c r="AH76" s="64">
        <f t="shared" si="46"/>
        <v>1641.5494455933333</v>
      </c>
      <c r="AI76" s="64">
        <f t="shared" si="47"/>
        <v>1637.9950286620426</v>
      </c>
    </row>
    <row r="77" spans="1:35" x14ac:dyDescent="0.35">
      <c r="A77" s="63">
        <v>61311</v>
      </c>
      <c r="B77" s="63" t="s">
        <v>141</v>
      </c>
      <c r="C77" s="63" t="s">
        <v>87</v>
      </c>
      <c r="D77" s="63" t="s">
        <v>190</v>
      </c>
      <c r="E77" s="64">
        <v>13841317.312056737</v>
      </c>
      <c r="F77" s="64">
        <v>11041980.326241136</v>
      </c>
      <c r="G77" s="56">
        <v>0.68058255552716729</v>
      </c>
      <c r="H77" s="64">
        <f t="shared" si="26"/>
        <v>9420159.1081019957</v>
      </c>
      <c r="I77" s="56">
        <v>1</v>
      </c>
      <c r="J77" s="64">
        <f t="shared" si="27"/>
        <v>11041980.326241136</v>
      </c>
      <c r="K77" s="56">
        <f t="shared" si="24"/>
        <v>0.85312225069946002</v>
      </c>
      <c r="L77" s="65">
        <f t="shared" si="28"/>
        <v>2.1714985252563029E-3</v>
      </c>
      <c r="M77" s="65">
        <f t="shared" si="29"/>
        <v>1.8525537092572153E-3</v>
      </c>
      <c r="N77" s="65">
        <f t="shared" si="40"/>
        <v>0</v>
      </c>
      <c r="O77" s="65">
        <f t="shared" si="30"/>
        <v>0</v>
      </c>
      <c r="P77" s="65">
        <f t="shared" si="31"/>
        <v>2.1206358291430082E-3</v>
      </c>
      <c r="Q77" s="65">
        <f t="shared" si="32"/>
        <v>1.8091616114723986E-3</v>
      </c>
      <c r="R77" s="64">
        <v>0</v>
      </c>
      <c r="S77" s="64">
        <f t="shared" si="41"/>
        <v>0</v>
      </c>
      <c r="T77" s="64">
        <f t="shared" si="42"/>
        <v>0</v>
      </c>
      <c r="V77" s="56">
        <f t="shared" si="33"/>
        <v>0.31941744447283271</v>
      </c>
      <c r="W77" s="64">
        <f t="shared" si="34"/>
        <v>4421158.2039547414</v>
      </c>
      <c r="X77" s="56">
        <f t="shared" si="35"/>
        <v>0</v>
      </c>
      <c r="Y77" s="64">
        <f t="shared" si="36"/>
        <v>0</v>
      </c>
      <c r="Z77" s="56">
        <f t="shared" si="25"/>
        <v>0</v>
      </c>
      <c r="AA77" s="65">
        <f t="shared" si="37"/>
        <v>7.5575043298302131E-4</v>
      </c>
      <c r="AB77" s="65">
        <f t="shared" si="38"/>
        <v>0</v>
      </c>
      <c r="AC77" s="65">
        <f t="shared" si="39"/>
        <v>0</v>
      </c>
      <c r="AD77" s="65">
        <f t="shared" si="43"/>
        <v>0</v>
      </c>
      <c r="AE77" s="65">
        <f t="shared" si="44"/>
        <v>7.5347747252010053E-4</v>
      </c>
      <c r="AF77" s="65">
        <f t="shared" si="45"/>
        <v>0</v>
      </c>
      <c r="AG77" s="64">
        <v>0</v>
      </c>
      <c r="AH77" s="64">
        <f t="shared" si="46"/>
        <v>0</v>
      </c>
      <c r="AI77" s="64">
        <f t="shared" si="47"/>
        <v>0</v>
      </c>
    </row>
    <row r="78" spans="1:35" x14ac:dyDescent="0.35">
      <c r="A78" s="63">
        <v>61326</v>
      </c>
      <c r="B78" s="63" t="s">
        <v>142</v>
      </c>
      <c r="C78" s="63" t="s">
        <v>61</v>
      </c>
      <c r="D78" s="63" t="s">
        <v>190</v>
      </c>
      <c r="E78" s="64">
        <v>13824025.239953408</v>
      </c>
      <c r="F78" s="64">
        <v>4061592.8450786285</v>
      </c>
      <c r="G78" s="56">
        <v>5.4697379173974173E-2</v>
      </c>
      <c r="H78" s="64">
        <f t="shared" si="26"/>
        <v>756137.95026032091</v>
      </c>
      <c r="I78" s="56">
        <v>0.20270410341335821</v>
      </c>
      <c r="J78" s="64">
        <f t="shared" si="27"/>
        <v>823301.53609177412</v>
      </c>
      <c r="K78" s="56">
        <f t="shared" si="24"/>
        <v>0.91842164396986326</v>
      </c>
      <c r="L78" s="65">
        <f t="shared" si="28"/>
        <v>1.7430198630810986E-4</v>
      </c>
      <c r="M78" s="65">
        <f t="shared" si="29"/>
        <v>1.6008271681230686E-4</v>
      </c>
      <c r="N78" s="65">
        <f t="shared" si="40"/>
        <v>0</v>
      </c>
      <c r="O78" s="65">
        <f t="shared" si="30"/>
        <v>0</v>
      </c>
      <c r="P78" s="65">
        <f t="shared" si="31"/>
        <v>1.7021933607444848E-4</v>
      </c>
      <c r="Q78" s="65">
        <f t="shared" si="32"/>
        <v>1.5633312247295364E-4</v>
      </c>
      <c r="R78" s="64">
        <v>0</v>
      </c>
      <c r="S78" s="64">
        <f t="shared" si="41"/>
        <v>0</v>
      </c>
      <c r="T78" s="64">
        <f t="shared" si="42"/>
        <v>0</v>
      </c>
      <c r="V78" s="56">
        <f t="shared" si="33"/>
        <v>0.94530262082602579</v>
      </c>
      <c r="W78" s="64">
        <f t="shared" si="34"/>
        <v>13067887.289693087</v>
      </c>
      <c r="X78" s="56">
        <f t="shared" si="35"/>
        <v>0.79729589658664179</v>
      </c>
      <c r="Y78" s="64">
        <f t="shared" si="36"/>
        <v>3238291.3089868543</v>
      </c>
      <c r="Z78" s="56">
        <f t="shared" si="25"/>
        <v>4.0354267244047177</v>
      </c>
      <c r="AA78" s="65">
        <f t="shared" si="37"/>
        <v>2.2338177060763627E-3</v>
      </c>
      <c r="AB78" s="65">
        <f t="shared" si="38"/>
        <v>9.014407668548996E-3</v>
      </c>
      <c r="AC78" s="65">
        <f t="shared" si="39"/>
        <v>0</v>
      </c>
      <c r="AD78" s="65">
        <f t="shared" si="43"/>
        <v>0</v>
      </c>
      <c r="AE78" s="65">
        <f t="shared" si="44"/>
        <v>2.2270993780335417E-3</v>
      </c>
      <c r="AF78" s="65">
        <f t="shared" si="45"/>
        <v>8.9872963480216797E-3</v>
      </c>
      <c r="AG78" s="64">
        <v>21617.47</v>
      </c>
      <c r="AH78" s="64">
        <f t="shared" si="46"/>
        <v>39429.050992922799</v>
      </c>
      <c r="AI78" s="64">
        <f t="shared" si="47"/>
        <v>39343.675991389828</v>
      </c>
    </row>
    <row r="79" spans="1:35" x14ac:dyDescent="0.35">
      <c r="A79" s="63">
        <v>61306</v>
      </c>
      <c r="B79" s="63" t="s">
        <v>143</v>
      </c>
      <c r="C79" s="63" t="s">
        <v>87</v>
      </c>
      <c r="D79" s="63" t="s">
        <v>190</v>
      </c>
      <c r="E79" s="64">
        <v>11326128.793548387</v>
      </c>
      <c r="F79" s="64">
        <v>9364962.0206451602</v>
      </c>
      <c r="G79" s="56">
        <v>0.16206674357452669</v>
      </c>
      <c r="H79" s="64">
        <f t="shared" si="26"/>
        <v>1835588.8108760696</v>
      </c>
      <c r="I79" s="56">
        <v>0.31277361358046912</v>
      </c>
      <c r="J79" s="64">
        <f t="shared" si="27"/>
        <v>2929113.0122410385</v>
      </c>
      <c r="K79" s="56">
        <f t="shared" si="24"/>
        <v>0.62667053241202075</v>
      </c>
      <c r="L79" s="65">
        <f t="shared" si="28"/>
        <v>4.2313281018429248E-4</v>
      </c>
      <c r="M79" s="65">
        <f t="shared" si="29"/>
        <v>2.6516486343918508E-4</v>
      </c>
      <c r="N79" s="65">
        <f t="shared" si="40"/>
        <v>0</v>
      </c>
      <c r="O79" s="65">
        <f t="shared" si="30"/>
        <v>0</v>
      </c>
      <c r="P79" s="65">
        <f t="shared" si="31"/>
        <v>4.1322183152616619E-4</v>
      </c>
      <c r="Q79" s="65">
        <f t="shared" si="32"/>
        <v>2.5895394516677289E-4</v>
      </c>
      <c r="R79" s="64">
        <v>0</v>
      </c>
      <c r="S79" s="64">
        <f t="shared" si="41"/>
        <v>0</v>
      </c>
      <c r="T79" s="64">
        <f t="shared" si="42"/>
        <v>0</v>
      </c>
      <c r="V79" s="56">
        <f t="shared" si="33"/>
        <v>0.83793325642547334</v>
      </c>
      <c r="W79" s="64">
        <f t="shared" si="34"/>
        <v>9490539.982672317</v>
      </c>
      <c r="X79" s="56">
        <f t="shared" si="35"/>
        <v>0.68722638641953093</v>
      </c>
      <c r="Y79" s="64">
        <f t="shared" si="36"/>
        <v>6435849.0084041217</v>
      </c>
      <c r="Z79" s="56">
        <f t="shared" si="25"/>
        <v>1.4746368303978681</v>
      </c>
      <c r="AA79" s="65">
        <f t="shared" si="37"/>
        <v>1.622307859223737E-3</v>
      </c>
      <c r="AB79" s="65">
        <f t="shared" si="38"/>
        <v>2.3923149194552424E-3</v>
      </c>
      <c r="AC79" s="65">
        <f t="shared" si="39"/>
        <v>0</v>
      </c>
      <c r="AD79" s="65">
        <f t="shared" si="43"/>
        <v>0</v>
      </c>
      <c r="AE79" s="65">
        <f t="shared" si="44"/>
        <v>1.6174286802490769E-3</v>
      </c>
      <c r="AF79" s="65">
        <f t="shared" si="45"/>
        <v>2.3851199024371057E-3</v>
      </c>
      <c r="AG79" s="64">
        <v>608</v>
      </c>
      <c r="AH79" s="64">
        <f t="shared" si="46"/>
        <v>1108.9578476897186</v>
      </c>
      <c r="AI79" s="64">
        <f t="shared" si="47"/>
        <v>1106.5566415850244</v>
      </c>
    </row>
    <row r="80" spans="1:35" x14ac:dyDescent="0.35">
      <c r="A80" s="63">
        <v>61313</v>
      </c>
      <c r="B80" s="63" t="s">
        <v>144</v>
      </c>
      <c r="C80" s="63" t="s">
        <v>87</v>
      </c>
      <c r="D80" s="63" t="s">
        <v>190</v>
      </c>
      <c r="E80" s="64">
        <v>10364770.872340426</v>
      </c>
      <c r="F80" s="64">
        <v>6309277.7872340418</v>
      </c>
      <c r="G80" s="56">
        <v>0.11320933326843433</v>
      </c>
      <c r="H80" s="64">
        <f t="shared" si="26"/>
        <v>1173388.7999377481</v>
      </c>
      <c r="I80" s="56">
        <v>0.65645875571862833</v>
      </c>
      <c r="J80" s="64">
        <f t="shared" si="27"/>
        <v>4141780.6456908397</v>
      </c>
      <c r="K80" s="56">
        <f t="shared" si="24"/>
        <v>0.28330539454293807</v>
      </c>
      <c r="L80" s="65">
        <f t="shared" si="28"/>
        <v>2.7048503314828457E-4</v>
      </c>
      <c r="M80" s="65">
        <f t="shared" si="29"/>
        <v>7.6629869034034446E-5</v>
      </c>
      <c r="N80" s="65">
        <f t="shared" si="40"/>
        <v>0</v>
      </c>
      <c r="O80" s="65">
        <f t="shared" si="30"/>
        <v>0</v>
      </c>
      <c r="P80" s="65">
        <f t="shared" si="31"/>
        <v>2.6414950130969317E-4</v>
      </c>
      <c r="Q80" s="65">
        <f t="shared" si="32"/>
        <v>7.4834978686862965E-5</v>
      </c>
      <c r="R80" s="64">
        <v>0</v>
      </c>
      <c r="S80" s="64">
        <f t="shared" si="41"/>
        <v>0</v>
      </c>
      <c r="T80" s="64">
        <f t="shared" si="42"/>
        <v>0</v>
      </c>
      <c r="V80" s="56">
        <f t="shared" si="33"/>
        <v>0.8867906667315657</v>
      </c>
      <c r="W80" s="64">
        <f t="shared" si="34"/>
        <v>9191382.0724026784</v>
      </c>
      <c r="X80" s="56">
        <f t="shared" si="35"/>
        <v>0.34354124428137167</v>
      </c>
      <c r="Y80" s="64">
        <f t="shared" si="36"/>
        <v>2167497.1415432021</v>
      </c>
      <c r="Z80" s="56">
        <f t="shared" si="25"/>
        <v>4.2405509544795299</v>
      </c>
      <c r="AA80" s="65">
        <f t="shared" si="37"/>
        <v>1.5711699650822566E-3</v>
      </c>
      <c r="AB80" s="65">
        <f t="shared" si="38"/>
        <v>6.6626262950791326E-3</v>
      </c>
      <c r="AC80" s="65">
        <f t="shared" si="39"/>
        <v>0</v>
      </c>
      <c r="AD80" s="65">
        <f t="shared" si="43"/>
        <v>0</v>
      </c>
      <c r="AE80" s="65">
        <f t="shared" si="44"/>
        <v>1.5664445861009115E-3</v>
      </c>
      <c r="AF80" s="65">
        <f t="shared" si="45"/>
        <v>6.6425880847295121E-3</v>
      </c>
      <c r="AG80" s="64">
        <v>1225</v>
      </c>
      <c r="AH80" s="64">
        <f t="shared" si="46"/>
        <v>2234.3311898353704</v>
      </c>
      <c r="AI80" s="64">
        <f t="shared" si="47"/>
        <v>2229.4932334566693</v>
      </c>
    </row>
    <row r="81" spans="1:35" x14ac:dyDescent="0.35">
      <c r="A81" s="63">
        <v>61305</v>
      </c>
      <c r="B81" s="63" t="s">
        <v>145</v>
      </c>
      <c r="C81" s="63" t="s">
        <v>87</v>
      </c>
      <c r="D81" s="63" t="s">
        <v>190</v>
      </c>
      <c r="E81" s="64">
        <v>8342704.4545454551</v>
      </c>
      <c r="F81" s="64">
        <v>6455138.4848484844</v>
      </c>
      <c r="G81" s="56">
        <v>0.10747766750884068</v>
      </c>
      <c r="H81" s="64">
        <f t="shared" si="26"/>
        <v>896654.41549016046</v>
      </c>
      <c r="I81" s="56">
        <v>0.39419592522586833</v>
      </c>
      <c r="J81" s="64">
        <f t="shared" si="27"/>
        <v>2544589.2874959582</v>
      </c>
      <c r="K81" s="56">
        <f t="shared" si="24"/>
        <v>0.35237687272217</v>
      </c>
      <c r="L81" s="65">
        <f t="shared" si="28"/>
        <v>2.0669329663729433E-4</v>
      </c>
      <c r="M81" s="65">
        <f t="shared" si="29"/>
        <v>7.2833937481685596E-5</v>
      </c>
      <c r="N81" s="65">
        <f t="shared" si="40"/>
        <v>0</v>
      </c>
      <c r="O81" s="65">
        <f t="shared" si="30"/>
        <v>0</v>
      </c>
      <c r="P81" s="65">
        <f t="shared" si="31"/>
        <v>2.0185194942326531E-4</v>
      </c>
      <c r="Q81" s="65">
        <f t="shared" si="32"/>
        <v>7.1127958690643851E-5</v>
      </c>
      <c r="R81" s="64">
        <v>0</v>
      </c>
      <c r="S81" s="64">
        <f t="shared" si="41"/>
        <v>0</v>
      </c>
      <c r="T81" s="64">
        <f t="shared" si="42"/>
        <v>0</v>
      </c>
      <c r="V81" s="56">
        <f t="shared" si="33"/>
        <v>0.89252233249115931</v>
      </c>
      <c r="W81" s="64">
        <f t="shared" si="34"/>
        <v>7446050.0390552944</v>
      </c>
      <c r="X81" s="56">
        <f t="shared" si="35"/>
        <v>0.60580407477413167</v>
      </c>
      <c r="Y81" s="64">
        <f t="shared" si="36"/>
        <v>3910549.1973525262</v>
      </c>
      <c r="Z81" s="56">
        <f t="shared" si="25"/>
        <v>1.9040931754793753</v>
      </c>
      <c r="AA81" s="65">
        <f t="shared" si="37"/>
        <v>1.2728238351650913E-3</v>
      </c>
      <c r="AB81" s="65">
        <f t="shared" si="38"/>
        <v>2.4235751781253355E-3</v>
      </c>
      <c r="AC81" s="65">
        <f t="shared" si="39"/>
        <v>0</v>
      </c>
      <c r="AD81" s="65">
        <f t="shared" si="43"/>
        <v>0</v>
      </c>
      <c r="AE81" s="65">
        <f t="shared" si="44"/>
        <v>1.2689957483690653E-3</v>
      </c>
      <c r="AF81" s="65">
        <f t="shared" si="45"/>
        <v>2.4162861441818797E-3</v>
      </c>
      <c r="AG81" s="64">
        <v>0</v>
      </c>
      <c r="AH81" s="64">
        <f t="shared" si="46"/>
        <v>0</v>
      </c>
      <c r="AI81" s="64">
        <f t="shared" si="47"/>
        <v>0</v>
      </c>
    </row>
    <row r="82" spans="1:35" x14ac:dyDescent="0.35">
      <c r="A82" s="63">
        <v>61310</v>
      </c>
      <c r="B82" s="63" t="s">
        <v>146</v>
      </c>
      <c r="C82" s="63" t="s">
        <v>87</v>
      </c>
      <c r="D82" s="63" t="s">
        <v>190</v>
      </c>
      <c r="E82" s="64">
        <v>7851442.8494934877</v>
      </c>
      <c r="F82" s="64">
        <v>6336787.8972503617</v>
      </c>
      <c r="G82" s="56">
        <v>0.20329480813441839</v>
      </c>
      <c r="H82" s="64">
        <f t="shared" si="26"/>
        <v>1596157.5676661297</v>
      </c>
      <c r="I82" s="56">
        <v>0.53405706039569589</v>
      </c>
      <c r="J82" s="64">
        <f t="shared" si="27"/>
        <v>3384206.3167565512</v>
      </c>
      <c r="K82" s="56">
        <f t="shared" si="24"/>
        <v>0.47164901258026704</v>
      </c>
      <c r="L82" s="65">
        <f t="shared" si="28"/>
        <v>3.6794004904679785E-4</v>
      </c>
      <c r="M82" s="65">
        <f t="shared" si="29"/>
        <v>1.7353856082165723E-4</v>
      </c>
      <c r="N82" s="65">
        <f t="shared" si="40"/>
        <v>0</v>
      </c>
      <c r="O82" s="65">
        <f t="shared" si="30"/>
        <v>0</v>
      </c>
      <c r="P82" s="65">
        <f t="shared" si="31"/>
        <v>3.5932184245585899E-4</v>
      </c>
      <c r="Q82" s="65">
        <f t="shared" si="32"/>
        <v>1.6947379219282816E-4</v>
      </c>
      <c r="R82" s="64">
        <v>0</v>
      </c>
      <c r="S82" s="64">
        <f t="shared" si="41"/>
        <v>0</v>
      </c>
      <c r="T82" s="64">
        <f t="shared" si="42"/>
        <v>0</v>
      </c>
      <c r="V82" s="56">
        <f t="shared" si="33"/>
        <v>0.79670519186558164</v>
      </c>
      <c r="W82" s="64">
        <f t="shared" si="34"/>
        <v>6255285.2818273585</v>
      </c>
      <c r="X82" s="56">
        <f t="shared" si="35"/>
        <v>0.46594293960430411</v>
      </c>
      <c r="Y82" s="64">
        <f t="shared" si="36"/>
        <v>2952581.5804938106</v>
      </c>
      <c r="Z82" s="56">
        <f t="shared" si="25"/>
        <v>2.1185816924256433</v>
      </c>
      <c r="AA82" s="65">
        <f t="shared" si="37"/>
        <v>1.0692751406056087E-3</v>
      </c>
      <c r="AB82" s="65">
        <f t="shared" si="38"/>
        <v>2.2653467370528984E-3</v>
      </c>
      <c r="AC82" s="65">
        <f t="shared" si="39"/>
        <v>0</v>
      </c>
      <c r="AD82" s="65">
        <f t="shared" si="43"/>
        <v>0</v>
      </c>
      <c r="AE82" s="65">
        <f t="shared" si="44"/>
        <v>1.0660592375607537E-3</v>
      </c>
      <c r="AF82" s="65">
        <f t="shared" si="45"/>
        <v>2.2585335837374525E-3</v>
      </c>
      <c r="AG82" s="64">
        <v>28.52</v>
      </c>
      <c r="AH82" s="64">
        <f t="shared" si="46"/>
        <v>52.018877987024297</v>
      </c>
      <c r="AI82" s="64">
        <f t="shared" si="47"/>
        <v>51.906242463823837</v>
      </c>
    </row>
    <row r="83" spans="1:35" x14ac:dyDescent="0.35">
      <c r="A83" s="63">
        <v>61307</v>
      </c>
      <c r="B83" s="63" t="s">
        <v>147</v>
      </c>
      <c r="C83" s="63" t="s">
        <v>87</v>
      </c>
      <c r="D83" s="63" t="s">
        <v>190</v>
      </c>
      <c r="E83" s="64">
        <v>6091518.7699999996</v>
      </c>
      <c r="F83" s="64">
        <v>5539895.9140000008</v>
      </c>
      <c r="G83" s="56">
        <v>0.13483241362909892</v>
      </c>
      <c r="H83" s="64">
        <f t="shared" si="26"/>
        <v>821334.17842605989</v>
      </c>
      <c r="I83" s="56">
        <v>0.68959900810861019</v>
      </c>
      <c r="J83" s="64">
        <f t="shared" si="27"/>
        <v>3820306.727319343</v>
      </c>
      <c r="K83" s="56">
        <f t="shared" si="24"/>
        <v>0.21499168445104899</v>
      </c>
      <c r="L83" s="65">
        <f t="shared" si="28"/>
        <v>1.8933076784879665E-4</v>
      </c>
      <c r="M83" s="65">
        <f t="shared" si="29"/>
        <v>4.0704540698223298E-5</v>
      </c>
      <c r="N83" s="65">
        <f t="shared" si="40"/>
        <v>0</v>
      </c>
      <c r="O83" s="65">
        <f t="shared" si="30"/>
        <v>0</v>
      </c>
      <c r="P83" s="65">
        <f t="shared" si="31"/>
        <v>1.8489610063719748E-4</v>
      </c>
      <c r="Q83" s="65">
        <f t="shared" si="32"/>
        <v>3.9751124124421759E-5</v>
      </c>
      <c r="R83" s="64">
        <v>14423</v>
      </c>
      <c r="S83" s="64">
        <f t="shared" si="41"/>
        <v>14496.627094571144</v>
      </c>
      <c r="T83" s="64">
        <f t="shared" si="42"/>
        <v>14211.167050370961</v>
      </c>
      <c r="V83" s="56">
        <f t="shared" si="33"/>
        <v>0.86516758637090108</v>
      </c>
      <c r="W83" s="64">
        <f t="shared" si="34"/>
        <v>5270184.5915739397</v>
      </c>
      <c r="X83" s="56">
        <f t="shared" si="35"/>
        <v>0.31040099189138981</v>
      </c>
      <c r="Y83" s="64">
        <f t="shared" si="36"/>
        <v>1719589.1866806578</v>
      </c>
      <c r="Z83" s="56">
        <f t="shared" si="25"/>
        <v>3.0647928193518337</v>
      </c>
      <c r="AA83" s="65">
        <f t="shared" si="37"/>
        <v>9.0088255231846135E-4</v>
      </c>
      <c r="AB83" s="65">
        <f t="shared" si="38"/>
        <v>2.7610183774249729E-3</v>
      </c>
      <c r="AC83" s="65">
        <f t="shared" si="39"/>
        <v>0</v>
      </c>
      <c r="AD83" s="65">
        <f t="shared" si="43"/>
        <v>0</v>
      </c>
      <c r="AE83" s="65">
        <f t="shared" si="44"/>
        <v>8.9817309912625803E-4</v>
      </c>
      <c r="AF83" s="65">
        <f t="shared" si="45"/>
        <v>2.7527144647371384E-3</v>
      </c>
      <c r="AG83" s="64">
        <v>155462.43</v>
      </c>
      <c r="AH83" s="64">
        <f t="shared" si="46"/>
        <v>283554.73975232488</v>
      </c>
      <c r="AI83" s="64">
        <f t="shared" si="47"/>
        <v>282940.76387080085</v>
      </c>
    </row>
    <row r="84" spans="1:35" x14ac:dyDescent="0.35">
      <c r="A84" s="63">
        <v>61304</v>
      </c>
      <c r="B84" s="63" t="s">
        <v>148</v>
      </c>
      <c r="C84" s="63" t="s">
        <v>87</v>
      </c>
      <c r="D84" s="63" t="s">
        <v>190</v>
      </c>
      <c r="E84" s="64">
        <v>5522644.3636363633</v>
      </c>
      <c r="F84" s="64">
        <v>4229943.0909090899</v>
      </c>
      <c r="G84" s="56">
        <v>0.29192613381759863</v>
      </c>
      <c r="H84" s="64">
        <f t="shared" si="26"/>
        <v>1612204.2175259159</v>
      </c>
      <c r="I84" s="56">
        <v>0.85967534042500193</v>
      </c>
      <c r="J84" s="64">
        <f t="shared" si="27"/>
        <v>3636377.766655657</v>
      </c>
      <c r="K84" s="56">
        <f t="shared" si="24"/>
        <v>0.44335443701951938</v>
      </c>
      <c r="L84" s="65">
        <f t="shared" si="28"/>
        <v>3.7163906050785279E-4</v>
      </c>
      <c r="M84" s="65">
        <f t="shared" si="29"/>
        <v>1.6476782644592219E-4</v>
      </c>
      <c r="N84" s="65">
        <f t="shared" si="40"/>
        <v>0</v>
      </c>
      <c r="O84" s="65">
        <f t="shared" si="30"/>
        <v>0</v>
      </c>
      <c r="P84" s="65">
        <f t="shared" si="31"/>
        <v>3.6293421250607478E-4</v>
      </c>
      <c r="Q84" s="65">
        <f t="shared" si="32"/>
        <v>1.609084934607534E-4</v>
      </c>
      <c r="R84" s="64">
        <v>0</v>
      </c>
      <c r="S84" s="64">
        <f t="shared" si="41"/>
        <v>0</v>
      </c>
      <c r="T84" s="64">
        <f t="shared" si="42"/>
        <v>0</v>
      </c>
      <c r="V84" s="56">
        <f t="shared" si="33"/>
        <v>0.70807386618240131</v>
      </c>
      <c r="W84" s="64">
        <f t="shared" si="34"/>
        <v>3910440.1461104471</v>
      </c>
      <c r="X84" s="56">
        <f t="shared" si="35"/>
        <v>0.14032465957499807</v>
      </c>
      <c r="Y84" s="64">
        <f t="shared" si="36"/>
        <v>593565.32425343315</v>
      </c>
      <c r="Z84" s="56">
        <f t="shared" si="25"/>
        <v>6.5880535575909347</v>
      </c>
      <c r="AA84" s="65">
        <f t="shared" si="37"/>
        <v>6.684485596859253E-4</v>
      </c>
      <c r="AB84" s="65">
        <f t="shared" si="38"/>
        <v>4.4037749117053961E-3</v>
      </c>
      <c r="AC84" s="65">
        <f t="shared" si="39"/>
        <v>0</v>
      </c>
      <c r="AD84" s="65">
        <f t="shared" si="43"/>
        <v>0</v>
      </c>
      <c r="AE84" s="65">
        <f t="shared" si="44"/>
        <v>6.6643816434726127E-4</v>
      </c>
      <c r="AF84" s="65">
        <f t="shared" si="45"/>
        <v>4.3905303195423467E-3</v>
      </c>
      <c r="AG84" s="64">
        <v>0</v>
      </c>
      <c r="AH84" s="64">
        <f t="shared" si="46"/>
        <v>0</v>
      </c>
      <c r="AI84" s="64">
        <f t="shared" si="47"/>
        <v>0</v>
      </c>
    </row>
    <row r="85" spans="1:35" x14ac:dyDescent="0.35">
      <c r="A85" s="63">
        <v>61319</v>
      </c>
      <c r="B85" s="63" t="s">
        <v>149</v>
      </c>
      <c r="C85" s="63" t="s">
        <v>87</v>
      </c>
      <c r="D85" s="63" t="s">
        <v>190</v>
      </c>
      <c r="E85" s="64">
        <v>7522354.5080000004</v>
      </c>
      <c r="F85" s="64">
        <v>8405074.7800000012</v>
      </c>
      <c r="G85" s="56">
        <v>0.16435576728006532</v>
      </c>
      <c r="H85" s="64">
        <f t="shared" si="26"/>
        <v>1236342.3469149983</v>
      </c>
      <c r="I85" s="56">
        <v>0.51274738158277111</v>
      </c>
      <c r="J85" s="64">
        <f t="shared" si="27"/>
        <v>4309680.0854523862</v>
      </c>
      <c r="K85" s="56">
        <f t="shared" si="24"/>
        <v>0.28687566649978374</v>
      </c>
      <c r="L85" s="65">
        <f t="shared" si="28"/>
        <v>2.8499684052351004E-4</v>
      </c>
      <c r="M85" s="65">
        <f t="shared" si="29"/>
        <v>8.1758658575514515E-5</v>
      </c>
      <c r="N85" s="65">
        <f t="shared" si="40"/>
        <v>0</v>
      </c>
      <c r="O85" s="65">
        <f t="shared" si="30"/>
        <v>0</v>
      </c>
      <c r="P85" s="65">
        <f t="shared" si="31"/>
        <v>2.783214007181409E-4</v>
      </c>
      <c r="Q85" s="65">
        <f t="shared" si="32"/>
        <v>7.9843637332170059E-5</v>
      </c>
      <c r="R85" s="64">
        <v>0</v>
      </c>
      <c r="S85" s="64">
        <f t="shared" si="41"/>
        <v>0</v>
      </c>
      <c r="T85" s="64">
        <f t="shared" si="42"/>
        <v>0</v>
      </c>
      <c r="V85" s="56">
        <f t="shared" si="33"/>
        <v>0.83564423271993471</v>
      </c>
      <c r="W85" s="64">
        <f t="shared" si="34"/>
        <v>6286012.1610850021</v>
      </c>
      <c r="X85" s="56">
        <f t="shared" si="35"/>
        <v>0.48725261841722889</v>
      </c>
      <c r="Y85" s="64">
        <f t="shared" si="36"/>
        <v>4095394.6945476145</v>
      </c>
      <c r="Z85" s="56">
        <f t="shared" si="25"/>
        <v>1.534897764421548</v>
      </c>
      <c r="AA85" s="65">
        <f t="shared" si="37"/>
        <v>1.0745275770107138E-3</v>
      </c>
      <c r="AB85" s="65">
        <f t="shared" si="38"/>
        <v>1.6492899757630474E-3</v>
      </c>
      <c r="AC85" s="65">
        <f t="shared" si="39"/>
        <v>0</v>
      </c>
      <c r="AD85" s="65">
        <f t="shared" si="43"/>
        <v>0</v>
      </c>
      <c r="AE85" s="65">
        <f t="shared" si="44"/>
        <v>1.0712958769781738E-3</v>
      </c>
      <c r="AF85" s="65">
        <f t="shared" si="45"/>
        <v>1.6443296466078206E-3</v>
      </c>
      <c r="AG85" s="64">
        <v>659.97</v>
      </c>
      <c r="AH85" s="64">
        <f t="shared" si="46"/>
        <v>1203.7482084535914</v>
      </c>
      <c r="AI85" s="64">
        <f t="shared" si="47"/>
        <v>1201.1417545178758</v>
      </c>
    </row>
    <row r="86" spans="1:35" x14ac:dyDescent="0.35">
      <c r="A86" s="63">
        <v>61308</v>
      </c>
      <c r="B86" s="63" t="s">
        <v>150</v>
      </c>
      <c r="C86" s="63" t="s">
        <v>78</v>
      </c>
      <c r="D86" s="63" t="s">
        <v>190</v>
      </c>
      <c r="E86" s="64">
        <v>3564718.6108949408</v>
      </c>
      <c r="F86" s="64">
        <v>1287317.4182879385</v>
      </c>
      <c r="G86" s="56">
        <v>0.20549989524182832</v>
      </c>
      <c r="H86" s="64">
        <f t="shared" si="26"/>
        <v>732549.30110550614</v>
      </c>
      <c r="I86" s="56">
        <v>0.4501256602536769</v>
      </c>
      <c r="J86" s="64">
        <f t="shared" si="27"/>
        <v>579454.602862917</v>
      </c>
      <c r="K86" s="56">
        <f t="shared" si="24"/>
        <v>1.2642048186107984</v>
      </c>
      <c r="L86" s="65">
        <f t="shared" si="28"/>
        <v>1.6886442243422439E-4</v>
      </c>
      <c r="M86" s="65">
        <f t="shared" si="29"/>
        <v>2.1347921653327588E-4</v>
      </c>
      <c r="N86" s="65">
        <f t="shared" si="40"/>
        <v>0</v>
      </c>
      <c r="O86" s="65">
        <f t="shared" si="30"/>
        <v>0</v>
      </c>
      <c r="P86" s="65">
        <f t="shared" si="31"/>
        <v>1.6490913547329719E-4</v>
      </c>
      <c r="Q86" s="65">
        <f t="shared" si="32"/>
        <v>2.0847892369828326E-4</v>
      </c>
      <c r="R86" s="64">
        <v>0</v>
      </c>
      <c r="S86" s="64">
        <f t="shared" si="41"/>
        <v>0</v>
      </c>
      <c r="T86" s="64">
        <f t="shared" si="42"/>
        <v>0</v>
      </c>
      <c r="V86" s="56">
        <f t="shared" si="33"/>
        <v>0.79450010475817168</v>
      </c>
      <c r="W86" s="64">
        <f t="shared" si="34"/>
        <v>2832169.3097894345</v>
      </c>
      <c r="X86" s="56">
        <f t="shared" si="35"/>
        <v>0.54987433974632305</v>
      </c>
      <c r="Y86" s="64">
        <f t="shared" si="36"/>
        <v>707862.81542502134</v>
      </c>
      <c r="Z86" s="56">
        <f t="shared" si="25"/>
        <v>4.0010143887681373</v>
      </c>
      <c r="AA86" s="65">
        <f t="shared" si="37"/>
        <v>4.841295161616209E-4</v>
      </c>
      <c r="AB86" s="65">
        <f t="shared" si="38"/>
        <v>1.9370091601900016E-3</v>
      </c>
      <c r="AC86" s="65">
        <f t="shared" si="39"/>
        <v>0</v>
      </c>
      <c r="AD86" s="65">
        <f t="shared" si="43"/>
        <v>0</v>
      </c>
      <c r="AE86" s="65">
        <f t="shared" si="44"/>
        <v>4.8267347035450852E-4</v>
      </c>
      <c r="AF86" s="65">
        <f t="shared" si="45"/>
        <v>1.9311834999650396E-3</v>
      </c>
      <c r="AG86" s="64">
        <v>0</v>
      </c>
      <c r="AH86" s="64">
        <f t="shared" si="46"/>
        <v>0</v>
      </c>
      <c r="AI86" s="64">
        <f t="shared" si="47"/>
        <v>0</v>
      </c>
    </row>
    <row r="87" spans="1:35" x14ac:dyDescent="0.35">
      <c r="A87" s="63">
        <v>61343</v>
      </c>
      <c r="B87" s="63" t="s">
        <v>151</v>
      </c>
      <c r="C87" s="63" t="s">
        <v>87</v>
      </c>
      <c r="D87" s="63" t="s">
        <v>190</v>
      </c>
      <c r="E87" s="64">
        <v>4964365.4523809524</v>
      </c>
      <c r="F87" s="64">
        <v>6151637.3690476194</v>
      </c>
      <c r="G87" s="56">
        <v>0.11034043363565578</v>
      </c>
      <c r="H87" s="64">
        <f t="shared" si="26"/>
        <v>547770.23674158275</v>
      </c>
      <c r="I87" s="56">
        <v>0.37298996476205809</v>
      </c>
      <c r="J87" s="64">
        <f t="shared" si="27"/>
        <v>2294499.0055100312</v>
      </c>
      <c r="K87" s="56">
        <f t="shared" si="24"/>
        <v>0.2387319564864322</v>
      </c>
      <c r="L87" s="65">
        <f t="shared" si="28"/>
        <v>1.2626986950152518E-4</v>
      </c>
      <c r="M87" s="65">
        <f t="shared" si="29"/>
        <v>3.0144652991385581E-5</v>
      </c>
      <c r="N87" s="65">
        <f t="shared" si="40"/>
        <v>0</v>
      </c>
      <c r="O87" s="65">
        <f t="shared" si="30"/>
        <v>0</v>
      </c>
      <c r="P87" s="65">
        <f t="shared" si="31"/>
        <v>1.2331226859780669E-4</v>
      </c>
      <c r="Q87" s="65">
        <f t="shared" si="32"/>
        <v>2.9438579141134827E-5</v>
      </c>
      <c r="R87" s="64">
        <v>0</v>
      </c>
      <c r="S87" s="64">
        <f t="shared" si="41"/>
        <v>0</v>
      </c>
      <c r="T87" s="64">
        <f t="shared" si="42"/>
        <v>0</v>
      </c>
      <c r="V87" s="56">
        <f t="shared" si="33"/>
        <v>0.88965956636434418</v>
      </c>
      <c r="W87" s="64">
        <f t="shared" si="34"/>
        <v>4416595.2156393696</v>
      </c>
      <c r="X87" s="56">
        <f t="shared" si="35"/>
        <v>0.62701003523794197</v>
      </c>
      <c r="Y87" s="64">
        <f t="shared" si="36"/>
        <v>3857138.3635375886</v>
      </c>
      <c r="Z87" s="56">
        <f t="shared" si="25"/>
        <v>1.1450445380415841</v>
      </c>
      <c r="AA87" s="65">
        <f t="shared" si="37"/>
        <v>7.5497043818619316E-4</v>
      </c>
      <c r="AB87" s="65">
        <f t="shared" si="38"/>
        <v>8.6447477662796187E-4</v>
      </c>
      <c r="AC87" s="65">
        <f t="shared" si="39"/>
        <v>0</v>
      </c>
      <c r="AD87" s="65">
        <f t="shared" si="43"/>
        <v>0</v>
      </c>
      <c r="AE87" s="65">
        <f t="shared" si="44"/>
        <v>7.526998235999761E-4</v>
      </c>
      <c r="AF87" s="65">
        <f t="shared" si="45"/>
        <v>8.6187482179801646E-4</v>
      </c>
      <c r="AG87" s="64">
        <v>487</v>
      </c>
      <c r="AH87" s="64">
        <f t="shared" si="46"/>
        <v>888.26064444883707</v>
      </c>
      <c r="AI87" s="64">
        <f t="shared" si="47"/>
        <v>886.33730995379415</v>
      </c>
    </row>
    <row r="88" spans="1:35" x14ac:dyDescent="0.35">
      <c r="A88" s="63">
        <v>61300</v>
      </c>
      <c r="B88" s="63" t="s">
        <v>152</v>
      </c>
      <c r="C88" s="63" t="s">
        <v>87</v>
      </c>
      <c r="D88" s="63" t="s">
        <v>190</v>
      </c>
      <c r="E88" s="64">
        <v>1992402.9804560263</v>
      </c>
      <c r="F88" s="64">
        <v>5182587.1237785015</v>
      </c>
      <c r="G88" s="56">
        <v>0.26552573603902624</v>
      </c>
      <c r="H88" s="64">
        <f t="shared" si="26"/>
        <v>529034.26787193597</v>
      </c>
      <c r="I88" s="56">
        <v>1</v>
      </c>
      <c r="J88" s="64">
        <f t="shared" si="27"/>
        <v>5182587.1237785015</v>
      </c>
      <c r="K88" s="56">
        <f t="shared" si="24"/>
        <v>0.10207918463051897</v>
      </c>
      <c r="L88" s="65">
        <f t="shared" si="28"/>
        <v>1.2195092665748193E-4</v>
      </c>
      <c r="M88" s="65">
        <f t="shared" si="29"/>
        <v>1.2448651158131977E-5</v>
      </c>
      <c r="N88" s="65">
        <f t="shared" si="40"/>
        <v>0</v>
      </c>
      <c r="O88" s="65">
        <f t="shared" si="30"/>
        <v>0</v>
      </c>
      <c r="P88" s="65">
        <f t="shared" si="31"/>
        <v>1.1909448772778841E-4</v>
      </c>
      <c r="Q88" s="65">
        <f t="shared" si="32"/>
        <v>1.2157068201241989E-5</v>
      </c>
      <c r="R88" s="64">
        <v>0</v>
      </c>
      <c r="S88" s="64">
        <f t="shared" si="41"/>
        <v>0</v>
      </c>
      <c r="T88" s="64">
        <f t="shared" si="42"/>
        <v>0</v>
      </c>
      <c r="V88" s="56">
        <f t="shared" si="33"/>
        <v>0.73447426396097382</v>
      </c>
      <c r="W88" s="64">
        <f t="shared" si="34"/>
        <v>1463368.7125840904</v>
      </c>
      <c r="X88" s="56">
        <f t="shared" si="35"/>
        <v>0</v>
      </c>
      <c r="Y88" s="64">
        <f t="shared" si="36"/>
        <v>0</v>
      </c>
      <c r="Z88" s="56">
        <f t="shared" si="25"/>
        <v>0</v>
      </c>
      <c r="AA88" s="65">
        <f t="shared" si="37"/>
        <v>2.5014746976481509E-4</v>
      </c>
      <c r="AB88" s="65">
        <f t="shared" si="38"/>
        <v>0</v>
      </c>
      <c r="AC88" s="65">
        <f t="shared" si="39"/>
        <v>0</v>
      </c>
      <c r="AD88" s="65">
        <f t="shared" si="43"/>
        <v>0</v>
      </c>
      <c r="AE88" s="65">
        <f t="shared" si="44"/>
        <v>2.4939513766699431E-4</v>
      </c>
      <c r="AF88" s="65">
        <f t="shared" si="45"/>
        <v>0</v>
      </c>
      <c r="AG88" s="64">
        <v>0</v>
      </c>
      <c r="AH88" s="64">
        <f t="shared" si="46"/>
        <v>0</v>
      </c>
      <c r="AI88" s="64">
        <f t="shared" si="47"/>
        <v>0</v>
      </c>
    </row>
    <row r="90" spans="1:35" x14ac:dyDescent="0.35">
      <c r="A90">
        <v>64001</v>
      </c>
      <c r="B90" s="67" t="s">
        <v>153</v>
      </c>
      <c r="D90" s="63" t="s">
        <v>191</v>
      </c>
      <c r="E90" s="64"/>
      <c r="F90" s="64"/>
      <c r="G90" s="56">
        <v>1</v>
      </c>
      <c r="H90" s="64">
        <f t="shared" si="26"/>
        <v>0</v>
      </c>
      <c r="I90" s="56">
        <v>0.97966291037132747</v>
      </c>
      <c r="J90" s="64">
        <f t="shared" ref="J90:J98" si="48">F90*I90</f>
        <v>0</v>
      </c>
      <c r="K90" s="56">
        <f t="shared" ref="K90:K100" si="49">IFERROR(H90/J90,0)</f>
        <v>0</v>
      </c>
      <c r="L90" s="68"/>
      <c r="M90" s="68"/>
      <c r="N90" s="68">
        <f t="shared" ref="N90:N98" si="50">F90/$P$3</f>
        <v>0</v>
      </c>
      <c r="O90" s="68">
        <f t="shared" ref="O90:O98" si="51">I90*N90</f>
        <v>0</v>
      </c>
      <c r="P90" s="68">
        <f t="shared" ref="P90:P98" si="52">H90/$P$3</f>
        <v>0</v>
      </c>
      <c r="Q90" s="68">
        <f t="shared" ref="Q90:Q98" si="53">K90*P90</f>
        <v>0</v>
      </c>
      <c r="R90" s="64"/>
      <c r="S90" s="68"/>
      <c r="T90" s="68"/>
      <c r="V90" s="56">
        <f t="shared" ref="V90:V98" si="54">1-G90</f>
        <v>0</v>
      </c>
      <c r="W90" s="64">
        <f t="shared" ref="W90:W98" si="55">E90*V90</f>
        <v>0</v>
      </c>
      <c r="X90" s="56">
        <f t="shared" ref="X90:X98" si="56">1-I90</f>
        <v>2.0337089628672533E-2</v>
      </c>
      <c r="Y90" s="64">
        <f t="shared" ref="Y90:Y98" si="57">F90*X90</f>
        <v>0</v>
      </c>
      <c r="Z90" s="56">
        <f t="shared" ref="Z90:Z98" si="58">IFERROR(W90/Y90,0)</f>
        <v>0</v>
      </c>
      <c r="AA90" s="68"/>
      <c r="AB90" s="68"/>
      <c r="AC90" s="65">
        <f t="shared" ref="AC90:AC98" si="59">U90/$AE$3</f>
        <v>0</v>
      </c>
      <c r="AD90" s="65">
        <f t="shared" ref="AD90:AD98" si="60">X90*AC90</f>
        <v>0</v>
      </c>
      <c r="AE90" s="65">
        <f t="shared" ref="AE90:AE98" si="61">W90/$AE$3</f>
        <v>0</v>
      </c>
      <c r="AF90" s="65">
        <f t="shared" ref="AF90:AF98" si="62">Z90*AE90</f>
        <v>0</v>
      </c>
      <c r="AG90" s="64"/>
      <c r="AH90" s="68"/>
      <c r="AI90" s="68"/>
    </row>
    <row r="91" spans="1:35" x14ac:dyDescent="0.35">
      <c r="A91">
        <v>64003</v>
      </c>
      <c r="B91" s="67" t="s">
        <v>154</v>
      </c>
      <c r="D91" s="63" t="s">
        <v>191</v>
      </c>
      <c r="E91" s="64"/>
      <c r="F91" s="64"/>
      <c r="G91" s="56">
        <v>1</v>
      </c>
      <c r="H91" s="64">
        <f t="shared" si="26"/>
        <v>0</v>
      </c>
      <c r="I91" s="56">
        <v>0.97837611297181515</v>
      </c>
      <c r="J91" s="64">
        <f t="shared" si="48"/>
        <v>0</v>
      </c>
      <c r="K91" s="56">
        <f t="shared" si="49"/>
        <v>0</v>
      </c>
      <c r="L91" s="68"/>
      <c r="M91" s="68"/>
      <c r="N91" s="68">
        <f t="shared" si="50"/>
        <v>0</v>
      </c>
      <c r="O91" s="68">
        <f t="shared" si="51"/>
        <v>0</v>
      </c>
      <c r="P91" s="68">
        <f t="shared" si="52"/>
        <v>0</v>
      </c>
      <c r="Q91" s="68">
        <f t="shared" si="53"/>
        <v>0</v>
      </c>
      <c r="R91" s="64"/>
      <c r="S91" s="68"/>
      <c r="T91" s="68"/>
      <c r="V91" s="56">
        <f t="shared" si="54"/>
        <v>0</v>
      </c>
      <c r="W91" s="64">
        <f t="shared" si="55"/>
        <v>0</v>
      </c>
      <c r="X91" s="56">
        <f t="shared" si="56"/>
        <v>2.1623887028184852E-2</v>
      </c>
      <c r="Y91" s="64">
        <f t="shared" si="57"/>
        <v>0</v>
      </c>
      <c r="Z91" s="56">
        <f t="shared" si="58"/>
        <v>0</v>
      </c>
      <c r="AA91" s="68"/>
      <c r="AB91" s="68"/>
      <c r="AC91" s="65">
        <f t="shared" si="59"/>
        <v>0</v>
      </c>
      <c r="AD91" s="65">
        <f t="shared" si="60"/>
        <v>0</v>
      </c>
      <c r="AE91" s="65">
        <f t="shared" si="61"/>
        <v>0</v>
      </c>
      <c r="AF91" s="65">
        <f t="shared" si="62"/>
        <v>0</v>
      </c>
      <c r="AG91" s="64"/>
      <c r="AH91" s="68"/>
      <c r="AI91" s="68"/>
    </row>
    <row r="92" spans="1:35" x14ac:dyDescent="0.35">
      <c r="A92">
        <v>64007</v>
      </c>
      <c r="B92" s="69" t="s">
        <v>155</v>
      </c>
      <c r="D92" s="63" t="s">
        <v>191</v>
      </c>
      <c r="E92" s="64">
        <v>16111543.901779145</v>
      </c>
      <c r="F92" s="64">
        <v>20101524.514918454</v>
      </c>
      <c r="G92" s="56">
        <v>0.85602114663782058</v>
      </c>
      <c r="H92" s="64">
        <f t="shared" si="26"/>
        <v>13791822.28490657</v>
      </c>
      <c r="I92" s="56">
        <v>0.88980235607910851</v>
      </c>
      <c r="J92" s="64">
        <f t="shared" si="48"/>
        <v>17886383.874156401</v>
      </c>
      <c r="K92" s="56">
        <f t="shared" si="49"/>
        <v>0.77107940777420292</v>
      </c>
      <c r="L92" s="68"/>
      <c r="M92" s="68"/>
      <c r="N92" s="68">
        <f t="shared" si="50"/>
        <v>4.525190351622568E-3</v>
      </c>
      <c r="O92" s="68">
        <f t="shared" si="51"/>
        <v>4.0265250365802106E-3</v>
      </c>
      <c r="P92" s="68">
        <f t="shared" si="52"/>
        <v>3.1047705405942696E-3</v>
      </c>
      <c r="Q92" s="68">
        <f t="shared" si="53"/>
        <v>2.3940246297162212E-3</v>
      </c>
      <c r="R92" s="64">
        <v>14140195</v>
      </c>
      <c r="S92" s="68"/>
      <c r="T92" s="64">
        <f t="shared" ref="T92:T93" si="63">R92*($Q$3-1)</f>
        <v>13932515.653457686</v>
      </c>
      <c r="V92" s="56">
        <f t="shared" si="54"/>
        <v>0.14397885336217942</v>
      </c>
      <c r="W92" s="64">
        <f t="shared" si="55"/>
        <v>2319721.6168725756</v>
      </c>
      <c r="X92" s="56">
        <f t="shared" si="56"/>
        <v>0.11019764392089149</v>
      </c>
      <c r="Y92" s="64">
        <f t="shared" si="57"/>
        <v>2215140.6407620548</v>
      </c>
      <c r="Z92" s="56">
        <f t="shared" si="58"/>
        <v>1.047211889929726</v>
      </c>
      <c r="AA92" s="68"/>
      <c r="AB92" s="68"/>
      <c r="AC92" s="65">
        <f t="shared" si="59"/>
        <v>0</v>
      </c>
      <c r="AD92" s="65">
        <f t="shared" si="60"/>
        <v>0</v>
      </c>
      <c r="AE92" s="65">
        <f t="shared" si="61"/>
        <v>3.9533938850410836E-4</v>
      </c>
      <c r="AF92" s="65">
        <f t="shared" si="62"/>
        <v>4.1400410819904954E-4</v>
      </c>
      <c r="AG92" s="64">
        <v>2212661</v>
      </c>
      <c r="AH92" s="68"/>
      <c r="AI92" s="64">
        <f t="shared" ref="AI92:AI93" si="64">AG92*($AF$3-1)</f>
        <v>4027030.7979048709</v>
      </c>
    </row>
    <row r="93" spans="1:35" x14ac:dyDescent="0.35">
      <c r="A93">
        <v>64009</v>
      </c>
      <c r="B93" s="69" t="s">
        <v>156</v>
      </c>
      <c r="D93" s="63" t="s">
        <v>191</v>
      </c>
      <c r="E93" s="64">
        <v>26596358.483636305</v>
      </c>
      <c r="F93" s="64">
        <v>18397116.169996765</v>
      </c>
      <c r="G93" s="56">
        <v>0.91772176620871104</v>
      </c>
      <c r="H93" s="64">
        <f t="shared" si="26"/>
        <v>24408057.082322747</v>
      </c>
      <c r="I93" s="56">
        <v>0.92135433338879946</v>
      </c>
      <c r="J93" s="64">
        <f t="shared" si="48"/>
        <v>16950262.705083672</v>
      </c>
      <c r="K93" s="56">
        <f t="shared" si="49"/>
        <v>1.4399810496743721</v>
      </c>
      <c r="L93" s="68"/>
      <c r="M93" s="68"/>
      <c r="N93" s="68">
        <f t="shared" si="50"/>
        <v>4.1414994434061016E-3</v>
      </c>
      <c r="O93" s="68">
        <f t="shared" si="51"/>
        <v>3.8157884589095129E-3</v>
      </c>
      <c r="P93" s="68">
        <f t="shared" si="52"/>
        <v>5.4946630703958744E-3</v>
      </c>
      <c r="Q93" s="68">
        <f t="shared" si="53"/>
        <v>7.9122106957156598E-3</v>
      </c>
      <c r="R93" s="64">
        <v>8664060</v>
      </c>
      <c r="S93" s="68"/>
      <c r="T93" s="64">
        <f t="shared" si="63"/>
        <v>8536809.5399318468</v>
      </c>
      <c r="V93" s="56">
        <f t="shared" si="54"/>
        <v>8.2278233791288957E-2</v>
      </c>
      <c r="W93" s="64">
        <f t="shared" si="55"/>
        <v>2188301.4013135592</v>
      </c>
      <c r="X93" s="56">
        <f t="shared" si="56"/>
        <v>7.8645666611200538E-2</v>
      </c>
      <c r="Y93" s="64">
        <f t="shared" si="57"/>
        <v>1446853.4649130921</v>
      </c>
      <c r="Z93" s="56">
        <f t="shared" si="58"/>
        <v>1.5124554451303771</v>
      </c>
      <c r="AA93" s="68"/>
      <c r="AB93" s="68"/>
      <c r="AC93" s="65">
        <f t="shared" si="59"/>
        <v>0</v>
      </c>
      <c r="AD93" s="65">
        <f t="shared" si="60"/>
        <v>0</v>
      </c>
      <c r="AE93" s="65">
        <f t="shared" si="61"/>
        <v>3.7294205113471069E-4</v>
      </c>
      <c r="AF93" s="65">
        <f t="shared" si="62"/>
        <v>5.640582359567847E-4</v>
      </c>
      <c r="AG93" s="64">
        <v>55721</v>
      </c>
      <c r="AH93" s="68"/>
      <c r="AI93" s="64">
        <f t="shared" si="64"/>
        <v>101411.91221341964</v>
      </c>
    </row>
    <row r="94" spans="1:35" x14ac:dyDescent="0.35">
      <c r="A94">
        <v>64023</v>
      </c>
      <c r="B94" s="67" t="s">
        <v>157</v>
      </c>
      <c r="D94" s="63" t="s">
        <v>191</v>
      </c>
      <c r="E94" s="64"/>
      <c r="F94" s="64"/>
      <c r="G94" s="56">
        <v>0.99840059582588814</v>
      </c>
      <c r="H94" s="64">
        <f t="shared" si="26"/>
        <v>0</v>
      </c>
      <c r="I94" s="56">
        <v>0.99688493617870144</v>
      </c>
      <c r="J94" s="64">
        <f t="shared" si="48"/>
        <v>0</v>
      </c>
      <c r="K94" s="56">
        <f t="shared" si="49"/>
        <v>0</v>
      </c>
      <c r="L94" s="68"/>
      <c r="M94" s="68"/>
      <c r="N94" s="68">
        <f t="shared" si="50"/>
        <v>0</v>
      </c>
      <c r="O94" s="68">
        <f t="shared" si="51"/>
        <v>0</v>
      </c>
      <c r="P94" s="68">
        <f t="shared" si="52"/>
        <v>0</v>
      </c>
      <c r="Q94" s="68">
        <f t="shared" si="53"/>
        <v>0</v>
      </c>
      <c r="R94" s="64"/>
      <c r="S94" s="68"/>
      <c r="T94" s="68"/>
      <c r="V94" s="56">
        <f t="shared" si="54"/>
        <v>1.5994041741118625E-3</v>
      </c>
      <c r="W94" s="64">
        <f t="shared" si="55"/>
        <v>0</v>
      </c>
      <c r="X94" s="56">
        <f t="shared" si="56"/>
        <v>3.1150638212985582E-3</v>
      </c>
      <c r="Y94" s="64">
        <f t="shared" si="57"/>
        <v>0</v>
      </c>
      <c r="Z94" s="56">
        <f t="shared" si="58"/>
        <v>0</v>
      </c>
      <c r="AA94" s="68"/>
      <c r="AB94" s="68"/>
      <c r="AC94" s="65">
        <f t="shared" si="59"/>
        <v>0</v>
      </c>
      <c r="AD94" s="65">
        <f t="shared" si="60"/>
        <v>0</v>
      </c>
      <c r="AE94" s="65">
        <f t="shared" si="61"/>
        <v>0</v>
      </c>
      <c r="AF94" s="65">
        <f t="shared" si="62"/>
        <v>0</v>
      </c>
      <c r="AG94" s="64"/>
      <c r="AH94" s="68"/>
      <c r="AI94" s="68"/>
    </row>
    <row r="95" spans="1:35" x14ac:dyDescent="0.35">
      <c r="A95">
        <v>64024</v>
      </c>
      <c r="B95" s="69" t="s">
        <v>158</v>
      </c>
      <c r="D95" s="63" t="s">
        <v>191</v>
      </c>
      <c r="E95" s="64">
        <v>17675459.149604425</v>
      </c>
      <c r="F95" s="64">
        <v>13749264.229599942</v>
      </c>
      <c r="G95" s="56">
        <v>0.9452786125051198</v>
      </c>
      <c r="H95" s="64">
        <f t="shared" si="26"/>
        <v>16708233.500328995</v>
      </c>
      <c r="I95" s="56">
        <v>0.95963429725908544</v>
      </c>
      <c r="J95" s="64">
        <f t="shared" si="48"/>
        <v>13194265.51680162</v>
      </c>
      <c r="K95" s="56">
        <f t="shared" si="49"/>
        <v>1.2663253956086209</v>
      </c>
      <c r="L95" s="68"/>
      <c r="M95" s="68"/>
      <c r="N95" s="68">
        <f t="shared" si="50"/>
        <v>3.095190008475203E-3</v>
      </c>
      <c r="O95" s="68">
        <f t="shared" si="51"/>
        <v>2.9702504886664443E-3</v>
      </c>
      <c r="P95" s="68">
        <f t="shared" si="52"/>
        <v>3.7613036251172341E-3</v>
      </c>
      <c r="Q95" s="68">
        <f t="shared" si="53"/>
        <v>4.7630343010807213E-3</v>
      </c>
      <c r="R95" s="64">
        <v>10224195</v>
      </c>
      <c r="S95" s="68"/>
      <c r="T95" s="64">
        <f t="shared" ref="T95:T97" si="65">R95*($Q$3-1)</f>
        <v>10074030.583135793</v>
      </c>
      <c r="V95" s="56">
        <f t="shared" si="54"/>
        <v>5.4721387494880203E-2</v>
      </c>
      <c r="W95" s="64">
        <f t="shared" si="55"/>
        <v>967225.64927542943</v>
      </c>
      <c r="X95" s="56">
        <f t="shared" si="56"/>
        <v>4.0365702740914555E-2</v>
      </c>
      <c r="Y95" s="64">
        <f t="shared" si="57"/>
        <v>554998.7127983208</v>
      </c>
      <c r="Z95" s="56">
        <f t="shared" si="58"/>
        <v>1.7427529595494873</v>
      </c>
      <c r="AA95" s="68"/>
      <c r="AB95" s="68"/>
      <c r="AC95" s="65">
        <f t="shared" si="59"/>
        <v>0</v>
      </c>
      <c r="AD95" s="65">
        <f t="shared" si="60"/>
        <v>0</v>
      </c>
      <c r="AE95" s="65">
        <f t="shared" si="61"/>
        <v>1.6483977816508921E-4</v>
      </c>
      <c r="AF95" s="65">
        <f t="shared" si="62"/>
        <v>2.8727501124869016E-4</v>
      </c>
      <c r="AG95" s="64">
        <v>331372</v>
      </c>
      <c r="AH95" s="68"/>
      <c r="AI95" s="64">
        <f t="shared" ref="AI95:AI97" si="66">AG95*($AF$3-1)</f>
        <v>603095.20959755371</v>
      </c>
    </row>
    <row r="96" spans="1:35" x14ac:dyDescent="0.35">
      <c r="A96">
        <v>64026</v>
      </c>
      <c r="B96" s="69" t="s">
        <v>159</v>
      </c>
      <c r="D96" s="63" t="s">
        <v>191</v>
      </c>
      <c r="E96" s="64">
        <v>38578435.014288738</v>
      </c>
      <c r="F96" s="64">
        <v>28525333.204020668</v>
      </c>
      <c r="G96" s="56">
        <v>0.82415483816586199</v>
      </c>
      <c r="H96" s="64">
        <f t="shared" si="26"/>
        <v>31794603.86589336</v>
      </c>
      <c r="I96" s="56">
        <v>0.87502473845101003</v>
      </c>
      <c r="J96" s="64">
        <f t="shared" si="48"/>
        <v>24960372.226076096</v>
      </c>
      <c r="K96" s="56">
        <f t="shared" si="49"/>
        <v>1.2738032741626162</v>
      </c>
      <c r="L96" s="68"/>
      <c r="M96" s="68"/>
      <c r="N96" s="68">
        <f t="shared" si="50"/>
        <v>6.4215309886498347E-3</v>
      </c>
      <c r="O96" s="68">
        <f t="shared" si="51"/>
        <v>5.6189984737983773E-3</v>
      </c>
      <c r="P96" s="68">
        <f t="shared" si="52"/>
        <v>7.157498653439117E-3</v>
      </c>
      <c r="Q96" s="68">
        <f t="shared" si="53"/>
        <v>9.1172452195652631E-3</v>
      </c>
      <c r="R96" s="64">
        <v>10245700</v>
      </c>
      <c r="S96" s="68"/>
      <c r="T96" s="64">
        <f t="shared" si="65"/>
        <v>10095219.735698937</v>
      </c>
      <c r="V96" s="56">
        <f t="shared" si="54"/>
        <v>0.17584516183413801</v>
      </c>
      <c r="W96" s="64">
        <f t="shared" si="55"/>
        <v>6783831.1483953791</v>
      </c>
      <c r="X96" s="56">
        <f t="shared" si="56"/>
        <v>0.12497526154898997</v>
      </c>
      <c r="Y96" s="64">
        <f t="shared" si="57"/>
        <v>3564960.9779445711</v>
      </c>
      <c r="Z96" s="56">
        <f t="shared" si="58"/>
        <v>1.9029187669556746</v>
      </c>
      <c r="AA96" s="68"/>
      <c r="AB96" s="68"/>
      <c r="AC96" s="65">
        <f t="shared" si="59"/>
        <v>0</v>
      </c>
      <c r="AD96" s="65">
        <f t="shared" si="60"/>
        <v>0</v>
      </c>
      <c r="AE96" s="65">
        <f t="shared" si="61"/>
        <v>1.1561368564291274E-3</v>
      </c>
      <c r="AF96" s="65">
        <f t="shared" si="62"/>
        <v>2.200034521268125E-3</v>
      </c>
      <c r="AG96" s="64">
        <v>1127185</v>
      </c>
      <c r="AH96" s="68"/>
      <c r="AI96" s="64">
        <f t="shared" si="66"/>
        <v>2051470.4737582493</v>
      </c>
    </row>
    <row r="97" spans="1:35" x14ac:dyDescent="0.35">
      <c r="A97">
        <v>64028</v>
      </c>
      <c r="B97" s="69" t="s">
        <v>160</v>
      </c>
      <c r="D97" s="63" t="s">
        <v>191</v>
      </c>
      <c r="E97" s="64">
        <v>22733123.373962086</v>
      </c>
      <c r="F97" s="64">
        <v>27263197.477638155</v>
      </c>
      <c r="G97" s="56">
        <v>0.7629775554618391</v>
      </c>
      <c r="H97" s="64">
        <f t="shared" si="26"/>
        <v>17344862.899877988</v>
      </c>
      <c r="I97" s="56">
        <v>0.8317099452411747</v>
      </c>
      <c r="J97" s="64">
        <f t="shared" si="48"/>
        <v>22675072.481225763</v>
      </c>
      <c r="K97" s="56">
        <f t="shared" si="49"/>
        <v>0.76493086909596353</v>
      </c>
      <c r="L97" s="68"/>
      <c r="M97" s="68"/>
      <c r="N97" s="68">
        <f t="shared" si="50"/>
        <v>6.1374030655549708E-3</v>
      </c>
      <c r="O97" s="68">
        <f t="shared" si="51"/>
        <v>5.1045391675757423E-3</v>
      </c>
      <c r="P97" s="68">
        <f t="shared" si="52"/>
        <v>3.9046195817880984E-3</v>
      </c>
      <c r="Q97" s="68">
        <f t="shared" si="53"/>
        <v>2.9867640501862877E-3</v>
      </c>
      <c r="R97" s="64">
        <v>6357176</v>
      </c>
      <c r="S97" s="68"/>
      <c r="T97" s="64">
        <f t="shared" si="65"/>
        <v>6263807.1208908735</v>
      </c>
      <c r="V97" s="56">
        <f t="shared" si="54"/>
        <v>0.2370224445381609</v>
      </c>
      <c r="W97" s="64">
        <f t="shared" si="55"/>
        <v>5388260.4740840979</v>
      </c>
      <c r="X97" s="56">
        <f t="shared" si="56"/>
        <v>0.1682900547588253</v>
      </c>
      <c r="Y97" s="64">
        <f t="shared" si="57"/>
        <v>4588124.9964123927</v>
      </c>
      <c r="Z97" s="56">
        <f t="shared" si="58"/>
        <v>1.1743926938122562</v>
      </c>
      <c r="AA97" s="68"/>
      <c r="AB97" s="68"/>
      <c r="AC97" s="65">
        <f t="shared" si="59"/>
        <v>0</v>
      </c>
      <c r="AD97" s="65">
        <f t="shared" si="60"/>
        <v>0</v>
      </c>
      <c r="AE97" s="65">
        <f t="shared" si="61"/>
        <v>9.1829622374997144E-4</v>
      </c>
      <c r="AF97" s="65">
        <f t="shared" si="62"/>
        <v>1.0784403759273513E-3</v>
      </c>
      <c r="AG97" s="64">
        <v>782792</v>
      </c>
      <c r="AH97" s="68"/>
      <c r="AI97" s="64">
        <f t="shared" si="66"/>
        <v>1424677.1160849084</v>
      </c>
    </row>
    <row r="98" spans="1:35" x14ac:dyDescent="0.35">
      <c r="A98">
        <v>64029</v>
      </c>
      <c r="B98" s="67" t="s">
        <v>161</v>
      </c>
      <c r="D98" s="63" t="s">
        <v>191</v>
      </c>
      <c r="E98" s="64"/>
      <c r="F98" s="64"/>
      <c r="G98" s="56">
        <v>0.994536408430714</v>
      </c>
      <c r="H98" s="64">
        <f t="shared" si="26"/>
        <v>0</v>
      </c>
      <c r="I98" s="56">
        <v>0.94683488898304102</v>
      </c>
      <c r="J98" s="64">
        <f t="shared" si="48"/>
        <v>0</v>
      </c>
      <c r="K98" s="56">
        <f t="shared" si="49"/>
        <v>0</v>
      </c>
      <c r="L98" s="68"/>
      <c r="M98" s="68"/>
      <c r="N98" s="68">
        <f t="shared" si="50"/>
        <v>0</v>
      </c>
      <c r="O98" s="68">
        <f t="shared" si="51"/>
        <v>0</v>
      </c>
      <c r="P98" s="68">
        <f t="shared" si="52"/>
        <v>0</v>
      </c>
      <c r="Q98" s="68">
        <f t="shared" si="53"/>
        <v>0</v>
      </c>
      <c r="R98" s="64"/>
      <c r="S98" s="68"/>
      <c r="T98" s="68"/>
      <c r="V98" s="56">
        <f t="shared" si="54"/>
        <v>5.4635915692859971E-3</v>
      </c>
      <c r="W98" s="64">
        <f t="shared" si="55"/>
        <v>0</v>
      </c>
      <c r="X98" s="56">
        <f t="shared" si="56"/>
        <v>5.3165111016958977E-2</v>
      </c>
      <c r="Y98" s="64">
        <f t="shared" si="57"/>
        <v>0</v>
      </c>
      <c r="Z98" s="56">
        <f t="shared" si="58"/>
        <v>0</v>
      </c>
      <c r="AA98" s="68"/>
      <c r="AB98" s="68"/>
      <c r="AC98" s="65">
        <f t="shared" si="59"/>
        <v>0</v>
      </c>
      <c r="AD98" s="65">
        <f t="shared" si="60"/>
        <v>0</v>
      </c>
      <c r="AE98" s="65">
        <f t="shared" si="61"/>
        <v>0</v>
      </c>
      <c r="AF98" s="65">
        <f t="shared" si="62"/>
        <v>0</v>
      </c>
      <c r="AG98" s="64"/>
      <c r="AH98" s="68"/>
      <c r="AI98" s="68"/>
    </row>
    <row r="100" spans="1:35" x14ac:dyDescent="0.35">
      <c r="H100" s="43">
        <f>SUM(H5:H98)</f>
        <v>4442138993.7134428</v>
      </c>
      <c r="J100" s="43">
        <f>SUM(J5:J98)</f>
        <v>2905010677.7436585</v>
      </c>
      <c r="K100" s="52">
        <f t="shared" si="49"/>
        <v>1.5291300055267549</v>
      </c>
      <c r="W100" s="43">
        <f>SUM(W5:W98)</f>
        <v>5867671383.9467812</v>
      </c>
      <c r="Y100" s="43">
        <f>SUM(Y5:Y98)</f>
        <v>2660766381.9287567</v>
      </c>
      <c r="Z100" s="56">
        <f t="shared" ref="Z100" si="67">IFERROR(W100/Y100,0)</f>
        <v>2.2052561336457424</v>
      </c>
    </row>
  </sheetData>
  <autoFilter ref="A4:AB98" xr:uid="{4C66C70B-E7B3-459A-8D4A-911C4F26CC2A}"/>
  <mergeCells count="6">
    <mergeCell ref="G2:M2"/>
    <mergeCell ref="N2:O2"/>
    <mergeCell ref="P2:Q2"/>
    <mergeCell ref="V2:AB2"/>
    <mergeCell ref="AC2:AD2"/>
    <mergeCell ref="AE2:A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06B9-433C-48C6-9758-53FC79F7A98B}">
  <sheetPr>
    <tabColor rgb="FF002060"/>
  </sheetPr>
  <dimension ref="A2:AE100"/>
  <sheetViews>
    <sheetView zoomScale="120" zoomScaleNormal="120" workbookViewId="0">
      <pane xSplit="2" ySplit="4" topLeftCell="C5" activePane="bottomRight" state="frozen"/>
      <selection activeCell="B11" sqref="B11"/>
      <selection pane="topRight" activeCell="B11" sqref="B11"/>
      <selection pane="bottomLeft" activeCell="B11" sqref="B11"/>
      <selection pane="bottomRight" activeCell="C5" sqref="C5"/>
    </sheetView>
  </sheetViews>
  <sheetFormatPr defaultRowHeight="14.5" outlineLevelCol="1" x14ac:dyDescent="0.35"/>
  <cols>
    <col min="1" max="1" width="8.7265625" style="40"/>
    <col min="2" max="2" width="34.453125" style="40" bestFit="1" customWidth="1"/>
    <col min="3" max="3" width="30.7265625" style="40" bestFit="1" customWidth="1"/>
    <col min="4" max="4" width="11.81640625" style="40" bestFit="1" customWidth="1"/>
    <col min="5" max="6" width="25.453125" style="43" customWidth="1"/>
    <col min="7" max="12" width="25.453125" style="43" customWidth="1" outlineLevel="1"/>
    <col min="13" max="13" width="25.453125" style="43" customWidth="1"/>
    <col min="14" max="15" width="25.453125" style="43" hidden="1" customWidth="1"/>
    <col min="16" max="16" width="25.453125" style="43" customWidth="1" outlineLevel="1"/>
    <col min="17" max="17" width="25.453125" style="43" customWidth="1"/>
    <col min="18" max="18" width="25.453125" style="43" hidden="1" customWidth="1"/>
    <col min="19" max="19" width="3.453125" style="40" customWidth="1"/>
    <col min="20" max="25" width="25.453125" style="43" customWidth="1" outlineLevel="1"/>
    <col min="26" max="26" width="25.453125" style="43" customWidth="1"/>
    <col min="27" max="28" width="25.453125" style="43" hidden="1" customWidth="1"/>
    <col min="29" max="30" width="25.453125" style="43" customWidth="1"/>
    <col min="31" max="31" width="25.453125" style="43" hidden="1" customWidth="1"/>
  </cols>
  <sheetData>
    <row r="2" spans="1:31" ht="15" thickBot="1" x14ac:dyDescent="0.4">
      <c r="G2" s="44" t="s">
        <v>0</v>
      </c>
      <c r="H2" s="44"/>
      <c r="I2" s="44"/>
      <c r="J2" s="44"/>
      <c r="K2" s="44"/>
      <c r="L2" s="44"/>
      <c r="M2" s="44"/>
      <c r="N2" s="47" t="s">
        <v>32</v>
      </c>
      <c r="O2" s="47" t="s">
        <v>33</v>
      </c>
      <c r="P2" s="46"/>
      <c r="Q2" s="47" t="s">
        <v>34</v>
      </c>
      <c r="R2" s="47" t="s">
        <v>33</v>
      </c>
      <c r="T2" s="48" t="s">
        <v>1</v>
      </c>
      <c r="U2" s="48"/>
      <c r="V2" s="48"/>
      <c r="W2" s="48"/>
      <c r="X2" s="48"/>
      <c r="Y2" s="48"/>
      <c r="Z2" s="48"/>
      <c r="AA2" s="51" t="s">
        <v>32</v>
      </c>
      <c r="AB2" s="51" t="s">
        <v>33</v>
      </c>
      <c r="AC2" s="50"/>
      <c r="AD2" s="51" t="s">
        <v>34</v>
      </c>
      <c r="AE2" s="51" t="s">
        <v>33</v>
      </c>
    </row>
    <row r="3" spans="1:31" ht="15" thickBot="1" x14ac:dyDescent="0.4">
      <c r="H3" s="43">
        <f>SUM(H5:H88)</f>
        <v>4338091414.0801134</v>
      </c>
      <c r="J3" s="43">
        <f>SUM(J5:J88)</f>
        <v>2809344320.9403143</v>
      </c>
      <c r="K3" s="56">
        <f t="shared" ref="K3:K68" si="0">IFERROR(H3/J3,0)</f>
        <v>1.5441650856909248</v>
      </c>
      <c r="L3" s="53" t="s">
        <v>162</v>
      </c>
      <c r="M3" s="54">
        <f>SUM(M5:M88)</f>
        <v>1.5441650856909244</v>
      </c>
      <c r="N3" s="55">
        <f>SUM(N5:N88)</f>
        <v>1.5956260422625403</v>
      </c>
      <c r="O3" s="55">
        <f>SUM(O5:O98)</f>
        <v>1.5291300055267532</v>
      </c>
      <c r="Q3" s="43">
        <f>SUM(Q5:Q88,Q90:Q98)</f>
        <v>53071356.420528263</v>
      </c>
      <c r="R3" s="43">
        <f>SUM(R5:R88,R90:R98)</f>
        <v>77866438.2614135</v>
      </c>
      <c r="U3" s="43">
        <f>SUM(U5:U88)</f>
        <v>5850024043.6568394</v>
      </c>
      <c r="W3" s="43">
        <f>SUM(W5:W88)</f>
        <v>2648396303.1359272</v>
      </c>
      <c r="X3" s="56">
        <f t="shared" ref="X3:X68" si="1">IFERROR(U3/W3,0)</f>
        <v>2.2088929956328331</v>
      </c>
      <c r="Y3" s="53" t="s">
        <v>162</v>
      </c>
      <c r="Z3" s="57">
        <f>SUM(Z5:Z88)</f>
        <v>2.208892995632834</v>
      </c>
      <c r="AA3" s="58">
        <f>SUM(AA5:AA88)</f>
        <v>2.2132451640622084</v>
      </c>
      <c r="AB3" s="58">
        <f>SUM(AB5:AB98)</f>
        <v>2.2052561336457437</v>
      </c>
      <c r="AD3" s="43">
        <f>SUM(AD5:AD88,AD90:AD98)</f>
        <v>75858043.563454479</v>
      </c>
      <c r="AE3" s="43">
        <f>SUM(AE5:AE88,AE90:AE98)</f>
        <v>81065211.398276299</v>
      </c>
    </row>
    <row r="4" spans="1:31" ht="26" x14ac:dyDescent="0.35">
      <c r="A4" s="59" t="s">
        <v>36</v>
      </c>
      <c r="B4" s="59" t="s">
        <v>37</v>
      </c>
      <c r="C4" s="60" t="s">
        <v>38</v>
      </c>
      <c r="D4" s="61" t="s">
        <v>39</v>
      </c>
      <c r="E4" s="62" t="s">
        <v>40</v>
      </c>
      <c r="F4" s="62" t="s">
        <v>41</v>
      </c>
      <c r="G4" s="62" t="s">
        <v>42</v>
      </c>
      <c r="H4" s="62" t="s">
        <v>43</v>
      </c>
      <c r="I4" s="62" t="s">
        <v>44</v>
      </c>
      <c r="J4" s="62" t="s">
        <v>45</v>
      </c>
      <c r="K4" s="62" t="s">
        <v>46</v>
      </c>
      <c r="L4" s="62" t="s">
        <v>47</v>
      </c>
      <c r="M4" s="62" t="s">
        <v>163</v>
      </c>
      <c r="N4" s="62" t="s">
        <v>164</v>
      </c>
      <c r="O4" s="62" t="s">
        <v>164</v>
      </c>
      <c r="P4" s="62" t="s">
        <v>49</v>
      </c>
      <c r="Q4" s="62" t="s">
        <v>50</v>
      </c>
      <c r="R4" s="62" t="s">
        <v>50</v>
      </c>
      <c r="T4" s="62" t="s">
        <v>51</v>
      </c>
      <c r="U4" s="62" t="s">
        <v>52</v>
      </c>
      <c r="V4" s="62" t="s">
        <v>53</v>
      </c>
      <c r="W4" s="62" t="s">
        <v>54</v>
      </c>
      <c r="X4" s="62" t="s">
        <v>55</v>
      </c>
      <c r="Y4" s="62" t="s">
        <v>47</v>
      </c>
      <c r="Z4" s="62" t="s">
        <v>56</v>
      </c>
      <c r="AA4" s="62" t="s">
        <v>56</v>
      </c>
      <c r="AB4" s="62" t="s">
        <v>56</v>
      </c>
      <c r="AC4" s="62" t="s">
        <v>57</v>
      </c>
      <c r="AD4" s="62" t="s">
        <v>50</v>
      </c>
      <c r="AE4" s="62" t="s">
        <v>50</v>
      </c>
    </row>
    <row r="5" spans="1:31" x14ac:dyDescent="0.35">
      <c r="A5" s="63">
        <v>63301</v>
      </c>
      <c r="B5" s="63" t="s">
        <v>58</v>
      </c>
      <c r="C5" s="63" t="s">
        <v>59</v>
      </c>
      <c r="D5" s="63" t="s">
        <v>189</v>
      </c>
      <c r="E5" s="64">
        <v>1037376524.9787416</v>
      </c>
      <c r="F5" s="64">
        <v>748259950.50913143</v>
      </c>
      <c r="G5" s="56">
        <v>0.55153239597967441</v>
      </c>
      <c r="H5" s="64">
        <f t="shared" ref="H5:H68" si="2">E5*G5</f>
        <v>572146760.35459399</v>
      </c>
      <c r="I5" s="56">
        <v>0.57653801845936403</v>
      </c>
      <c r="J5" s="64">
        <f t="shared" ref="J5:J68" si="3">F5*I5</f>
        <v>431400309.15903646</v>
      </c>
      <c r="K5" s="56">
        <f t="shared" si="0"/>
        <v>1.3262548686391207</v>
      </c>
      <c r="L5" s="65">
        <f>J5/$J$3</f>
        <v>0.15355907282117795</v>
      </c>
      <c r="M5" s="65">
        <f>H5/SUM($J$5:$J$88)</f>
        <v>0.20365846795279655</v>
      </c>
      <c r="N5" s="65">
        <f>IF($D5="Critical Access",0,H5/(SUM($J$5:$J$88)-SUMIFS($J$5:$J$88,$D$5:$D$88,"=Critical Access")))</f>
        <v>0.21567398890666917</v>
      </c>
      <c r="O5" s="65">
        <f>H5/SUM($J$5:$J$98)</f>
        <v>0.1969516892788099</v>
      </c>
      <c r="P5" s="64">
        <v>5894857</v>
      </c>
      <c r="Q5" s="64">
        <f>P5*($M$3-1)</f>
        <v>3207775.3645407455</v>
      </c>
      <c r="R5" s="64">
        <f>P5*($O$3-1)</f>
        <v>3119145.7169894194</v>
      </c>
      <c r="T5" s="56">
        <f t="shared" ref="T5:T68" si="4">1-G5</f>
        <v>0.44846760402032559</v>
      </c>
      <c r="U5" s="64">
        <f t="shared" ref="U5:U68" si="5">E5*T5</f>
        <v>465229764.62414771</v>
      </c>
      <c r="V5" s="56">
        <f t="shared" ref="V5:V68" si="6">1-I5</f>
        <v>0.42346198154063597</v>
      </c>
      <c r="W5" s="64">
        <f t="shared" ref="W5:W68" si="7">F5*V5</f>
        <v>316859641.35009497</v>
      </c>
      <c r="X5" s="56">
        <f t="shared" si="1"/>
        <v>1.4682518816276766</v>
      </c>
      <c r="Y5" s="65">
        <f>W5/$W$3</f>
        <v>0.11964207961433344</v>
      </c>
      <c r="Z5" s="65">
        <f>U5/SUM($W$5:$W$88)</f>
        <v>0.17566470851559338</v>
      </c>
      <c r="AA5" s="65">
        <f>IF($D5="Critical Access",0,U5/(SUM($W$5:$W$88)-SUMIFS($W$5:$W$88,$D$5:$D$88,"=Critical Access")))</f>
        <v>0.19621073975362444</v>
      </c>
      <c r="AB5" s="65">
        <f>U5/SUM($W$5:$W$98)</f>
        <v>0.17484803167383242</v>
      </c>
      <c r="AC5" s="64">
        <v>9772851.2400000002</v>
      </c>
      <c r="AD5" s="64">
        <f>AC5*($Z$3-1)</f>
        <v>11814331.411397656</v>
      </c>
      <c r="AE5" s="64">
        <f>AC5*($AB$3-1)</f>
        <v>11778788.900217412</v>
      </c>
    </row>
    <row r="6" spans="1:31" x14ac:dyDescent="0.35">
      <c r="A6" s="63">
        <v>60024</v>
      </c>
      <c r="B6" s="63" t="s">
        <v>60</v>
      </c>
      <c r="C6" s="63" t="s">
        <v>61</v>
      </c>
      <c r="D6" s="63" t="s">
        <v>7</v>
      </c>
      <c r="E6" s="64">
        <v>897778575.85908747</v>
      </c>
      <c r="F6" s="64">
        <v>187163439.78951001</v>
      </c>
      <c r="G6" s="56">
        <v>0.45621647673814303</v>
      </c>
      <c r="H6" s="64">
        <f t="shared" si="2"/>
        <v>409581378.76942056</v>
      </c>
      <c r="I6" s="56">
        <v>0.51383767152639392</v>
      </c>
      <c r="J6" s="64">
        <f t="shared" si="3"/>
        <v>96171626.096312255</v>
      </c>
      <c r="K6" s="56">
        <f t="shared" si="0"/>
        <v>4.2588588276467352</v>
      </c>
      <c r="L6" s="65">
        <f t="shared" ref="L6:L69" si="8">J6/$J$3</f>
        <v>3.4232765766541107E-2</v>
      </c>
      <c r="M6" s="65">
        <f t="shared" ref="M6:M69" si="9">H6/SUM($J$5:$J$88)</f>
        <v>0.14579251667959653</v>
      </c>
      <c r="N6" s="65">
        <f t="shared" ref="N6:N69" si="10">IF(D6="Critical Access",0,H6/(SUM($J$5:$J$88)-SUMIFS($J$5:$J$88,$D$5:$D$88,"=Critical Access")))</f>
        <v>0.15439403988995248</v>
      </c>
      <c r="O6" s="65">
        <f t="shared" ref="O6:O69" si="11">H6/SUM($J$5:$J$98)</f>
        <v>0.14099135053353579</v>
      </c>
      <c r="P6" s="64">
        <v>12999919</v>
      </c>
      <c r="Q6" s="64">
        <f t="shared" ref="Q6:Q69" si="12">P6*($M$3-1)</f>
        <v>7074102.0366100762</v>
      </c>
      <c r="R6" s="64">
        <f t="shared" ref="R6:R69" si="13">P6*($O$3-1)</f>
        <v>6878647.2123173438</v>
      </c>
      <c r="T6" s="56">
        <f t="shared" si="4"/>
        <v>0.54378352326185697</v>
      </c>
      <c r="U6" s="64">
        <f t="shared" si="5"/>
        <v>488197197.0896669</v>
      </c>
      <c r="V6" s="56">
        <f t="shared" si="6"/>
        <v>0.48616232847360608</v>
      </c>
      <c r="W6" s="64">
        <f t="shared" si="7"/>
        <v>90991813.693197757</v>
      </c>
      <c r="X6" s="56">
        <f t="shared" si="1"/>
        <v>5.3652870217066893</v>
      </c>
      <c r="Y6" s="65">
        <f t="shared" ref="Y6:Y69" si="14">W6/$W$3</f>
        <v>3.435732544463066E-2</v>
      </c>
      <c r="Z6" s="65">
        <f t="shared" ref="Z6:Z69" si="15">U6/SUM($W$5:$W$88)</f>
        <v>0.18433691230862986</v>
      </c>
      <c r="AA6" s="65">
        <f t="shared" ref="AA6:AA69" si="16">IF($D6="Critical Access",0,U6/(SUM($W$5:$W$88)-SUMIFS($W$5:$W$88,$D$5:$D$88,"=Critical Access")))</f>
        <v>0.20589725866743819</v>
      </c>
      <c r="AB6" s="65">
        <f t="shared" ref="AB6:AB69" si="17">U6/SUM($W$5:$W$98)</f>
        <v>0.18347991781818093</v>
      </c>
      <c r="AC6" s="64">
        <v>3687289.7</v>
      </c>
      <c r="AD6" s="64">
        <f t="shared" ref="AD6:AD69" si="18">AC6*($Z$3-1)</f>
        <v>4457538.6911990941</v>
      </c>
      <c r="AE6" s="64">
        <f t="shared" ref="AE6:AE69" si="19">AC6*($AB$3-1)</f>
        <v>4444128.5274537746</v>
      </c>
    </row>
    <row r="7" spans="1:31" x14ac:dyDescent="0.35">
      <c r="A7" s="63">
        <v>60022</v>
      </c>
      <c r="B7" s="63" t="s">
        <v>62</v>
      </c>
      <c r="C7" s="63" t="s">
        <v>61</v>
      </c>
      <c r="D7" s="63" t="s">
        <v>7</v>
      </c>
      <c r="E7" s="64">
        <v>638708902.69508684</v>
      </c>
      <c r="F7" s="64">
        <v>288808949.5547545</v>
      </c>
      <c r="G7" s="56">
        <v>0.44461245957024764</v>
      </c>
      <c r="H7" s="64">
        <f t="shared" si="2"/>
        <v>283977936.17667651</v>
      </c>
      <c r="I7" s="56">
        <v>0.5413861715189997</v>
      </c>
      <c r="J7" s="64">
        <f t="shared" si="3"/>
        <v>156357171.49987245</v>
      </c>
      <c r="K7" s="56">
        <f t="shared" si="0"/>
        <v>1.8162130553564546</v>
      </c>
      <c r="L7" s="65">
        <f t="shared" si="8"/>
        <v>5.5656108200912234E-2</v>
      </c>
      <c r="M7" s="65">
        <f t="shared" si="9"/>
        <v>0.10108335032482825</v>
      </c>
      <c r="N7" s="65">
        <f t="shared" si="10"/>
        <v>0.10704710486999712</v>
      </c>
      <c r="O7" s="65">
        <f t="shared" si="11"/>
        <v>9.775452405470815E-2</v>
      </c>
      <c r="P7" s="64">
        <v>152449</v>
      </c>
      <c r="Q7" s="64">
        <f t="shared" si="12"/>
        <v>82957.423148495727</v>
      </c>
      <c r="R7" s="64">
        <f t="shared" si="13"/>
        <v>80665.340212547992</v>
      </c>
      <c r="T7" s="56">
        <f t="shared" si="4"/>
        <v>0.55538754042975236</v>
      </c>
      <c r="U7" s="64">
        <f t="shared" si="5"/>
        <v>354730966.51841033</v>
      </c>
      <c r="V7" s="56">
        <f t="shared" si="6"/>
        <v>0.4586138284810003</v>
      </c>
      <c r="W7" s="64">
        <f t="shared" si="7"/>
        <v>132451778.05488205</v>
      </c>
      <c r="X7" s="56">
        <f t="shared" si="1"/>
        <v>2.6781895398295505</v>
      </c>
      <c r="Y7" s="65">
        <f t="shared" si="14"/>
        <v>5.0012068774619507E-2</v>
      </c>
      <c r="Z7" s="65">
        <f t="shared" si="15"/>
        <v>0.13394179945742207</v>
      </c>
      <c r="AA7" s="65">
        <f t="shared" si="16"/>
        <v>0.14960785110197308</v>
      </c>
      <c r="AB7" s="65">
        <f t="shared" si="17"/>
        <v>0.13331909517786009</v>
      </c>
      <c r="AC7" s="64">
        <v>1060285.46</v>
      </c>
      <c r="AD7" s="64">
        <f t="shared" si="18"/>
        <v>1281771.6659653373</v>
      </c>
      <c r="AE7" s="64">
        <f t="shared" si="19"/>
        <v>1277915.5540803988</v>
      </c>
    </row>
    <row r="8" spans="1:31" x14ac:dyDescent="0.35">
      <c r="A8" s="63">
        <v>60011</v>
      </c>
      <c r="B8" s="63" t="s">
        <v>63</v>
      </c>
      <c r="C8" s="63" t="s">
        <v>64</v>
      </c>
      <c r="D8" s="63" t="s">
        <v>7</v>
      </c>
      <c r="E8" s="64">
        <v>179692942.88299417</v>
      </c>
      <c r="F8" s="64">
        <v>251289666.69552565</v>
      </c>
      <c r="G8" s="56">
        <v>0.35625882758289068</v>
      </c>
      <c r="H8" s="64">
        <f t="shared" si="2"/>
        <v>64017197.156414844</v>
      </c>
      <c r="I8" s="56">
        <v>0.47250118262125046</v>
      </c>
      <c r="J8" s="64">
        <f t="shared" si="3"/>
        <v>118734664.69413573</v>
      </c>
      <c r="K8" s="56">
        <f t="shared" si="0"/>
        <v>0.53916181362304916</v>
      </c>
      <c r="L8" s="65">
        <f t="shared" si="8"/>
        <v>4.2264190903589238E-2</v>
      </c>
      <c r="M8" s="65">
        <f t="shared" si="9"/>
        <v>2.2787237818889954E-2</v>
      </c>
      <c r="N8" s="65">
        <f t="shared" si="10"/>
        <v>2.4131648077132743E-2</v>
      </c>
      <c r="O8" s="65">
        <f t="shared" si="11"/>
        <v>2.2036819914940015E-2</v>
      </c>
      <c r="P8" s="64">
        <v>39924278</v>
      </c>
      <c r="Q8" s="64">
        <f t="shared" si="12"/>
        <v>21725398.159018286</v>
      </c>
      <c r="R8" s="64">
        <f t="shared" si="13"/>
        <v>21125133.438791629</v>
      </c>
      <c r="T8" s="56">
        <f t="shared" si="4"/>
        <v>0.64374117241710938</v>
      </c>
      <c r="U8" s="64">
        <f t="shared" si="5"/>
        <v>115675745.72657934</v>
      </c>
      <c r="V8" s="56">
        <f t="shared" si="6"/>
        <v>0.5274988173787496</v>
      </c>
      <c r="W8" s="64">
        <f t="shared" si="7"/>
        <v>132555002.00138994</v>
      </c>
      <c r="X8" s="56">
        <f t="shared" si="1"/>
        <v>0.87266224570964435</v>
      </c>
      <c r="Y8" s="65">
        <f t="shared" si="14"/>
        <v>5.0051044794328363E-2</v>
      </c>
      <c r="Z8" s="65">
        <f t="shared" si="15"/>
        <v>4.3677657150332595E-2</v>
      </c>
      <c r="AA8" s="65">
        <f t="shared" si="16"/>
        <v>4.8786267273549712E-2</v>
      </c>
      <c r="AB8" s="65">
        <f t="shared" si="17"/>
        <v>4.3474596835039465E-2</v>
      </c>
      <c r="AC8" s="64">
        <v>21886294.219999995</v>
      </c>
      <c r="AD8" s="64">
        <f t="shared" si="18"/>
        <v>26458187.782917377</v>
      </c>
      <c r="AE8" s="64">
        <f t="shared" si="19"/>
        <v>26378590.351430383</v>
      </c>
    </row>
    <row r="9" spans="1:31" x14ac:dyDescent="0.35">
      <c r="A9" s="63">
        <v>60010</v>
      </c>
      <c r="B9" s="63" t="s">
        <v>65</v>
      </c>
      <c r="C9" s="63" t="s">
        <v>61</v>
      </c>
      <c r="D9" s="63" t="s">
        <v>7</v>
      </c>
      <c r="E9" s="64">
        <v>435993920.39964908</v>
      </c>
      <c r="F9" s="64">
        <v>120572860.34800708</v>
      </c>
      <c r="G9" s="56">
        <v>0.28167387421244089</v>
      </c>
      <c r="H9" s="64">
        <f t="shared" si="2"/>
        <v>122808096.69203973</v>
      </c>
      <c r="I9" s="56">
        <v>0.45329957281218908</v>
      </c>
      <c r="J9" s="64">
        <f t="shared" si="3"/>
        <v>54655626.088495344</v>
      </c>
      <c r="K9" s="56">
        <f t="shared" si="0"/>
        <v>2.2469433703530486</v>
      </c>
      <c r="L9" s="65">
        <f t="shared" si="8"/>
        <v>1.9454940315112954E-2</v>
      </c>
      <c r="M9" s="65">
        <f t="shared" si="9"/>
        <v>4.3714149161657299E-2</v>
      </c>
      <c r="N9" s="65">
        <f t="shared" si="10"/>
        <v>4.6293213418167105E-2</v>
      </c>
      <c r="O9" s="65">
        <f t="shared" si="11"/>
        <v>4.2274576693613258E-2</v>
      </c>
      <c r="P9" s="64">
        <v>3631644</v>
      </c>
      <c r="Q9" s="64">
        <f t="shared" si="12"/>
        <v>1976213.8684589313</v>
      </c>
      <c r="R9" s="64">
        <f t="shared" si="13"/>
        <v>1921611.8097911999</v>
      </c>
      <c r="T9" s="56">
        <f t="shared" si="4"/>
        <v>0.71832612578755906</v>
      </c>
      <c r="U9" s="64">
        <f t="shared" si="5"/>
        <v>313185823.70760936</v>
      </c>
      <c r="V9" s="56">
        <f t="shared" si="6"/>
        <v>0.54670042718781087</v>
      </c>
      <c r="W9" s="64">
        <f t="shared" si="7"/>
        <v>65917234.259511732</v>
      </c>
      <c r="X9" s="56">
        <f t="shared" si="1"/>
        <v>4.7511978805818487</v>
      </c>
      <c r="Y9" s="65">
        <f t="shared" si="14"/>
        <v>2.4889490361189561E-2</v>
      </c>
      <c r="Z9" s="65">
        <f t="shared" si="15"/>
        <v>0.1182548938528462</v>
      </c>
      <c r="AA9" s="65">
        <f t="shared" si="16"/>
        <v>0.13208617939495582</v>
      </c>
      <c r="AB9" s="65">
        <f t="shared" si="17"/>
        <v>0.11770511903438317</v>
      </c>
      <c r="AC9" s="64">
        <v>488333.66</v>
      </c>
      <c r="AD9" s="64">
        <f t="shared" si="18"/>
        <v>590343.1411057458</v>
      </c>
      <c r="AE9" s="64">
        <f t="shared" si="19"/>
        <v>588567.13898067514</v>
      </c>
    </row>
    <row r="10" spans="1:31" x14ac:dyDescent="0.35">
      <c r="A10" s="63">
        <v>60031</v>
      </c>
      <c r="B10" s="63" t="s">
        <v>66</v>
      </c>
      <c r="C10" s="63" t="s">
        <v>67</v>
      </c>
      <c r="D10" s="63" t="s">
        <v>7</v>
      </c>
      <c r="E10" s="64">
        <v>270607537.61381352</v>
      </c>
      <c r="F10" s="64">
        <v>201129571.92395073</v>
      </c>
      <c r="G10" s="56">
        <v>0.48737840466709409</v>
      </c>
      <c r="H10" s="64">
        <f t="shared" si="2"/>
        <v>131888269.97311109</v>
      </c>
      <c r="I10" s="56">
        <v>0.61165388134463616</v>
      </c>
      <c r="J10" s="64">
        <f t="shared" si="3"/>
        <v>123021683.32046963</v>
      </c>
      <c r="K10" s="56">
        <f t="shared" si="0"/>
        <v>1.0720733647380205</v>
      </c>
      <c r="L10" s="65">
        <f t="shared" si="8"/>
        <v>4.379017637798599E-2</v>
      </c>
      <c r="M10" s="65">
        <f t="shared" si="9"/>
        <v>4.694628173201882E-2</v>
      </c>
      <c r="N10" s="65">
        <f t="shared" si="10"/>
        <v>4.9716036594302383E-2</v>
      </c>
      <c r="O10" s="65">
        <f t="shared" si="11"/>
        <v>4.5400270292827151E-2</v>
      </c>
      <c r="P10" s="64">
        <v>111268</v>
      </c>
      <c r="Q10" s="64">
        <f t="shared" si="12"/>
        <v>60548.160754657772</v>
      </c>
      <c r="R10" s="64">
        <f t="shared" si="13"/>
        <v>58875.237454950773</v>
      </c>
      <c r="T10" s="56">
        <f t="shared" si="4"/>
        <v>0.51262159533290586</v>
      </c>
      <c r="U10" s="64">
        <f t="shared" si="5"/>
        <v>138719267.64070243</v>
      </c>
      <c r="V10" s="56">
        <f t="shared" si="6"/>
        <v>0.38834611865536384</v>
      </c>
      <c r="W10" s="64">
        <f t="shared" si="7"/>
        <v>78107888.603481099</v>
      </c>
      <c r="X10" s="56">
        <f t="shared" si="1"/>
        <v>1.7759956147953027</v>
      </c>
      <c r="Y10" s="65">
        <f t="shared" si="14"/>
        <v>2.9492522894324649E-2</v>
      </c>
      <c r="Z10" s="65">
        <f t="shared" si="15"/>
        <v>5.2378591329570644E-2</v>
      </c>
      <c r="AA10" s="65">
        <f t="shared" si="16"/>
        <v>5.8504876926463271E-2</v>
      </c>
      <c r="AB10" s="65">
        <f t="shared" si="17"/>
        <v>5.2135079796124958E-2</v>
      </c>
      <c r="AC10" s="64">
        <v>169992.61</v>
      </c>
      <c r="AD10" s="64">
        <f t="shared" si="18"/>
        <v>205502.87553834403</v>
      </c>
      <c r="AE10" s="64">
        <f t="shared" si="19"/>
        <v>204884.63587694877</v>
      </c>
    </row>
    <row r="11" spans="1:31" x14ac:dyDescent="0.35">
      <c r="A11" s="63">
        <v>60034</v>
      </c>
      <c r="B11" s="63" t="s">
        <v>68</v>
      </c>
      <c r="C11" s="63" t="s">
        <v>69</v>
      </c>
      <c r="D11" s="63" t="s">
        <v>7</v>
      </c>
      <c r="E11" s="64">
        <v>435248776.41892529</v>
      </c>
      <c r="F11" s="64">
        <v>115561428.20946264</v>
      </c>
      <c r="G11" s="56">
        <v>0.63321739427887702</v>
      </c>
      <c r="H11" s="64">
        <f t="shared" si="2"/>
        <v>275607096.06706142</v>
      </c>
      <c r="I11" s="56">
        <v>0.73465668622082081</v>
      </c>
      <c r="J11" s="64">
        <f t="shared" si="3"/>
        <v>84897975.903309107</v>
      </c>
      <c r="K11" s="56">
        <f t="shared" si="0"/>
        <v>3.2463329441558448</v>
      </c>
      <c r="L11" s="65">
        <f t="shared" si="8"/>
        <v>3.0219854245168831E-2</v>
      </c>
      <c r="M11" s="65">
        <f t="shared" si="9"/>
        <v>9.8103708403679435E-2</v>
      </c>
      <c r="N11" s="65">
        <f t="shared" si="10"/>
        <v>0.10389166888391947</v>
      </c>
      <c r="O11" s="65">
        <f t="shared" si="11"/>
        <v>9.4873006209095015E-2</v>
      </c>
      <c r="P11" s="64">
        <v>2589429</v>
      </c>
      <c r="Q11" s="64">
        <f t="shared" si="12"/>
        <v>1409076.8536755645</v>
      </c>
      <c r="R11" s="64">
        <f t="shared" si="13"/>
        <v>1370144.581081135</v>
      </c>
      <c r="T11" s="56">
        <f t="shared" si="4"/>
        <v>0.36678260572112298</v>
      </c>
      <c r="U11" s="64">
        <f t="shared" si="5"/>
        <v>159641680.35186389</v>
      </c>
      <c r="V11" s="56">
        <f t="shared" si="6"/>
        <v>0.26534331377917919</v>
      </c>
      <c r="W11" s="64">
        <f t="shared" si="7"/>
        <v>30663452.306153536</v>
      </c>
      <c r="X11" s="56">
        <f t="shared" si="1"/>
        <v>5.2062526671149492</v>
      </c>
      <c r="Y11" s="65">
        <f t="shared" si="14"/>
        <v>1.1578120793268512E-2</v>
      </c>
      <c r="Z11" s="65">
        <f t="shared" si="15"/>
        <v>6.0278622260133245E-2</v>
      </c>
      <c r="AA11" s="65">
        <f t="shared" si="16"/>
        <v>6.7328908378544064E-2</v>
      </c>
      <c r="AB11" s="65">
        <f t="shared" si="17"/>
        <v>5.9998382960679775E-2</v>
      </c>
      <c r="AC11" s="64">
        <v>153627.99</v>
      </c>
      <c r="AD11" s="64">
        <f t="shared" si="18"/>
        <v>185719.80104415107</v>
      </c>
      <c r="AE11" s="64">
        <f t="shared" si="19"/>
        <v>185161.07724716698</v>
      </c>
    </row>
    <row r="12" spans="1:31" x14ac:dyDescent="0.35">
      <c r="A12" s="63">
        <v>60014</v>
      </c>
      <c r="B12" s="63" t="s">
        <v>70</v>
      </c>
      <c r="C12" s="63" t="s">
        <v>69</v>
      </c>
      <c r="D12" s="63" t="s">
        <v>7</v>
      </c>
      <c r="E12" s="64">
        <v>402884726.60992777</v>
      </c>
      <c r="F12" s="64">
        <v>135484380.04678118</v>
      </c>
      <c r="G12" s="56">
        <v>0.64599192064135647</v>
      </c>
      <c r="H12" s="64">
        <f t="shared" si="2"/>
        <v>260260278.33981505</v>
      </c>
      <c r="I12" s="56">
        <v>0.6730807065688138</v>
      </c>
      <c r="J12" s="64">
        <f t="shared" si="3"/>
        <v>91191922.250925183</v>
      </c>
      <c r="K12" s="56">
        <f t="shared" si="0"/>
        <v>2.8539839046673303</v>
      </c>
      <c r="L12" s="65">
        <f t="shared" si="8"/>
        <v>3.2460215563894418E-2</v>
      </c>
      <c r="M12" s="65">
        <f t="shared" si="9"/>
        <v>9.264093276138663E-2</v>
      </c>
      <c r="N12" s="65">
        <f t="shared" si="10"/>
        <v>9.8106598294325553E-2</v>
      </c>
      <c r="O12" s="65">
        <f t="shared" si="11"/>
        <v>8.9590127958483437E-2</v>
      </c>
      <c r="P12" s="64">
        <v>1505655</v>
      </c>
      <c r="Q12" s="64">
        <f t="shared" si="12"/>
        <v>819324.8820959687</v>
      </c>
      <c r="R12" s="64">
        <f t="shared" si="13"/>
        <v>796687.23847138358</v>
      </c>
      <c r="T12" s="56">
        <f t="shared" si="4"/>
        <v>0.35400807935864353</v>
      </c>
      <c r="U12" s="64">
        <f t="shared" si="5"/>
        <v>142624448.27011272</v>
      </c>
      <c r="V12" s="56">
        <f t="shared" si="6"/>
        <v>0.3269192934311862</v>
      </c>
      <c r="W12" s="64">
        <f t="shared" si="7"/>
        <v>44292457.795856006</v>
      </c>
      <c r="X12" s="56">
        <f t="shared" si="1"/>
        <v>3.220061729865364</v>
      </c>
      <c r="Y12" s="65">
        <f t="shared" si="14"/>
        <v>1.6724256012368675E-2</v>
      </c>
      <c r="Z12" s="65">
        <f t="shared" si="15"/>
        <v>5.3853136745899095E-2</v>
      </c>
      <c r="AA12" s="65">
        <f t="shared" si="16"/>
        <v>6.015188758320221E-2</v>
      </c>
      <c r="AB12" s="65">
        <f t="shared" si="17"/>
        <v>5.3602769953341796E-2</v>
      </c>
      <c r="AC12" s="64">
        <v>141790.72999999998</v>
      </c>
      <c r="AD12" s="64">
        <f t="shared" si="18"/>
        <v>171409.82034266632</v>
      </c>
      <c r="AE12" s="64">
        <f t="shared" si="19"/>
        <v>170894.14702660753</v>
      </c>
    </row>
    <row r="13" spans="1:31" x14ac:dyDescent="0.35">
      <c r="A13" s="63">
        <v>60028</v>
      </c>
      <c r="B13" s="63" t="s">
        <v>71</v>
      </c>
      <c r="C13" s="63" t="s">
        <v>72</v>
      </c>
      <c r="D13" s="63" t="s">
        <v>7</v>
      </c>
      <c r="E13" s="64">
        <v>393083727.51263463</v>
      </c>
      <c r="F13" s="64">
        <v>267032794.44153681</v>
      </c>
      <c r="G13" s="56">
        <v>0.52366975766501167</v>
      </c>
      <c r="H13" s="64">
        <f t="shared" si="2"/>
        <v>205846060.32860085</v>
      </c>
      <c r="I13" s="56">
        <v>0.56332260204219364</v>
      </c>
      <c r="J13" s="64">
        <f t="shared" si="3"/>
        <v>150425608.59540474</v>
      </c>
      <c r="K13" s="56">
        <f t="shared" si="0"/>
        <v>1.3684243145211985</v>
      </c>
      <c r="L13" s="65">
        <f t="shared" si="8"/>
        <v>5.3544739060342683E-2</v>
      </c>
      <c r="M13" s="65">
        <f t="shared" si="9"/>
        <v>7.3271922844865889E-2</v>
      </c>
      <c r="N13" s="65">
        <f t="shared" si="10"/>
        <v>7.7594848049611503E-2</v>
      </c>
      <c r="O13" s="65">
        <f t="shared" si="11"/>
        <v>7.0858968576488296E-2</v>
      </c>
      <c r="P13" s="64">
        <v>3127901</v>
      </c>
      <c r="Q13" s="64">
        <f t="shared" si="12"/>
        <v>1702094.5156977279</v>
      </c>
      <c r="R13" s="64">
        <f t="shared" si="13"/>
        <v>1655066.2734171366</v>
      </c>
      <c r="T13" s="56">
        <f t="shared" si="4"/>
        <v>0.47633024233498833</v>
      </c>
      <c r="U13" s="64">
        <f t="shared" si="5"/>
        <v>187237667.18403378</v>
      </c>
      <c r="V13" s="56">
        <f t="shared" si="6"/>
        <v>0.43667739795780636</v>
      </c>
      <c r="W13" s="64">
        <f t="shared" si="7"/>
        <v>116607185.84613207</v>
      </c>
      <c r="X13" s="56">
        <f t="shared" si="1"/>
        <v>1.6057129397762975</v>
      </c>
      <c r="Y13" s="65">
        <f t="shared" si="14"/>
        <v>4.4029356825509541E-2</v>
      </c>
      <c r="Z13" s="65">
        <f t="shared" si="15"/>
        <v>7.0698507984748513E-2</v>
      </c>
      <c r="AA13" s="65">
        <f t="shared" si="16"/>
        <v>7.8967520957310897E-2</v>
      </c>
      <c r="AB13" s="65">
        <f t="shared" si="17"/>
        <v>7.0369825947781073E-2</v>
      </c>
      <c r="AC13" s="64">
        <v>609300.17000000004</v>
      </c>
      <c r="AD13" s="64">
        <f t="shared" si="18"/>
        <v>736578.70775089506</v>
      </c>
      <c r="AE13" s="64">
        <f t="shared" si="19"/>
        <v>734362.76712389442</v>
      </c>
    </row>
    <row r="14" spans="1:31" x14ac:dyDescent="0.35">
      <c r="A14" s="63">
        <v>60112</v>
      </c>
      <c r="B14" s="63" t="s">
        <v>73</v>
      </c>
      <c r="C14" s="63" t="s">
        <v>69</v>
      </c>
      <c r="D14" s="63" t="s">
        <v>7</v>
      </c>
      <c r="E14" s="64">
        <v>391944403.71364266</v>
      </c>
      <c r="F14" s="64">
        <v>185535968.79085875</v>
      </c>
      <c r="G14" s="56">
        <v>0.50101682427994576</v>
      </c>
      <c r="H14" s="64">
        <f t="shared" si="2"/>
        <v>196370740.44290623</v>
      </c>
      <c r="I14" s="56">
        <v>0.61357099170491047</v>
      </c>
      <c r="J14" s="64">
        <f t="shared" si="3"/>
        <v>113839488.36793852</v>
      </c>
      <c r="K14" s="56">
        <f t="shared" si="0"/>
        <v>1.7249791197955842</v>
      </c>
      <c r="L14" s="65">
        <f t="shared" si="8"/>
        <v>4.0521728689289091E-2</v>
      </c>
      <c r="M14" s="65">
        <f t="shared" si="9"/>
        <v>6.9899135887045369E-2</v>
      </c>
      <c r="N14" s="65">
        <f t="shared" si="10"/>
        <v>7.4023072104139206E-2</v>
      </c>
      <c r="O14" s="65">
        <f t="shared" si="11"/>
        <v>6.7597252549663159E-2</v>
      </c>
      <c r="P14" s="64">
        <v>531270</v>
      </c>
      <c r="Q14" s="64">
        <f t="shared" si="12"/>
        <v>289098.58507501741</v>
      </c>
      <c r="R14" s="64">
        <f t="shared" si="13"/>
        <v>281110.89803619817</v>
      </c>
      <c r="T14" s="56">
        <f t="shared" si="4"/>
        <v>0.49898317572005424</v>
      </c>
      <c r="U14" s="64">
        <f t="shared" si="5"/>
        <v>195573663.27073643</v>
      </c>
      <c r="V14" s="56">
        <f t="shared" si="6"/>
        <v>0.38642900829508953</v>
      </c>
      <c r="W14" s="64">
        <f t="shared" si="7"/>
        <v>71696480.422920227</v>
      </c>
      <c r="X14" s="56">
        <f t="shared" si="1"/>
        <v>2.7278000554154764</v>
      </c>
      <c r="Y14" s="65">
        <f t="shared" si="14"/>
        <v>2.707165854975159E-2</v>
      </c>
      <c r="Z14" s="65">
        <f t="shared" si="15"/>
        <v>7.384607169220124E-2</v>
      </c>
      <c r="AA14" s="65">
        <f t="shared" si="16"/>
        <v>8.2483228857205534E-2</v>
      </c>
      <c r="AB14" s="65">
        <f t="shared" si="17"/>
        <v>7.3502756423496116E-2</v>
      </c>
      <c r="AC14" s="64">
        <v>79797.98000000001</v>
      </c>
      <c r="AD14" s="64">
        <f t="shared" si="18"/>
        <v>96467.219087648991</v>
      </c>
      <c r="AE14" s="64">
        <f t="shared" si="19"/>
        <v>96177.004847540389</v>
      </c>
    </row>
    <row r="15" spans="1:31" x14ac:dyDescent="0.35">
      <c r="A15" s="63">
        <v>60119</v>
      </c>
      <c r="B15" s="63" t="s">
        <v>74</v>
      </c>
      <c r="C15" s="63" t="s">
        <v>61</v>
      </c>
      <c r="D15" s="63" t="s">
        <v>7</v>
      </c>
      <c r="E15" s="64">
        <v>314205492.64073217</v>
      </c>
      <c r="F15" s="64">
        <v>90274337.159639657</v>
      </c>
      <c r="G15" s="56">
        <v>0.50370671091985808</v>
      </c>
      <c r="H15" s="64">
        <f t="shared" si="2"/>
        <v>158267415.25101689</v>
      </c>
      <c r="I15" s="56">
        <v>0.58715044039923969</v>
      </c>
      <c r="J15" s="64">
        <f t="shared" si="3"/>
        <v>53004616.820031874</v>
      </c>
      <c r="K15" s="56">
        <f t="shared" si="0"/>
        <v>2.9859175435299696</v>
      </c>
      <c r="L15" s="65">
        <f t="shared" si="8"/>
        <v>1.8867255403670392E-2</v>
      </c>
      <c r="M15" s="65">
        <f t="shared" si="9"/>
        <v>5.6336068908080045E-2</v>
      </c>
      <c r="N15" s="65">
        <f t="shared" si="10"/>
        <v>5.9659806060913478E-2</v>
      </c>
      <c r="O15" s="65">
        <f t="shared" si="11"/>
        <v>5.4480837700033605E-2</v>
      </c>
      <c r="P15" s="64">
        <v>54122</v>
      </c>
      <c r="Q15" s="64">
        <f t="shared" si="12"/>
        <v>29451.302767764209</v>
      </c>
      <c r="R15" s="64">
        <f t="shared" si="13"/>
        <v>28637.574159118933</v>
      </c>
      <c r="T15" s="56">
        <f t="shared" si="4"/>
        <v>0.49629328908014192</v>
      </c>
      <c r="U15" s="64">
        <f t="shared" si="5"/>
        <v>155938077.38971528</v>
      </c>
      <c r="V15" s="56">
        <f t="shared" si="6"/>
        <v>0.41284955960076031</v>
      </c>
      <c r="W15" s="64">
        <f t="shared" si="7"/>
        <v>37269720.339607783</v>
      </c>
      <c r="X15" s="56">
        <f t="shared" si="1"/>
        <v>4.1840420579704389</v>
      </c>
      <c r="Y15" s="65">
        <f t="shared" si="14"/>
        <v>1.4072561684018835E-2</v>
      </c>
      <c r="Z15" s="65">
        <f t="shared" si="15"/>
        <v>5.8880189949318117E-2</v>
      </c>
      <c r="AA15" s="65">
        <f t="shared" si="16"/>
        <v>6.5766913140462152E-2</v>
      </c>
      <c r="AB15" s="65">
        <f t="shared" si="17"/>
        <v>5.8606452054117464E-2</v>
      </c>
      <c r="AC15" s="64">
        <v>31123.260000000002</v>
      </c>
      <c r="AD15" s="64">
        <f t="shared" si="18"/>
        <v>37624.691015259559</v>
      </c>
      <c r="AE15" s="64">
        <f t="shared" si="19"/>
        <v>37511.500014051235</v>
      </c>
    </row>
    <row r="16" spans="1:31" x14ac:dyDescent="0.35">
      <c r="A16" s="63">
        <v>60023</v>
      </c>
      <c r="B16" s="63" t="s">
        <v>75</v>
      </c>
      <c r="C16" s="63" t="s">
        <v>72</v>
      </c>
      <c r="D16" s="63" t="s">
        <v>7</v>
      </c>
      <c r="E16" s="64">
        <v>302463774.75868988</v>
      </c>
      <c r="F16" s="64">
        <v>127051123.02113563</v>
      </c>
      <c r="G16" s="56">
        <v>0.49484284404690987</v>
      </c>
      <c r="H16" s="64">
        <f t="shared" si="2"/>
        <v>149672034.52275404</v>
      </c>
      <c r="I16" s="56">
        <v>0.55787977536997102</v>
      </c>
      <c r="J16" s="64">
        <f t="shared" si="3"/>
        <v>70879251.971533701</v>
      </c>
      <c r="K16" s="56">
        <f t="shared" si="0"/>
        <v>2.111648054396297</v>
      </c>
      <c r="L16" s="65">
        <f t="shared" si="8"/>
        <v>2.5229820155263039E-2</v>
      </c>
      <c r="M16" s="65">
        <f t="shared" si="9"/>
        <v>5.3276500643629682E-2</v>
      </c>
      <c r="N16" s="65">
        <f t="shared" si="10"/>
        <v>5.6419728206261212E-2</v>
      </c>
      <c r="O16" s="65">
        <f t="shared" si="11"/>
        <v>5.1522025605429213E-2</v>
      </c>
      <c r="P16" s="64">
        <v>7456206</v>
      </c>
      <c r="Q16" s="64">
        <f t="shared" si="12"/>
        <v>4057406.9769191844</v>
      </c>
      <c r="R16" s="64">
        <f t="shared" si="13"/>
        <v>3945302.3219886101</v>
      </c>
      <c r="T16" s="56">
        <f t="shared" si="4"/>
        <v>0.50515715595309008</v>
      </c>
      <c r="U16" s="64">
        <f t="shared" si="5"/>
        <v>152791740.23593581</v>
      </c>
      <c r="V16" s="56">
        <f t="shared" si="6"/>
        <v>0.44212022463002898</v>
      </c>
      <c r="W16" s="64">
        <f t="shared" si="7"/>
        <v>56171871.049601927</v>
      </c>
      <c r="X16" s="56">
        <f t="shared" si="1"/>
        <v>2.7200756781096862</v>
      </c>
      <c r="Y16" s="65">
        <f t="shared" si="14"/>
        <v>2.1209767957722052E-2</v>
      </c>
      <c r="Z16" s="65">
        <f t="shared" si="15"/>
        <v>5.7692173960149903E-2</v>
      </c>
      <c r="AA16" s="65">
        <f t="shared" si="16"/>
        <v>6.4439944860700149E-2</v>
      </c>
      <c r="AB16" s="65">
        <f t="shared" si="17"/>
        <v>5.7423959229813692E-2</v>
      </c>
      <c r="AC16" s="64">
        <v>4134552.5</v>
      </c>
      <c r="AD16" s="64">
        <f t="shared" si="18"/>
        <v>4998231.5573262228</v>
      </c>
      <c r="AE16" s="64">
        <f t="shared" si="19"/>
        <v>4983194.7605053438</v>
      </c>
    </row>
    <row r="17" spans="1:31" x14ac:dyDescent="0.35">
      <c r="A17" s="63">
        <v>60020</v>
      </c>
      <c r="B17" s="63" t="s">
        <v>76</v>
      </c>
      <c r="C17" s="63" t="s">
        <v>61</v>
      </c>
      <c r="D17" s="63" t="s">
        <v>7</v>
      </c>
      <c r="E17" s="64">
        <v>31477195.608828664</v>
      </c>
      <c r="F17" s="64">
        <v>57021859.91958043</v>
      </c>
      <c r="G17" s="56">
        <v>0.42989717515550402</v>
      </c>
      <c r="H17" s="64">
        <f t="shared" si="2"/>
        <v>13531957.474052679</v>
      </c>
      <c r="I17" s="56">
        <v>0.58608157664573934</v>
      </c>
      <c r="J17" s="64">
        <f t="shared" si="3"/>
        <v>33419461.564940192</v>
      </c>
      <c r="K17" s="56">
        <f t="shared" si="0"/>
        <v>0.40491249231402437</v>
      </c>
      <c r="L17" s="65">
        <f t="shared" si="8"/>
        <v>1.1895822564659635E-2</v>
      </c>
      <c r="M17" s="65">
        <f t="shared" si="9"/>
        <v>4.8167671627817425E-3</v>
      </c>
      <c r="N17" s="65">
        <f t="shared" si="10"/>
        <v>5.1009486522926228E-3</v>
      </c>
      <c r="O17" s="65">
        <f t="shared" si="11"/>
        <v>4.6581437988252221E-3</v>
      </c>
      <c r="P17" s="64">
        <v>173452</v>
      </c>
      <c r="Q17" s="64">
        <f t="shared" si="12"/>
        <v>94386.52244326222</v>
      </c>
      <c r="R17" s="64">
        <f t="shared" si="13"/>
        <v>91778.657718626389</v>
      </c>
      <c r="T17" s="56">
        <f t="shared" si="4"/>
        <v>0.57010282484449593</v>
      </c>
      <c r="U17" s="64">
        <f t="shared" si="5"/>
        <v>17945238.134775985</v>
      </c>
      <c r="V17" s="56">
        <f t="shared" si="6"/>
        <v>0.41391842335426066</v>
      </c>
      <c r="W17" s="64">
        <f t="shared" si="7"/>
        <v>23602398.354640238</v>
      </c>
      <c r="X17" s="56">
        <f t="shared" si="1"/>
        <v>0.76031417931084733</v>
      </c>
      <c r="Y17" s="65">
        <f t="shared" si="14"/>
        <v>8.9119586546367643E-3</v>
      </c>
      <c r="Z17" s="65">
        <f t="shared" si="15"/>
        <v>6.7758885305523545E-3</v>
      </c>
      <c r="AA17" s="65">
        <f t="shared" si="16"/>
        <v>7.5684075207955595E-3</v>
      </c>
      <c r="AB17" s="65">
        <f t="shared" si="17"/>
        <v>6.7443869768708158E-3</v>
      </c>
      <c r="AC17" s="64">
        <v>197067.99</v>
      </c>
      <c r="AD17" s="64">
        <f t="shared" si="18"/>
        <v>238234.11277444137</v>
      </c>
      <c r="AE17" s="64">
        <f t="shared" si="19"/>
        <v>237517.40369273807</v>
      </c>
    </row>
    <row r="18" spans="1:31" x14ac:dyDescent="0.35">
      <c r="A18" s="63">
        <v>60027</v>
      </c>
      <c r="B18" s="63" t="s">
        <v>77</v>
      </c>
      <c r="C18" s="63" t="s">
        <v>78</v>
      </c>
      <c r="D18" s="63" t="s">
        <v>7</v>
      </c>
      <c r="E18" s="64">
        <v>275589271.96615613</v>
      </c>
      <c r="F18" s="64">
        <v>98494096.090830058</v>
      </c>
      <c r="G18" s="56">
        <v>0.39020343400023738</v>
      </c>
      <c r="H18" s="64">
        <f t="shared" si="2"/>
        <v>107535880.29481947</v>
      </c>
      <c r="I18" s="56">
        <v>0.45847799108230575</v>
      </c>
      <c r="J18" s="64">
        <f t="shared" si="3"/>
        <v>45157375.309191346</v>
      </c>
      <c r="K18" s="56">
        <f t="shared" si="0"/>
        <v>2.3813580740360609</v>
      </c>
      <c r="L18" s="65">
        <f t="shared" si="8"/>
        <v>1.6073990992345411E-2</v>
      </c>
      <c r="M18" s="65">
        <f t="shared" si="9"/>
        <v>3.8277928231604655E-2</v>
      </c>
      <c r="N18" s="65">
        <f t="shared" si="10"/>
        <v>4.0536264225982652E-2</v>
      </c>
      <c r="O18" s="65">
        <f t="shared" si="11"/>
        <v>3.7017378668757019E-2</v>
      </c>
      <c r="P18" s="64">
        <v>1328843</v>
      </c>
      <c r="Q18" s="64">
        <f t="shared" si="12"/>
        <v>723109.96496478503</v>
      </c>
      <c r="R18" s="64">
        <f t="shared" si="13"/>
        <v>703130.70393418719</v>
      </c>
      <c r="T18" s="56">
        <f t="shared" si="4"/>
        <v>0.60979656599976262</v>
      </c>
      <c r="U18" s="64">
        <f t="shared" si="5"/>
        <v>168053391.67133665</v>
      </c>
      <c r="V18" s="56">
        <f t="shared" si="6"/>
        <v>0.5415220089176942</v>
      </c>
      <c r="W18" s="64">
        <f t="shared" si="7"/>
        <v>53336720.781638704</v>
      </c>
      <c r="X18" s="56">
        <f t="shared" si="1"/>
        <v>3.1508009717985783</v>
      </c>
      <c r="Y18" s="65">
        <f t="shared" si="14"/>
        <v>2.0139252089456352E-2</v>
      </c>
      <c r="Z18" s="65">
        <f t="shared" si="15"/>
        <v>6.3454775054755622E-2</v>
      </c>
      <c r="AA18" s="65">
        <f t="shared" si="16"/>
        <v>7.087654919194103E-2</v>
      </c>
      <c r="AB18" s="65">
        <f t="shared" si="17"/>
        <v>6.3159769611008401E-2</v>
      </c>
      <c r="AC18" s="64">
        <v>220119.89</v>
      </c>
      <c r="AD18" s="64">
        <f t="shared" si="18"/>
        <v>266101.39322046994</v>
      </c>
      <c r="AE18" s="64">
        <f t="shared" si="19"/>
        <v>265300.84755992639</v>
      </c>
    </row>
    <row r="19" spans="1:31" x14ac:dyDescent="0.35">
      <c r="A19" s="63">
        <v>60015</v>
      </c>
      <c r="B19" s="63" t="s">
        <v>79</v>
      </c>
      <c r="C19" s="63" t="s">
        <v>67</v>
      </c>
      <c r="D19" s="63" t="s">
        <v>7</v>
      </c>
      <c r="E19" s="64">
        <v>117333456.15897125</v>
      </c>
      <c r="F19" s="64">
        <v>63376815.545286179</v>
      </c>
      <c r="G19" s="56">
        <v>0.56846388469004305</v>
      </c>
      <c r="H19" s="64">
        <f t="shared" si="2"/>
        <v>66699832.292237654</v>
      </c>
      <c r="I19" s="56">
        <v>0.70509821476008783</v>
      </c>
      <c r="J19" s="64">
        <f t="shared" si="3"/>
        <v>44686879.498160668</v>
      </c>
      <c r="K19" s="56">
        <f t="shared" si="0"/>
        <v>1.4926043850294592</v>
      </c>
      <c r="L19" s="65">
        <f t="shared" si="8"/>
        <v>1.5906515682350943E-2</v>
      </c>
      <c r="M19" s="65">
        <f t="shared" si="9"/>
        <v>2.3742135058016877E-2</v>
      </c>
      <c r="N19" s="65">
        <f t="shared" si="10"/>
        <v>2.5142882712395752E-2</v>
      </c>
      <c r="O19" s="65">
        <f t="shared" si="11"/>
        <v>2.2960270956402771E-2</v>
      </c>
      <c r="P19" s="64">
        <v>1249535</v>
      </c>
      <c r="Q19" s="64">
        <f t="shared" si="12"/>
        <v>679953.32034880912</v>
      </c>
      <c r="R19" s="64">
        <f t="shared" si="13"/>
        <v>661166.46145587147</v>
      </c>
      <c r="T19" s="56">
        <f t="shared" si="4"/>
        <v>0.43153611530995695</v>
      </c>
      <c r="U19" s="64">
        <f t="shared" si="5"/>
        <v>50633623.866733596</v>
      </c>
      <c r="V19" s="56">
        <f t="shared" si="6"/>
        <v>0.29490178523991217</v>
      </c>
      <c r="W19" s="64">
        <f t="shared" si="7"/>
        <v>18689936.047125511</v>
      </c>
      <c r="X19" s="56">
        <f t="shared" si="1"/>
        <v>2.7091384228958337</v>
      </c>
      <c r="Y19" s="65">
        <f t="shared" si="14"/>
        <v>7.0570767769895437E-3</v>
      </c>
      <c r="Z19" s="65">
        <f t="shared" si="15"/>
        <v>1.9118597849868264E-2</v>
      </c>
      <c r="AA19" s="65">
        <f t="shared" si="16"/>
        <v>2.1354740282631745E-2</v>
      </c>
      <c r="AB19" s="65">
        <f t="shared" si="17"/>
        <v>1.9029714224677592E-2</v>
      </c>
      <c r="AC19" s="64">
        <v>148294.21</v>
      </c>
      <c r="AD19" s="64">
        <f t="shared" si="18"/>
        <v>179271.83176190456</v>
      </c>
      <c r="AE19" s="64">
        <f t="shared" si="19"/>
        <v>178732.50618664996</v>
      </c>
    </row>
    <row r="20" spans="1:31" x14ac:dyDescent="0.35">
      <c r="A20" s="63">
        <v>60114</v>
      </c>
      <c r="B20" s="63" t="s">
        <v>80</v>
      </c>
      <c r="C20" s="63" t="s">
        <v>81</v>
      </c>
      <c r="D20" s="63" t="s">
        <v>7</v>
      </c>
      <c r="E20" s="64">
        <v>148150263.15131581</v>
      </c>
      <c r="F20" s="64">
        <v>121634629.80644047</v>
      </c>
      <c r="G20" s="56">
        <v>0.40788272532357372</v>
      </c>
      <c r="H20" s="64">
        <f t="shared" si="2"/>
        <v>60427933.091563314</v>
      </c>
      <c r="I20" s="56">
        <v>0.56431010996615294</v>
      </c>
      <c r="J20" s="64">
        <f t="shared" si="3"/>
        <v>68639651.321764722</v>
      </c>
      <c r="K20" s="56">
        <f t="shared" si="0"/>
        <v>0.88036480267495787</v>
      </c>
      <c r="L20" s="65">
        <f t="shared" si="8"/>
        <v>2.4432623231740558E-2</v>
      </c>
      <c r="M20" s="65">
        <f t="shared" si="9"/>
        <v>2.1509621530242867E-2</v>
      </c>
      <c r="N20" s="65">
        <f t="shared" si="10"/>
        <v>2.2778654489218113E-2</v>
      </c>
      <c r="O20" s="65">
        <f t="shared" si="11"/>
        <v>2.0801277446077442E-2</v>
      </c>
      <c r="P20" s="64">
        <v>173953</v>
      </c>
      <c r="Q20" s="64">
        <f t="shared" si="12"/>
        <v>94659.149151193371</v>
      </c>
      <c r="R20" s="64">
        <f t="shared" si="13"/>
        <v>92043.751851395296</v>
      </c>
      <c r="T20" s="56">
        <f t="shared" si="4"/>
        <v>0.59211727467642628</v>
      </c>
      <c r="U20" s="64">
        <f t="shared" si="5"/>
        <v>87722330.059752494</v>
      </c>
      <c r="V20" s="56">
        <f t="shared" si="6"/>
        <v>0.43568989003384706</v>
      </c>
      <c r="W20" s="64">
        <f t="shared" si="7"/>
        <v>52994978.484675743</v>
      </c>
      <c r="X20" s="56">
        <f t="shared" si="1"/>
        <v>1.6552951348988407</v>
      </c>
      <c r="Y20" s="65">
        <f t="shared" si="14"/>
        <v>2.0010214642697231E-2</v>
      </c>
      <c r="Z20" s="65">
        <f t="shared" si="15"/>
        <v>3.3122810946338267E-2</v>
      </c>
      <c r="AA20" s="65">
        <f t="shared" si="16"/>
        <v>3.6996909017291732E-2</v>
      </c>
      <c r="AB20" s="65">
        <f t="shared" si="17"/>
        <v>3.2968820808748966E-2</v>
      </c>
      <c r="AC20" s="64">
        <v>69918.05</v>
      </c>
      <c r="AD20" s="64">
        <f t="shared" si="18"/>
        <v>84523.440913306273</v>
      </c>
      <c r="AE20" s="64">
        <f t="shared" si="19"/>
        <v>84269.15861504979</v>
      </c>
    </row>
    <row r="21" spans="1:31" x14ac:dyDescent="0.35">
      <c r="A21" s="63">
        <v>60116</v>
      </c>
      <c r="B21" s="63" t="s">
        <v>82</v>
      </c>
      <c r="C21" s="63" t="s">
        <v>72</v>
      </c>
      <c r="D21" s="63" t="s">
        <v>7</v>
      </c>
      <c r="E21" s="64">
        <v>262062088.11979133</v>
      </c>
      <c r="F21" s="64">
        <v>198666410.01929638</v>
      </c>
      <c r="G21" s="56">
        <v>0.4560454401970549</v>
      </c>
      <c r="H21" s="64">
        <f t="shared" si="2"/>
        <v>119512220.33554962</v>
      </c>
      <c r="I21" s="56">
        <v>0.52394235067385553</v>
      </c>
      <c r="J21" s="64">
        <f t="shared" si="3"/>
        <v>104089745.86544615</v>
      </c>
      <c r="K21" s="56">
        <f t="shared" si="0"/>
        <v>1.1481651659524625</v>
      </c>
      <c r="L21" s="65">
        <f t="shared" si="8"/>
        <v>3.7051259644316693E-2</v>
      </c>
      <c r="M21" s="65">
        <f t="shared" si="9"/>
        <v>4.2540965678264653E-2</v>
      </c>
      <c r="N21" s="65">
        <f t="shared" si="10"/>
        <v>4.505081400248772E-2</v>
      </c>
      <c r="O21" s="65">
        <f t="shared" si="11"/>
        <v>4.1140027901162682E-2</v>
      </c>
      <c r="P21" s="64">
        <v>129864</v>
      </c>
      <c r="Q21" s="64">
        <f t="shared" si="12"/>
        <v>70667.454688166195</v>
      </c>
      <c r="R21" s="64">
        <f t="shared" si="13"/>
        <v>68714.939037726275</v>
      </c>
      <c r="T21" s="56">
        <f t="shared" si="4"/>
        <v>0.54395455980294516</v>
      </c>
      <c r="U21" s="64">
        <f t="shared" si="5"/>
        <v>142549867.78424171</v>
      </c>
      <c r="V21" s="56">
        <f t="shared" si="6"/>
        <v>0.47605764932614447</v>
      </c>
      <c r="W21" s="64">
        <f t="shared" si="7"/>
        <v>94576664.153850228</v>
      </c>
      <c r="X21" s="56">
        <f t="shared" si="1"/>
        <v>1.5072414433263608</v>
      </c>
      <c r="Y21" s="65">
        <f t="shared" si="14"/>
        <v>3.5710918355332015E-2</v>
      </c>
      <c r="Z21" s="65">
        <f t="shared" si="15"/>
        <v>5.3824976124400452E-2</v>
      </c>
      <c r="AA21" s="65">
        <f t="shared" si="16"/>
        <v>6.0120433249415635E-2</v>
      </c>
      <c r="AB21" s="65">
        <f t="shared" si="17"/>
        <v>5.3574740252433986E-2</v>
      </c>
      <c r="AC21" s="64">
        <v>98703.959999999992</v>
      </c>
      <c r="AD21" s="64">
        <f t="shared" si="18"/>
        <v>119322.52588522341</v>
      </c>
      <c r="AE21" s="64">
        <f t="shared" si="19"/>
        <v>118963.55320512413</v>
      </c>
    </row>
    <row r="22" spans="1:31" x14ac:dyDescent="0.35">
      <c r="A22" s="63">
        <v>63303</v>
      </c>
      <c r="B22" s="63" t="s">
        <v>83</v>
      </c>
      <c r="C22" s="63" t="s">
        <v>59</v>
      </c>
      <c r="D22" s="63" t="s">
        <v>189</v>
      </c>
      <c r="E22" s="64">
        <v>144529427.31293637</v>
      </c>
      <c r="F22" s="64">
        <v>82655811.636629939</v>
      </c>
      <c r="G22" s="56">
        <v>0.52298936747684488</v>
      </c>
      <c r="H22" s="64">
        <f t="shared" si="2"/>
        <v>75587353.772183225</v>
      </c>
      <c r="I22" s="56">
        <v>0.50228311811436344</v>
      </c>
      <c r="J22" s="64">
        <f t="shared" si="3"/>
        <v>41516618.799119972</v>
      </c>
      <c r="K22" s="56">
        <f t="shared" si="0"/>
        <v>1.8206529326946406</v>
      </c>
      <c r="L22" s="65">
        <f t="shared" si="8"/>
        <v>1.4778045713251683E-2</v>
      </c>
      <c r="M22" s="65">
        <f t="shared" si="9"/>
        <v>2.6905692267327138E-2</v>
      </c>
      <c r="N22" s="65">
        <f t="shared" si="10"/>
        <v>2.8493084691841732E-2</v>
      </c>
      <c r="O22" s="65">
        <f t="shared" si="11"/>
        <v>2.601964748401284E-2</v>
      </c>
      <c r="P22" s="64">
        <v>23721</v>
      </c>
      <c r="Q22" s="64">
        <f t="shared" si="12"/>
        <v>12908.139997674416</v>
      </c>
      <c r="R22" s="64">
        <f t="shared" si="13"/>
        <v>12551.492861100112</v>
      </c>
      <c r="T22" s="56">
        <f t="shared" si="4"/>
        <v>0.47701063252315512</v>
      </c>
      <c r="U22" s="64">
        <f t="shared" si="5"/>
        <v>68942073.540753141</v>
      </c>
      <c r="V22" s="56">
        <f t="shared" si="6"/>
        <v>0.49771688188563656</v>
      </c>
      <c r="W22" s="64">
        <f t="shared" si="7"/>
        <v>41139192.837509967</v>
      </c>
      <c r="X22" s="56">
        <f t="shared" si="1"/>
        <v>1.6758246524927687</v>
      </c>
      <c r="Y22" s="65">
        <f t="shared" si="14"/>
        <v>1.5533624174296594E-2</v>
      </c>
      <c r="Z22" s="65">
        <f t="shared" si="15"/>
        <v>2.6031630333843859E-2</v>
      </c>
      <c r="AA22" s="65">
        <f t="shared" si="16"/>
        <v>2.9076332337653325E-2</v>
      </c>
      <c r="AB22" s="65">
        <f t="shared" si="17"/>
        <v>2.5910607563666633E-2</v>
      </c>
      <c r="AC22" s="64">
        <v>500782.44</v>
      </c>
      <c r="AD22" s="64">
        <f t="shared" si="18"/>
        <v>605392.38405192003</v>
      </c>
      <c r="AE22" s="64">
        <f t="shared" si="19"/>
        <v>603571.1074320816</v>
      </c>
    </row>
    <row r="23" spans="1:31" x14ac:dyDescent="0.35">
      <c r="A23" s="63">
        <v>60009</v>
      </c>
      <c r="B23" s="63" t="s">
        <v>84</v>
      </c>
      <c r="C23" s="63" t="s">
        <v>72</v>
      </c>
      <c r="D23" s="63" t="s">
        <v>7</v>
      </c>
      <c r="E23" s="64">
        <v>231202871.78681314</v>
      </c>
      <c r="F23" s="64">
        <v>169040629.67211467</v>
      </c>
      <c r="G23" s="56">
        <v>0.52546862421304585</v>
      </c>
      <c r="H23" s="64">
        <f t="shared" si="2"/>
        <v>121489854.95192194</v>
      </c>
      <c r="I23" s="56">
        <v>0.62043349240400147</v>
      </c>
      <c r="J23" s="64">
        <f t="shared" si="3"/>
        <v>104878468.22564158</v>
      </c>
      <c r="K23" s="56">
        <f t="shared" si="0"/>
        <v>1.1583870074317033</v>
      </c>
      <c r="L23" s="65">
        <f t="shared" si="8"/>
        <v>3.7332009267748906E-2</v>
      </c>
      <c r="M23" s="65">
        <f t="shared" si="9"/>
        <v>4.3244914497080275E-2</v>
      </c>
      <c r="N23" s="65">
        <f t="shared" si="10"/>
        <v>4.5796294665610915E-2</v>
      </c>
      <c r="O23" s="65">
        <f t="shared" si="11"/>
        <v>4.1820794630016277E-2</v>
      </c>
      <c r="P23" s="64">
        <v>1424201</v>
      </c>
      <c r="Q23" s="64">
        <f t="shared" si="12"/>
        <v>775000.4592061002</v>
      </c>
      <c r="R23" s="64">
        <f t="shared" si="13"/>
        <v>753587.48300120735</v>
      </c>
      <c r="T23" s="56">
        <f t="shared" si="4"/>
        <v>0.47453137578695415</v>
      </c>
      <c r="U23" s="64">
        <f t="shared" si="5"/>
        <v>109713016.8348912</v>
      </c>
      <c r="V23" s="56">
        <f t="shared" si="6"/>
        <v>0.37956650759599853</v>
      </c>
      <c r="W23" s="64">
        <f t="shared" si="7"/>
        <v>64162161.446473084</v>
      </c>
      <c r="X23" s="56">
        <f t="shared" si="1"/>
        <v>1.7099333058849437</v>
      </c>
      <c r="Y23" s="65">
        <f t="shared" si="14"/>
        <v>2.4226797692814935E-2</v>
      </c>
      <c r="Z23" s="65">
        <f t="shared" si="15"/>
        <v>4.142620826988077E-2</v>
      </c>
      <c r="AA23" s="65">
        <f t="shared" si="16"/>
        <v>4.6271485254532452E-2</v>
      </c>
      <c r="AB23" s="65">
        <f t="shared" si="17"/>
        <v>4.1233615089259205E-2</v>
      </c>
      <c r="AC23" s="64">
        <v>250481.88</v>
      </c>
      <c r="AD23" s="64">
        <f t="shared" si="18"/>
        <v>302805.79026494408</v>
      </c>
      <c r="AE23" s="64">
        <f t="shared" si="19"/>
        <v>301894.82223711716</v>
      </c>
    </row>
    <row r="24" spans="1:31" x14ac:dyDescent="0.35">
      <c r="A24" s="63">
        <v>60032</v>
      </c>
      <c r="B24" s="63" t="s">
        <v>85</v>
      </c>
      <c r="C24" s="63" t="s">
        <v>69</v>
      </c>
      <c r="D24" s="63" t="s">
        <v>7</v>
      </c>
      <c r="E24" s="64">
        <v>231322877.74172467</v>
      </c>
      <c r="F24" s="64">
        <v>81390941.913052678</v>
      </c>
      <c r="G24" s="56">
        <v>0.41040517567489393</v>
      </c>
      <c r="H24" s="64">
        <f t="shared" si="2"/>
        <v>94936106.277214527</v>
      </c>
      <c r="I24" s="56">
        <v>0.55554868336567187</v>
      </c>
      <c r="J24" s="64">
        <f t="shared" si="3"/>
        <v>45216630.617688291</v>
      </c>
      <c r="K24" s="56">
        <f t="shared" si="0"/>
        <v>2.0995838252502717</v>
      </c>
      <c r="L24" s="65">
        <f t="shared" si="8"/>
        <v>1.6095083212353926E-2</v>
      </c>
      <c r="M24" s="65">
        <f t="shared" si="9"/>
        <v>3.3792976378715485E-2</v>
      </c>
      <c r="N24" s="65">
        <f t="shared" si="10"/>
        <v>3.5786707451396872E-2</v>
      </c>
      <c r="O24" s="65">
        <f t="shared" si="11"/>
        <v>3.2680123004212858E-2</v>
      </c>
      <c r="P24" s="64">
        <v>1626859</v>
      </c>
      <c r="Q24" s="64">
        <f t="shared" si="12"/>
        <v>885279.86714205157</v>
      </c>
      <c r="R24" s="64">
        <f t="shared" si="13"/>
        <v>860819.91166124807</v>
      </c>
      <c r="T24" s="56">
        <f t="shared" si="4"/>
        <v>0.58959482432510613</v>
      </c>
      <c r="U24" s="64">
        <f t="shared" si="5"/>
        <v>136386771.46451017</v>
      </c>
      <c r="V24" s="56">
        <f t="shared" si="6"/>
        <v>0.44445131663432813</v>
      </c>
      <c r="W24" s="64">
        <f t="shared" si="7"/>
        <v>36174311.295364387</v>
      </c>
      <c r="X24" s="56">
        <f t="shared" si="1"/>
        <v>3.7702658759943737</v>
      </c>
      <c r="Y24" s="65">
        <f t="shared" si="14"/>
        <v>1.3658949475397966E-2</v>
      </c>
      <c r="Z24" s="65">
        <f t="shared" si="15"/>
        <v>5.1497871109024207E-2</v>
      </c>
      <c r="AA24" s="65">
        <f t="shared" si="16"/>
        <v>5.7521146230356757E-2</v>
      </c>
      <c r="AB24" s="65">
        <f t="shared" si="17"/>
        <v>5.1258454102101621E-2</v>
      </c>
      <c r="AC24" s="64">
        <v>80581.64</v>
      </c>
      <c r="AD24" s="64">
        <f t="shared" si="18"/>
        <v>97414.580172606598</v>
      </c>
      <c r="AE24" s="64">
        <f t="shared" si="19"/>
        <v>97121.515869233204</v>
      </c>
    </row>
    <row r="25" spans="1:31" x14ac:dyDescent="0.35">
      <c r="A25" s="63">
        <v>60075</v>
      </c>
      <c r="B25" s="63" t="s">
        <v>86</v>
      </c>
      <c r="C25" s="63" t="s">
        <v>87</v>
      </c>
      <c r="D25" s="63" t="s">
        <v>7</v>
      </c>
      <c r="E25" s="64">
        <v>43599158.752895236</v>
      </c>
      <c r="F25" s="64">
        <v>62084966.257644773</v>
      </c>
      <c r="G25" s="56">
        <v>0.27134008184352798</v>
      </c>
      <c r="H25" s="64">
        <f t="shared" si="2"/>
        <v>11830199.304319562</v>
      </c>
      <c r="I25" s="56">
        <v>0.32254236671232439</v>
      </c>
      <c r="J25" s="64">
        <f t="shared" si="3"/>
        <v>20025031.953995544</v>
      </c>
      <c r="K25" s="56">
        <f t="shared" si="0"/>
        <v>0.59077055814430857</v>
      </c>
      <c r="L25" s="65">
        <f t="shared" si="8"/>
        <v>7.1280091246675578E-3</v>
      </c>
      <c r="M25" s="65">
        <f t="shared" si="9"/>
        <v>4.2110179290375778E-3</v>
      </c>
      <c r="N25" s="65">
        <f t="shared" si="10"/>
        <v>4.4594611912898091E-3</v>
      </c>
      <c r="O25" s="65">
        <f t="shared" si="11"/>
        <v>4.0723427954860942E-3</v>
      </c>
      <c r="P25" s="64">
        <v>936197</v>
      </c>
      <c r="Q25" s="64">
        <f t="shared" si="12"/>
        <v>509445.72072858631</v>
      </c>
      <c r="R25" s="64">
        <f t="shared" si="13"/>
        <v>495369.92378412973</v>
      </c>
      <c r="T25" s="56">
        <f t="shared" si="4"/>
        <v>0.72865991815647202</v>
      </c>
      <c r="U25" s="64">
        <f t="shared" si="5"/>
        <v>31768959.448575672</v>
      </c>
      <c r="V25" s="56">
        <f t="shared" si="6"/>
        <v>0.67745763328767561</v>
      </c>
      <c r="W25" s="64">
        <f t="shared" si="7"/>
        <v>42059934.303649224</v>
      </c>
      <c r="X25" s="56">
        <f t="shared" si="1"/>
        <v>0.75532594081630122</v>
      </c>
      <c r="Y25" s="65">
        <f t="shared" si="14"/>
        <v>1.5881284177087347E-2</v>
      </c>
      <c r="Z25" s="65">
        <f t="shared" si="15"/>
        <v>1.1995545912429538E-2</v>
      </c>
      <c r="AA25" s="65">
        <f t="shared" si="16"/>
        <v>1.3398564555825034E-2</v>
      </c>
      <c r="AB25" s="65">
        <f t="shared" si="17"/>
        <v>1.1939777826547381E-2</v>
      </c>
      <c r="AC25" s="64">
        <v>1948233.3699999999</v>
      </c>
      <c r="AD25" s="64">
        <f t="shared" si="18"/>
        <v>2355205.6748511512</v>
      </c>
      <c r="AE25" s="64">
        <f t="shared" si="19"/>
        <v>2348120.2189658172</v>
      </c>
    </row>
    <row r="26" spans="1:31" x14ac:dyDescent="0.35">
      <c r="A26" s="63">
        <v>60100</v>
      </c>
      <c r="B26" s="63" t="s">
        <v>88</v>
      </c>
      <c r="C26" s="63" t="s">
        <v>69</v>
      </c>
      <c r="D26" s="63" t="s">
        <v>7</v>
      </c>
      <c r="E26" s="64">
        <v>205461402.96866676</v>
      </c>
      <c r="F26" s="64">
        <v>102494753.73225754</v>
      </c>
      <c r="G26" s="56">
        <v>0.56789889551541695</v>
      </c>
      <c r="H26" s="64">
        <f t="shared" si="2"/>
        <v>116681303.81695387</v>
      </c>
      <c r="I26" s="56">
        <v>0.69824766062500099</v>
      </c>
      <c r="J26" s="64">
        <f t="shared" si="3"/>
        <v>71566722.019884422</v>
      </c>
      <c r="K26" s="56">
        <f t="shared" si="0"/>
        <v>1.6303849124811753</v>
      </c>
      <c r="L26" s="65">
        <f t="shared" si="8"/>
        <v>2.5474528517718455E-2</v>
      </c>
      <c r="M26" s="65">
        <f t="shared" si="9"/>
        <v>4.1533286947859606E-2</v>
      </c>
      <c r="N26" s="65">
        <f t="shared" si="10"/>
        <v>4.3983683853137702E-2</v>
      </c>
      <c r="O26" s="65">
        <f t="shared" si="11"/>
        <v>4.0165533542059484E-2</v>
      </c>
      <c r="P26" s="64">
        <v>2418007</v>
      </c>
      <c r="Q26" s="64">
        <f t="shared" si="12"/>
        <v>1315794.9863562549</v>
      </c>
      <c r="R26" s="64">
        <f t="shared" si="13"/>
        <v>1279440.0572737278</v>
      </c>
      <c r="T26" s="56">
        <f t="shared" si="4"/>
        <v>0.43210110448458305</v>
      </c>
      <c r="U26" s="64">
        <f t="shared" si="5"/>
        <v>88780099.151712894</v>
      </c>
      <c r="V26" s="56">
        <f t="shared" si="6"/>
        <v>0.30175233937499901</v>
      </c>
      <c r="W26" s="64">
        <f t="shared" si="7"/>
        <v>30928031.712373126</v>
      </c>
      <c r="X26" s="56">
        <f t="shared" si="1"/>
        <v>2.8705382863467306</v>
      </c>
      <c r="Y26" s="65">
        <f t="shared" si="14"/>
        <v>1.1678022536034996E-2</v>
      </c>
      <c r="Z26" s="65">
        <f t="shared" si="15"/>
        <v>3.3522210798508395E-2</v>
      </c>
      <c r="AA26" s="65">
        <f t="shared" si="16"/>
        <v>3.7443023328549832E-2</v>
      </c>
      <c r="AB26" s="65">
        <f t="shared" si="17"/>
        <v>3.3366363824605033E-2</v>
      </c>
      <c r="AC26" s="64">
        <v>289082.89</v>
      </c>
      <c r="AD26" s="64">
        <f t="shared" si="18"/>
        <v>349470.28087829705</v>
      </c>
      <c r="AE26" s="64">
        <f t="shared" si="19"/>
        <v>348418.92630453786</v>
      </c>
    </row>
    <row r="27" spans="1:31" x14ac:dyDescent="0.35">
      <c r="A27" s="63">
        <v>60113</v>
      </c>
      <c r="B27" s="63" t="s">
        <v>89</v>
      </c>
      <c r="C27" s="63" t="s">
        <v>81</v>
      </c>
      <c r="D27" s="63" t="s">
        <v>7</v>
      </c>
      <c r="E27" s="64">
        <v>103166752.92245024</v>
      </c>
      <c r="F27" s="64">
        <v>81930279.465298444</v>
      </c>
      <c r="G27" s="56">
        <v>0.47565230838317535</v>
      </c>
      <c r="H27" s="64">
        <f t="shared" si="2"/>
        <v>49071504.175960161</v>
      </c>
      <c r="I27" s="56">
        <v>0.62007160625911961</v>
      </c>
      <c r="J27" s="64">
        <f t="shared" si="3"/>
        <v>50802639.989306167</v>
      </c>
      <c r="K27" s="56">
        <f t="shared" si="0"/>
        <v>0.96592429421560755</v>
      </c>
      <c r="L27" s="65">
        <f t="shared" si="8"/>
        <v>1.8083450864542671E-2</v>
      </c>
      <c r="M27" s="65">
        <f t="shared" si="9"/>
        <v>1.7467244513315997E-2</v>
      </c>
      <c r="N27" s="65">
        <f t="shared" si="10"/>
        <v>1.8497783751708036E-2</v>
      </c>
      <c r="O27" s="65">
        <f t="shared" si="11"/>
        <v>1.6892021964640187E-2</v>
      </c>
      <c r="P27" s="64">
        <v>320925</v>
      </c>
      <c r="Q27" s="64">
        <f t="shared" si="12"/>
        <v>174636.18012535991</v>
      </c>
      <c r="R27" s="64">
        <f t="shared" si="13"/>
        <v>169811.04702367325</v>
      </c>
      <c r="T27" s="56">
        <f t="shared" si="4"/>
        <v>0.5243476916168246</v>
      </c>
      <c r="U27" s="64">
        <f t="shared" si="5"/>
        <v>54095248.746490076</v>
      </c>
      <c r="V27" s="56">
        <f t="shared" si="6"/>
        <v>0.37992839374088039</v>
      </c>
      <c r="W27" s="64">
        <f t="shared" si="7"/>
        <v>31127639.475992274</v>
      </c>
      <c r="X27" s="56">
        <f t="shared" si="1"/>
        <v>1.7378525855843314</v>
      </c>
      <c r="Y27" s="65">
        <f t="shared" si="14"/>
        <v>1.1753391831552737E-2</v>
      </c>
      <c r="Z27" s="65">
        <f t="shared" si="15"/>
        <v>2.0425662383849685E-2</v>
      </c>
      <c r="AA27" s="65">
        <f t="shared" si="16"/>
        <v>2.2814681219461726E-2</v>
      </c>
      <c r="AB27" s="65">
        <f t="shared" si="17"/>
        <v>2.0330702129240336E-2</v>
      </c>
      <c r="AC27" s="64">
        <v>74763.14</v>
      </c>
      <c r="AD27" s="64">
        <f t="shared" si="18"/>
        <v>90380.636277516955</v>
      </c>
      <c r="AE27" s="64">
        <f t="shared" si="19"/>
        <v>90108.733055615448</v>
      </c>
    </row>
    <row r="28" spans="1:31" x14ac:dyDescent="0.35">
      <c r="A28" s="63">
        <v>60096</v>
      </c>
      <c r="B28" s="63" t="s">
        <v>90</v>
      </c>
      <c r="C28" s="63" t="s">
        <v>87</v>
      </c>
      <c r="D28" s="63" t="s">
        <v>7</v>
      </c>
      <c r="E28" s="64">
        <v>152378088.22493887</v>
      </c>
      <c r="F28" s="64">
        <v>113321285.63993481</v>
      </c>
      <c r="G28" s="56">
        <v>0.22175578090534873</v>
      </c>
      <c r="H28" s="64">
        <f t="shared" si="2"/>
        <v>33790721.947185442</v>
      </c>
      <c r="I28" s="56">
        <v>0.27105408767276612</v>
      </c>
      <c r="J28" s="64">
        <f t="shared" si="3"/>
        <v>30716197.693037461</v>
      </c>
      <c r="K28" s="56">
        <f t="shared" si="0"/>
        <v>1.1000945587365096</v>
      </c>
      <c r="L28" s="65">
        <f t="shared" si="8"/>
        <v>1.0933582424939801E-2</v>
      </c>
      <c r="M28" s="65">
        <f t="shared" si="9"/>
        <v>1.2027974533173409E-2</v>
      </c>
      <c r="N28" s="65">
        <f t="shared" si="10"/>
        <v>1.2737605620398754E-2</v>
      </c>
      <c r="O28" s="65">
        <f t="shared" si="11"/>
        <v>1.1631875299484588E-2</v>
      </c>
      <c r="P28" s="64">
        <v>16647</v>
      </c>
      <c r="Q28" s="64">
        <f t="shared" si="12"/>
        <v>9058.7161814968185</v>
      </c>
      <c r="R28" s="64">
        <f t="shared" si="13"/>
        <v>8808.4272020038607</v>
      </c>
      <c r="T28" s="56">
        <f t="shared" si="4"/>
        <v>0.77824421909465125</v>
      </c>
      <c r="U28" s="64">
        <f t="shared" si="5"/>
        <v>118587366.27775343</v>
      </c>
      <c r="V28" s="56">
        <f t="shared" si="6"/>
        <v>0.72894591232723394</v>
      </c>
      <c r="W28" s="64">
        <f t="shared" si="7"/>
        <v>82605087.946897358</v>
      </c>
      <c r="X28" s="56">
        <f t="shared" si="1"/>
        <v>1.4355939715721537</v>
      </c>
      <c r="Y28" s="65">
        <f t="shared" si="14"/>
        <v>3.1190606877485021E-2</v>
      </c>
      <c r="Z28" s="65">
        <f t="shared" si="15"/>
        <v>4.4777047202994455E-2</v>
      </c>
      <c r="AA28" s="65">
        <f t="shared" si="16"/>
        <v>5.0014243782510313E-2</v>
      </c>
      <c r="AB28" s="65">
        <f t="shared" si="17"/>
        <v>4.45688757506741E-2</v>
      </c>
      <c r="AC28" s="64">
        <v>108249.13</v>
      </c>
      <c r="AD28" s="64">
        <f t="shared" si="18"/>
        <v>130861.61504034809</v>
      </c>
      <c r="AE28" s="64">
        <f t="shared" si="19"/>
        <v>130467.92789431549</v>
      </c>
    </row>
    <row r="29" spans="1:31" x14ac:dyDescent="0.35">
      <c r="A29" s="63">
        <v>60013</v>
      </c>
      <c r="B29" s="63" t="s">
        <v>91</v>
      </c>
      <c r="C29" s="63" t="s">
        <v>67</v>
      </c>
      <c r="D29" s="63" t="s">
        <v>7</v>
      </c>
      <c r="E29" s="64">
        <v>55739477.237597913</v>
      </c>
      <c r="F29" s="64">
        <v>52981249.694516972</v>
      </c>
      <c r="G29" s="56">
        <v>0.29644075336401532</v>
      </c>
      <c r="H29" s="64">
        <f t="shared" si="2"/>
        <v>16523452.62442991</v>
      </c>
      <c r="I29" s="56">
        <v>0.41540377671922624</v>
      </c>
      <c r="J29" s="64">
        <f t="shared" si="3"/>
        <v>22008611.2184067</v>
      </c>
      <c r="K29" s="56">
        <f t="shared" si="0"/>
        <v>0.75077216188046758</v>
      </c>
      <c r="L29" s="65">
        <f t="shared" si="8"/>
        <v>7.8340739703420224E-3</v>
      </c>
      <c r="M29" s="65">
        <f t="shared" si="9"/>
        <v>5.8816046510451782E-3</v>
      </c>
      <c r="N29" s="65">
        <f t="shared" si="10"/>
        <v>6.2286098339743145E-3</v>
      </c>
      <c r="O29" s="65">
        <f t="shared" si="11"/>
        <v>5.6879145921982588E-3</v>
      </c>
      <c r="P29" s="64">
        <v>62725</v>
      </c>
      <c r="Q29" s="64">
        <f t="shared" si="12"/>
        <v>34132.754999963232</v>
      </c>
      <c r="R29" s="64">
        <f t="shared" si="13"/>
        <v>33189.679596665592</v>
      </c>
      <c r="T29" s="56">
        <f t="shared" si="4"/>
        <v>0.70355924663598468</v>
      </c>
      <c r="U29" s="64">
        <f t="shared" si="5"/>
        <v>39216024.613168001</v>
      </c>
      <c r="V29" s="56">
        <f t="shared" si="6"/>
        <v>0.58459622328077376</v>
      </c>
      <c r="W29" s="64">
        <f t="shared" si="7"/>
        <v>30972638.476110272</v>
      </c>
      <c r="X29" s="56">
        <f t="shared" si="1"/>
        <v>1.2661505942871478</v>
      </c>
      <c r="Y29" s="65">
        <f t="shared" si="14"/>
        <v>1.1694865469883048E-2</v>
      </c>
      <c r="Z29" s="65">
        <f t="shared" si="15"/>
        <v>1.4807460864800665E-2</v>
      </c>
      <c r="AA29" s="65">
        <f t="shared" si="16"/>
        <v>1.6539365673996366E-2</v>
      </c>
      <c r="AB29" s="65">
        <f t="shared" si="17"/>
        <v>1.4738620000430398E-2</v>
      </c>
      <c r="AC29" s="64">
        <v>91417.54</v>
      </c>
      <c r="AD29" s="64">
        <f t="shared" si="18"/>
        <v>110514.02378398442</v>
      </c>
      <c r="AE29" s="64">
        <f t="shared" si="19"/>
        <v>110181.55080780511</v>
      </c>
    </row>
    <row r="30" spans="1:31" x14ac:dyDescent="0.35">
      <c r="A30" s="63">
        <v>60001</v>
      </c>
      <c r="B30" s="63" t="s">
        <v>92</v>
      </c>
      <c r="C30" s="63" t="s">
        <v>93</v>
      </c>
      <c r="D30" s="63" t="s">
        <v>7</v>
      </c>
      <c r="E30" s="64">
        <v>168406273.71345663</v>
      </c>
      <c r="F30" s="64">
        <v>78024457.979728341</v>
      </c>
      <c r="G30" s="56">
        <v>0.44382792402269028</v>
      </c>
      <c r="H30" s="64">
        <f t="shared" si="2"/>
        <v>74743406.854640409</v>
      </c>
      <c r="I30" s="56">
        <v>0.5238906247917543</v>
      </c>
      <c r="J30" s="64">
        <f t="shared" si="3"/>
        <v>40876282.040037863</v>
      </c>
      <c r="K30" s="56">
        <f t="shared" si="0"/>
        <v>1.8285275256059266</v>
      </c>
      <c r="L30" s="65">
        <f t="shared" si="8"/>
        <v>1.4550114678131082E-2</v>
      </c>
      <c r="M30" s="65">
        <f t="shared" si="9"/>
        <v>2.6605285189685499E-2</v>
      </c>
      <c r="N30" s="65">
        <f t="shared" si="10"/>
        <v>2.8174954081403355E-2</v>
      </c>
      <c r="O30" s="65">
        <f t="shared" si="11"/>
        <v>2.5729133261807532E-2</v>
      </c>
      <c r="P30" s="64">
        <v>11539</v>
      </c>
      <c r="Q30" s="64">
        <f t="shared" si="12"/>
        <v>6279.1209237875764</v>
      </c>
      <c r="R30" s="64">
        <f t="shared" si="13"/>
        <v>6105.631133773205</v>
      </c>
      <c r="T30" s="56">
        <f t="shared" si="4"/>
        <v>0.55617207597730967</v>
      </c>
      <c r="U30" s="64">
        <f t="shared" si="5"/>
        <v>93662866.858816206</v>
      </c>
      <c r="V30" s="56">
        <f t="shared" si="6"/>
        <v>0.4761093752082457</v>
      </c>
      <c r="W30" s="64">
        <f t="shared" si="7"/>
        <v>37148175.939690478</v>
      </c>
      <c r="X30" s="56">
        <f t="shared" si="1"/>
        <v>2.5213315186962748</v>
      </c>
      <c r="Y30" s="65">
        <f t="shared" si="14"/>
        <v>1.4026668099371633E-2</v>
      </c>
      <c r="Z30" s="65">
        <f t="shared" si="15"/>
        <v>3.5365880381237273E-2</v>
      </c>
      <c r="AA30" s="65">
        <f t="shared" si="16"/>
        <v>3.9502331517117358E-2</v>
      </c>
      <c r="AB30" s="65">
        <f t="shared" si="17"/>
        <v>3.5201462065572682E-2</v>
      </c>
      <c r="AC30" s="64">
        <v>11811.96</v>
      </c>
      <c r="AD30" s="64">
        <f t="shared" si="18"/>
        <v>14279.395708695209</v>
      </c>
      <c r="AE30" s="64">
        <f t="shared" si="19"/>
        <v>14236.437240378178</v>
      </c>
    </row>
    <row r="31" spans="1:31" x14ac:dyDescent="0.35">
      <c r="A31" s="63">
        <v>60103</v>
      </c>
      <c r="B31" s="63" t="s">
        <v>94</v>
      </c>
      <c r="C31" s="63" t="s">
        <v>81</v>
      </c>
      <c r="D31" s="63" t="s">
        <v>7</v>
      </c>
      <c r="E31" s="64">
        <v>161270195.22386461</v>
      </c>
      <c r="F31" s="64">
        <v>91840360.212627918</v>
      </c>
      <c r="G31" s="56">
        <v>0.30207555695716026</v>
      </c>
      <c r="H31" s="64">
        <f t="shared" si="2"/>
        <v>48715784.042838871</v>
      </c>
      <c r="I31" s="56">
        <v>0.38937784473282638</v>
      </c>
      <c r="J31" s="64">
        <f t="shared" si="3"/>
        <v>35760601.519079477</v>
      </c>
      <c r="K31" s="56">
        <f t="shared" si="0"/>
        <v>1.3622752966514664</v>
      </c>
      <c r="L31" s="65">
        <f t="shared" si="8"/>
        <v>1.2729162905567255E-2</v>
      </c>
      <c r="M31" s="65">
        <f t="shared" si="9"/>
        <v>1.7340624173306472E-2</v>
      </c>
      <c r="N31" s="65">
        <f t="shared" si="10"/>
        <v>1.8363693015972449E-2</v>
      </c>
      <c r="O31" s="65">
        <f t="shared" si="11"/>
        <v>1.6769571422256095E-2</v>
      </c>
      <c r="P31" s="64">
        <v>43333</v>
      </c>
      <c r="Q31" s="64">
        <f t="shared" si="12"/>
        <v>23580.305658244826</v>
      </c>
      <c r="R31" s="64">
        <f t="shared" si="13"/>
        <v>22928.790529490794</v>
      </c>
      <c r="T31" s="56">
        <f t="shared" si="4"/>
        <v>0.69792444304283974</v>
      </c>
      <c r="U31" s="64">
        <f t="shared" si="5"/>
        <v>112554411.18102574</v>
      </c>
      <c r="V31" s="56">
        <f t="shared" si="6"/>
        <v>0.61062215526717356</v>
      </c>
      <c r="W31" s="64">
        <f t="shared" si="7"/>
        <v>56079758.693548433</v>
      </c>
      <c r="X31" s="56">
        <f t="shared" si="1"/>
        <v>2.0070416457404319</v>
      </c>
      <c r="Y31" s="65">
        <f t="shared" si="14"/>
        <v>2.1174987530055533E-2</v>
      </c>
      <c r="Z31" s="65">
        <f t="shared" si="15"/>
        <v>4.249908182085578E-2</v>
      </c>
      <c r="AA31" s="65">
        <f t="shared" si="16"/>
        <v>4.7469843848456962E-2</v>
      </c>
      <c r="AB31" s="65">
        <f t="shared" si="17"/>
        <v>4.2301500780176138E-2</v>
      </c>
      <c r="AC31" s="64">
        <v>119449.27</v>
      </c>
      <c r="AD31" s="64">
        <f t="shared" si="18"/>
        <v>144401.38583645521</v>
      </c>
      <c r="AE31" s="64">
        <f t="shared" si="19"/>
        <v>143966.96532700653</v>
      </c>
    </row>
    <row r="32" spans="1:31" x14ac:dyDescent="0.35">
      <c r="A32" s="63">
        <v>60104</v>
      </c>
      <c r="B32" s="63" t="s">
        <v>95</v>
      </c>
      <c r="C32" s="63" t="s">
        <v>67</v>
      </c>
      <c r="D32" s="63" t="s">
        <v>7</v>
      </c>
      <c r="E32" s="64">
        <v>63813711.350993365</v>
      </c>
      <c r="F32" s="64">
        <v>38253114.262774885</v>
      </c>
      <c r="G32" s="56">
        <v>0.34865532020186074</v>
      </c>
      <c r="H32" s="64">
        <f t="shared" si="2"/>
        <v>22248989.964349706</v>
      </c>
      <c r="I32" s="56">
        <v>0.51555201228155978</v>
      </c>
      <c r="J32" s="64">
        <f t="shared" si="3"/>
        <v>19721470.034210026</v>
      </c>
      <c r="K32" s="56">
        <f t="shared" si="0"/>
        <v>1.1281608280597386</v>
      </c>
      <c r="L32" s="65">
        <f t="shared" si="8"/>
        <v>7.0199547585569943E-3</v>
      </c>
      <c r="M32" s="65">
        <f t="shared" si="9"/>
        <v>7.9196379733555613E-3</v>
      </c>
      <c r="N32" s="65">
        <f t="shared" si="10"/>
        <v>8.3868838334098285E-3</v>
      </c>
      <c r="O32" s="65">
        <f t="shared" si="11"/>
        <v>7.6588324217901488E-3</v>
      </c>
      <c r="P32" s="64">
        <v>260087</v>
      </c>
      <c r="Q32" s="64">
        <f t="shared" si="12"/>
        <v>141530.26464209546</v>
      </c>
      <c r="R32" s="64">
        <f t="shared" si="13"/>
        <v>137619.83574743665</v>
      </c>
      <c r="T32" s="56">
        <f t="shared" si="4"/>
        <v>0.65134467979813926</v>
      </c>
      <c r="U32" s="64">
        <f t="shared" si="5"/>
        <v>41564721.386643656</v>
      </c>
      <c r="V32" s="56">
        <f t="shared" si="6"/>
        <v>0.48444798771844022</v>
      </c>
      <c r="W32" s="64">
        <f t="shared" si="7"/>
        <v>18531644.228564858</v>
      </c>
      <c r="X32" s="56">
        <f t="shared" si="1"/>
        <v>2.2429052098127045</v>
      </c>
      <c r="Y32" s="65">
        <f t="shared" si="14"/>
        <v>6.9973078449859678E-3</v>
      </c>
      <c r="Z32" s="65">
        <f t="shared" si="15"/>
        <v>1.5694298220182333E-2</v>
      </c>
      <c r="AA32" s="65">
        <f t="shared" si="16"/>
        <v>1.7529928975020138E-2</v>
      </c>
      <c r="AB32" s="65">
        <f t="shared" si="17"/>
        <v>1.5621334390324754E-2</v>
      </c>
      <c r="AC32" s="64">
        <v>139976.49</v>
      </c>
      <c r="AD32" s="64">
        <f t="shared" si="18"/>
        <v>169216.59831426942</v>
      </c>
      <c r="AE32" s="64">
        <f t="shared" si="19"/>
        <v>168707.52313870209</v>
      </c>
    </row>
    <row r="33" spans="1:31" x14ac:dyDescent="0.35">
      <c r="A33" s="63">
        <v>60064</v>
      </c>
      <c r="B33" s="63" t="s">
        <v>96</v>
      </c>
      <c r="C33" s="63" t="s">
        <v>81</v>
      </c>
      <c r="D33" s="63" t="s">
        <v>7</v>
      </c>
      <c r="E33" s="64">
        <v>0</v>
      </c>
      <c r="F33" s="64">
        <v>67292170.073267549</v>
      </c>
      <c r="G33" s="56">
        <v>0.44832541554972438</v>
      </c>
      <c r="H33" s="64">
        <f t="shared" si="2"/>
        <v>0</v>
      </c>
      <c r="I33" s="56">
        <v>0.57070223970146816</v>
      </c>
      <c r="J33" s="64">
        <f t="shared" si="3"/>
        <v>38403792.175185896</v>
      </c>
      <c r="K33" s="56">
        <f t="shared" si="0"/>
        <v>0</v>
      </c>
      <c r="L33" s="65">
        <f t="shared" si="8"/>
        <v>1.3670019687131758E-2</v>
      </c>
      <c r="M33" s="65">
        <f t="shared" si="9"/>
        <v>0</v>
      </c>
      <c r="N33" s="65">
        <f t="shared" si="10"/>
        <v>0</v>
      </c>
      <c r="O33" s="65">
        <f t="shared" si="11"/>
        <v>0</v>
      </c>
      <c r="P33" s="64">
        <v>2954859</v>
      </c>
      <c r="Q33" s="64">
        <f t="shared" si="12"/>
        <v>1607931.1009395991</v>
      </c>
      <c r="R33" s="64">
        <f t="shared" si="13"/>
        <v>1563504.5590007764</v>
      </c>
      <c r="T33" s="56">
        <f t="shared" si="4"/>
        <v>0.55167458445027562</v>
      </c>
      <c r="U33" s="64">
        <f t="shared" si="5"/>
        <v>0</v>
      </c>
      <c r="V33" s="56">
        <f t="shared" si="6"/>
        <v>0.42929776029853184</v>
      </c>
      <c r="W33" s="64">
        <f t="shared" si="7"/>
        <v>28888377.898081649</v>
      </c>
      <c r="X33" s="56">
        <f t="shared" si="1"/>
        <v>0</v>
      </c>
      <c r="Y33" s="65">
        <f t="shared" si="14"/>
        <v>1.0907875782742691E-2</v>
      </c>
      <c r="Z33" s="65">
        <f t="shared" si="15"/>
        <v>0</v>
      </c>
      <c r="AA33" s="65">
        <f t="shared" si="16"/>
        <v>0</v>
      </c>
      <c r="AB33" s="65">
        <f t="shared" si="17"/>
        <v>0</v>
      </c>
      <c r="AC33" s="64">
        <v>736516.38</v>
      </c>
      <c r="AD33" s="64">
        <f t="shared" si="18"/>
        <v>890369.49295085075</v>
      </c>
      <c r="AE33" s="64">
        <f t="shared" si="19"/>
        <v>887690.88452555938</v>
      </c>
    </row>
    <row r="34" spans="1:31" x14ac:dyDescent="0.35">
      <c r="A34" s="63">
        <v>60132</v>
      </c>
      <c r="B34" s="63" t="s">
        <v>97</v>
      </c>
      <c r="C34" s="63" t="s">
        <v>61</v>
      </c>
      <c r="D34" s="63" t="s">
        <v>7</v>
      </c>
      <c r="E34" s="64">
        <v>156213878.41897509</v>
      </c>
      <c r="F34" s="64">
        <v>77401150.977493078</v>
      </c>
      <c r="G34" s="56">
        <v>0.38782589483385244</v>
      </c>
      <c r="H34" s="64">
        <f t="shared" si="2"/>
        <v>60583787.183305643</v>
      </c>
      <c r="I34" s="56">
        <v>0.53195426982607741</v>
      </c>
      <c r="J34" s="64">
        <f t="shared" si="3"/>
        <v>41173872.751930311</v>
      </c>
      <c r="K34" s="56">
        <f t="shared" si="0"/>
        <v>1.4714133778068121</v>
      </c>
      <c r="L34" s="65">
        <f t="shared" si="8"/>
        <v>1.4656043563271385E-2</v>
      </c>
      <c r="M34" s="65">
        <f t="shared" si="9"/>
        <v>2.1565098564716934E-2</v>
      </c>
      <c r="N34" s="65">
        <f t="shared" si="10"/>
        <v>2.283740457919968E-2</v>
      </c>
      <c r="O34" s="65">
        <f t="shared" si="11"/>
        <v>2.0854927538635239E-2</v>
      </c>
      <c r="P34" s="64">
        <v>194348</v>
      </c>
      <c r="Q34" s="64">
        <f t="shared" si="12"/>
        <v>105757.39607385977</v>
      </c>
      <c r="R34" s="64">
        <f t="shared" si="13"/>
        <v>102835.35831411343</v>
      </c>
      <c r="T34" s="56">
        <f t="shared" si="4"/>
        <v>0.61217410516614756</v>
      </c>
      <c r="U34" s="64">
        <f t="shared" si="5"/>
        <v>95630091.235669449</v>
      </c>
      <c r="V34" s="56">
        <f t="shared" si="6"/>
        <v>0.46804573017392259</v>
      </c>
      <c r="W34" s="64">
        <f t="shared" si="7"/>
        <v>36227278.225562766</v>
      </c>
      <c r="X34" s="56">
        <f t="shared" si="1"/>
        <v>2.6397260826564319</v>
      </c>
      <c r="Y34" s="65">
        <f t="shared" si="14"/>
        <v>1.3678949099372544E-2</v>
      </c>
      <c r="Z34" s="65">
        <f t="shared" si="15"/>
        <v>3.6108678720943407E-2</v>
      </c>
      <c r="AA34" s="65">
        <f t="shared" si="16"/>
        <v>4.033200876391943E-2</v>
      </c>
      <c r="AB34" s="65">
        <f t="shared" si="17"/>
        <v>3.5940807086696717E-2</v>
      </c>
      <c r="AC34" s="64">
        <v>177628.48</v>
      </c>
      <c r="AD34" s="64">
        <f t="shared" si="18"/>
        <v>214733.82529690696</v>
      </c>
      <c r="AE34" s="64">
        <f t="shared" si="19"/>
        <v>214087.81503017031</v>
      </c>
    </row>
    <row r="35" spans="1:31" x14ac:dyDescent="0.35">
      <c r="A35" s="63">
        <v>60054</v>
      </c>
      <c r="B35" s="63" t="s">
        <v>98</v>
      </c>
      <c r="C35" s="63" t="s">
        <v>78</v>
      </c>
      <c r="D35" s="63" t="s">
        <v>7</v>
      </c>
      <c r="E35" s="64">
        <v>67848465.94592452</v>
      </c>
      <c r="F35" s="64">
        <v>43277505.819343999</v>
      </c>
      <c r="G35" s="56">
        <v>0.21768407112282542</v>
      </c>
      <c r="H35" s="64">
        <f t="shared" si="2"/>
        <v>14769530.286547232</v>
      </c>
      <c r="I35" s="56">
        <v>0.29450868878921782</v>
      </c>
      <c r="J35" s="64">
        <f t="shared" si="3"/>
        <v>12745601.492922746</v>
      </c>
      <c r="K35" s="56">
        <f t="shared" si="0"/>
        <v>1.1587942942314895</v>
      </c>
      <c r="L35" s="65">
        <f t="shared" si="8"/>
        <v>4.536859863676899E-3</v>
      </c>
      <c r="M35" s="65">
        <f t="shared" si="9"/>
        <v>5.2572873237566441E-3</v>
      </c>
      <c r="N35" s="65">
        <f t="shared" si="10"/>
        <v>5.5674587918724113E-3</v>
      </c>
      <c r="O35" s="65">
        <f t="shared" si="11"/>
        <v>5.0841569704724206E-3</v>
      </c>
      <c r="P35" s="64">
        <v>1466630</v>
      </c>
      <c r="Q35" s="64">
        <f t="shared" si="12"/>
        <v>798088.83962688036</v>
      </c>
      <c r="R35" s="64">
        <f t="shared" si="13"/>
        <v>776037.94000570197</v>
      </c>
      <c r="T35" s="56">
        <f t="shared" si="4"/>
        <v>0.7823159288771746</v>
      </c>
      <c r="U35" s="64">
        <f t="shared" si="5"/>
        <v>53078935.659377292</v>
      </c>
      <c r="V35" s="56">
        <f t="shared" si="6"/>
        <v>0.70549131121078212</v>
      </c>
      <c r="W35" s="64">
        <f t="shared" si="7"/>
        <v>30531904.326421253</v>
      </c>
      <c r="X35" s="56">
        <f t="shared" si="1"/>
        <v>1.7384744525563254</v>
      </c>
      <c r="Y35" s="65">
        <f t="shared" si="14"/>
        <v>1.1528449986986039E-2</v>
      </c>
      <c r="Z35" s="65">
        <f t="shared" si="15"/>
        <v>2.004191577994853E-2</v>
      </c>
      <c r="AA35" s="65">
        <f t="shared" si="16"/>
        <v>2.2386050985958094E-2</v>
      </c>
      <c r="AB35" s="65">
        <f t="shared" si="17"/>
        <v>1.9948739588667316E-2</v>
      </c>
      <c r="AC35" s="64">
        <v>3187257.31</v>
      </c>
      <c r="AD35" s="64">
        <f t="shared" si="18"/>
        <v>3853053.0373385483</v>
      </c>
      <c r="AE35" s="64">
        <f t="shared" si="19"/>
        <v>3841461.4223847338</v>
      </c>
    </row>
    <row r="36" spans="1:31" x14ac:dyDescent="0.35">
      <c r="A36" s="63">
        <v>60125</v>
      </c>
      <c r="B36" s="63" t="s">
        <v>99</v>
      </c>
      <c r="C36" s="63" t="s">
        <v>81</v>
      </c>
      <c r="D36" s="63" t="s">
        <v>7</v>
      </c>
      <c r="E36" s="64">
        <v>64157142.259002775</v>
      </c>
      <c r="F36" s="64">
        <v>63269439.717105269</v>
      </c>
      <c r="G36" s="56">
        <v>0.33154352383296293</v>
      </c>
      <c r="H36" s="64">
        <f t="shared" si="2"/>
        <v>21270885.023602478</v>
      </c>
      <c r="I36" s="56">
        <v>0.48255316487185823</v>
      </c>
      <c r="J36" s="64">
        <f t="shared" si="3"/>
        <v>30530868.375158396</v>
      </c>
      <c r="K36" s="56">
        <f t="shared" si="0"/>
        <v>0.69670095073056115</v>
      </c>
      <c r="L36" s="65">
        <f t="shared" si="8"/>
        <v>1.086761353800143E-2</v>
      </c>
      <c r="M36" s="65">
        <f t="shared" si="9"/>
        <v>7.5714766840979143E-3</v>
      </c>
      <c r="N36" s="65">
        <f t="shared" si="10"/>
        <v>8.0181815899338076E-3</v>
      </c>
      <c r="O36" s="65">
        <f t="shared" si="11"/>
        <v>7.3221366057503508E-3</v>
      </c>
      <c r="P36" s="64">
        <v>31961</v>
      </c>
      <c r="Q36" s="64">
        <f t="shared" si="12"/>
        <v>17392.060303767634</v>
      </c>
      <c r="R36" s="64">
        <f t="shared" si="13"/>
        <v>16911.524106640558</v>
      </c>
      <c r="T36" s="56">
        <f t="shared" si="4"/>
        <v>0.66845647616703707</v>
      </c>
      <c r="U36" s="64">
        <f t="shared" si="5"/>
        <v>42886257.235400297</v>
      </c>
      <c r="V36" s="56">
        <f t="shared" si="6"/>
        <v>0.51744683512814182</v>
      </c>
      <c r="W36" s="64">
        <f t="shared" si="7"/>
        <v>32738571.341946878</v>
      </c>
      <c r="X36" s="56">
        <f t="shared" si="1"/>
        <v>1.3099611704940683</v>
      </c>
      <c r="Y36" s="65">
        <f t="shared" si="14"/>
        <v>1.2361658752952349E-2</v>
      </c>
      <c r="Z36" s="65">
        <f t="shared" si="15"/>
        <v>1.6193292969265707E-2</v>
      </c>
      <c r="AA36" s="65">
        <f t="shared" si="16"/>
        <v>1.808728696501237E-2</v>
      </c>
      <c r="AB36" s="65">
        <f t="shared" si="17"/>
        <v>1.6118009279834849E-2</v>
      </c>
      <c r="AC36" s="64">
        <v>39819.31</v>
      </c>
      <c r="AD36" s="64">
        <f t="shared" si="18"/>
        <v>48137.284949932458</v>
      </c>
      <c r="AE36" s="64">
        <f t="shared" si="19"/>
        <v>47992.467615041292</v>
      </c>
    </row>
    <row r="37" spans="1:31" x14ac:dyDescent="0.35">
      <c r="A37" s="63">
        <v>60128</v>
      </c>
      <c r="B37" s="63" t="s">
        <v>100</v>
      </c>
      <c r="C37" s="63" t="s">
        <v>61</v>
      </c>
      <c r="D37" s="63" t="s">
        <v>7</v>
      </c>
      <c r="E37" s="64">
        <v>110340084.99023476</v>
      </c>
      <c r="F37" s="64">
        <v>51282727.382449329</v>
      </c>
      <c r="G37" s="56">
        <v>0.34551687379688178</v>
      </c>
      <c r="H37" s="64">
        <f t="shared" si="2"/>
        <v>38124361.220308155</v>
      </c>
      <c r="I37" s="56">
        <v>0.50503944931744515</v>
      </c>
      <c r="J37" s="64">
        <f t="shared" si="3"/>
        <v>25899800.396728873</v>
      </c>
      <c r="K37" s="56">
        <f t="shared" si="0"/>
        <v>1.4719944029037086</v>
      </c>
      <c r="L37" s="65">
        <f t="shared" si="8"/>
        <v>9.219161995799776E-3</v>
      </c>
      <c r="M37" s="65">
        <f t="shared" si="9"/>
        <v>1.3570554857279853E-2</v>
      </c>
      <c r="N37" s="65">
        <f t="shared" si="10"/>
        <v>1.4371195694277198E-2</v>
      </c>
      <c r="O37" s="65">
        <f t="shared" si="11"/>
        <v>1.3123656140885377E-2</v>
      </c>
      <c r="P37" s="64">
        <v>103454</v>
      </c>
      <c r="Q37" s="64">
        <f t="shared" si="12"/>
        <v>56296.054775068893</v>
      </c>
      <c r="R37" s="64">
        <f t="shared" si="13"/>
        <v>54740.615591764719</v>
      </c>
      <c r="T37" s="56">
        <f t="shared" si="4"/>
        <v>0.65448312620311822</v>
      </c>
      <c r="U37" s="64">
        <f t="shared" si="5"/>
        <v>72215723.769926608</v>
      </c>
      <c r="V37" s="56">
        <f t="shared" si="6"/>
        <v>0.49496055068255485</v>
      </c>
      <c r="W37" s="64">
        <f t="shared" si="7"/>
        <v>25382926.985720456</v>
      </c>
      <c r="X37" s="56">
        <f t="shared" si="1"/>
        <v>2.8450510774644959</v>
      </c>
      <c r="Y37" s="65">
        <f t="shared" si="14"/>
        <v>9.5842631088349211E-3</v>
      </c>
      <c r="Z37" s="65">
        <f t="shared" si="15"/>
        <v>2.7267718084494012E-2</v>
      </c>
      <c r="AA37" s="65">
        <f t="shared" si="16"/>
        <v>3.0456994930640413E-2</v>
      </c>
      <c r="AB37" s="65">
        <f t="shared" si="17"/>
        <v>2.7140948660655553E-2</v>
      </c>
      <c r="AC37" s="64">
        <v>912507.15</v>
      </c>
      <c r="AD37" s="64">
        <f t="shared" si="18"/>
        <v>1103123.5020998798</v>
      </c>
      <c r="AE37" s="64">
        <f t="shared" si="19"/>
        <v>1099804.8395330966</v>
      </c>
    </row>
    <row r="38" spans="1:31" x14ac:dyDescent="0.35">
      <c r="A38" s="63">
        <v>60004</v>
      </c>
      <c r="B38" s="63" t="s">
        <v>101</v>
      </c>
      <c r="C38" s="63" t="s">
        <v>72</v>
      </c>
      <c r="D38" s="63" t="s">
        <v>7</v>
      </c>
      <c r="E38" s="64">
        <v>114696940.49893713</v>
      </c>
      <c r="F38" s="64">
        <v>49538026.060542881</v>
      </c>
      <c r="G38" s="56">
        <v>0.29178910812659259</v>
      </c>
      <c r="H38" s="64">
        <f t="shared" si="2"/>
        <v>33467317.973033722</v>
      </c>
      <c r="I38" s="56">
        <v>0.4158173661891677</v>
      </c>
      <c r="J38" s="64">
        <f t="shared" si="3"/>
        <v>20598771.52270529</v>
      </c>
      <c r="K38" s="56">
        <f t="shared" si="0"/>
        <v>1.6247239761916819</v>
      </c>
      <c r="L38" s="65">
        <f t="shared" si="8"/>
        <v>7.3322345606289677E-3</v>
      </c>
      <c r="M38" s="65">
        <f t="shared" si="9"/>
        <v>1.1912857289715164E-2</v>
      </c>
      <c r="N38" s="65">
        <f t="shared" si="10"/>
        <v>1.2615696645347767E-2</v>
      </c>
      <c r="O38" s="65">
        <f t="shared" si="11"/>
        <v>1.1520549039436927E-2</v>
      </c>
      <c r="P38" s="64">
        <v>113041</v>
      </c>
      <c r="Q38" s="64">
        <f t="shared" si="12"/>
        <v>61512.965451587785</v>
      </c>
      <c r="R38" s="64">
        <f t="shared" si="13"/>
        <v>59813.384954749701</v>
      </c>
      <c r="T38" s="56">
        <f t="shared" si="4"/>
        <v>0.70821089187340736</v>
      </c>
      <c r="U38" s="64">
        <f t="shared" si="5"/>
        <v>81229622.525903404</v>
      </c>
      <c r="V38" s="56">
        <f t="shared" si="6"/>
        <v>0.58418263381083224</v>
      </c>
      <c r="W38" s="64">
        <f t="shared" si="7"/>
        <v>28939254.537837587</v>
      </c>
      <c r="X38" s="56">
        <f t="shared" si="1"/>
        <v>2.8069010008428878</v>
      </c>
      <c r="Y38" s="65">
        <f t="shared" si="14"/>
        <v>1.0927086140231747E-2</v>
      </c>
      <c r="Z38" s="65">
        <f t="shared" si="15"/>
        <v>3.067124902331294E-2</v>
      </c>
      <c r="AA38" s="65">
        <f t="shared" si="16"/>
        <v>3.4258608407377711E-2</v>
      </c>
      <c r="AB38" s="65">
        <f t="shared" si="17"/>
        <v>3.052865635915809E-2</v>
      </c>
      <c r="AC38" s="64">
        <v>196969.52</v>
      </c>
      <c r="AD38" s="64">
        <f t="shared" si="18"/>
        <v>238115.07308116139</v>
      </c>
      <c r="AE38" s="64">
        <f t="shared" si="19"/>
        <v>237398.72212125798</v>
      </c>
    </row>
    <row r="39" spans="1:31" x14ac:dyDescent="0.35">
      <c r="A39" s="63">
        <v>60118</v>
      </c>
      <c r="B39" s="63" t="s">
        <v>102</v>
      </c>
      <c r="C39" s="63" t="s">
        <v>67</v>
      </c>
      <c r="D39" s="63" t="s">
        <v>7</v>
      </c>
      <c r="E39" s="64">
        <v>71833644.400000006</v>
      </c>
      <c r="F39" s="64">
        <v>36135149.070846394</v>
      </c>
      <c r="G39" s="56">
        <v>0.16873259841339314</v>
      </c>
      <c r="H39" s="64">
        <f t="shared" si="2"/>
        <v>12120677.473115688</v>
      </c>
      <c r="I39" s="56">
        <v>0.3159129323574093</v>
      </c>
      <c r="J39" s="64">
        <f t="shared" si="3"/>
        <v>11415560.904143199</v>
      </c>
      <c r="K39" s="56">
        <f t="shared" si="0"/>
        <v>1.0617680177867188</v>
      </c>
      <c r="L39" s="65">
        <f t="shared" si="8"/>
        <v>4.0634253405870532E-3</v>
      </c>
      <c r="M39" s="65">
        <f t="shared" si="9"/>
        <v>4.314415069299438E-3</v>
      </c>
      <c r="N39" s="65">
        <f t="shared" si="10"/>
        <v>4.5689585959692277E-3</v>
      </c>
      <c r="O39" s="65">
        <f t="shared" si="11"/>
        <v>4.1723349129063787E-3</v>
      </c>
      <c r="P39" s="64">
        <v>11421</v>
      </c>
      <c r="Q39" s="64">
        <f t="shared" si="12"/>
        <v>6214.909443676047</v>
      </c>
      <c r="R39" s="64">
        <f t="shared" si="13"/>
        <v>6043.1937931210477</v>
      </c>
      <c r="T39" s="56">
        <f t="shared" si="4"/>
        <v>0.83126740158660684</v>
      </c>
      <c r="U39" s="64">
        <f t="shared" si="5"/>
        <v>59712966.926884316</v>
      </c>
      <c r="V39" s="56">
        <f t="shared" si="6"/>
        <v>0.68408706764259075</v>
      </c>
      <c r="W39" s="64">
        <f t="shared" si="7"/>
        <v>24719588.166703198</v>
      </c>
      <c r="X39" s="56">
        <f t="shared" si="1"/>
        <v>2.4156133396800077</v>
      </c>
      <c r="Y39" s="65">
        <f t="shared" si="14"/>
        <v>9.3337949979136799E-3</v>
      </c>
      <c r="Z39" s="65">
        <f t="shared" si="15"/>
        <v>2.2546839706798816E-2</v>
      </c>
      <c r="AA39" s="65">
        <f t="shared" si="16"/>
        <v>2.5183954906825724E-2</v>
      </c>
      <c r="AB39" s="65">
        <f t="shared" si="17"/>
        <v>2.2442017958600003E-2</v>
      </c>
      <c r="AC39" s="64">
        <v>9882.77</v>
      </c>
      <c r="AD39" s="64">
        <f t="shared" si="18"/>
        <v>11947.211430450303</v>
      </c>
      <c r="AE39" s="64">
        <f t="shared" si="19"/>
        <v>11911.269159910147</v>
      </c>
    </row>
    <row r="40" spans="1:31" x14ac:dyDescent="0.35">
      <c r="A40" s="63">
        <v>61324</v>
      </c>
      <c r="B40" s="63" t="s">
        <v>103</v>
      </c>
      <c r="C40" s="63" t="s">
        <v>87</v>
      </c>
      <c r="D40" s="63" t="s">
        <v>190</v>
      </c>
      <c r="E40" s="64">
        <v>71260965.856377631</v>
      </c>
      <c r="F40" s="64">
        <v>47604385.418814868</v>
      </c>
      <c r="G40" s="56">
        <v>0.16024996258321231</v>
      </c>
      <c r="H40" s="64">
        <f t="shared" si="2"/>
        <v>11419567.112128085</v>
      </c>
      <c r="I40" s="56">
        <v>0.2498440207235583</v>
      </c>
      <c r="J40" s="64">
        <f t="shared" si="3"/>
        <v>11893671.057110637</v>
      </c>
      <c r="K40" s="56">
        <f t="shared" si="0"/>
        <v>0.9601381320614959</v>
      </c>
      <c r="L40" s="65">
        <f t="shared" si="8"/>
        <v>4.233611013238033E-3</v>
      </c>
      <c r="M40" s="65">
        <f t="shared" si="9"/>
        <v>4.0648513701253422E-3</v>
      </c>
      <c r="N40" s="65">
        <f t="shared" si="10"/>
        <v>0</v>
      </c>
      <c r="O40" s="65">
        <f t="shared" si="11"/>
        <v>3.9309897204914028E-3</v>
      </c>
      <c r="P40" s="64">
        <v>81674</v>
      </c>
      <c r="Q40" s="64">
        <f t="shared" si="12"/>
        <v>44444.139208720553</v>
      </c>
      <c r="R40" s="64">
        <f t="shared" si="13"/>
        <v>43216.164071392035</v>
      </c>
      <c r="T40" s="56">
        <f t="shared" si="4"/>
        <v>0.83975003741678766</v>
      </c>
      <c r="U40" s="64">
        <f t="shared" si="5"/>
        <v>59841398.744249545</v>
      </c>
      <c r="V40" s="56">
        <f t="shared" si="6"/>
        <v>0.75015597927644173</v>
      </c>
      <c r="W40" s="64">
        <f t="shared" si="7"/>
        <v>35710714.36170423</v>
      </c>
      <c r="X40" s="56">
        <f t="shared" si="1"/>
        <v>1.6757267339469073</v>
      </c>
      <c r="Y40" s="65">
        <f t="shared" si="14"/>
        <v>1.348390130261838E-2</v>
      </c>
      <c r="Z40" s="65">
        <f t="shared" si="15"/>
        <v>2.2595333890699145E-2</v>
      </c>
      <c r="AA40" s="65">
        <f t="shared" si="16"/>
        <v>0</v>
      </c>
      <c r="AB40" s="65">
        <f t="shared" si="17"/>
        <v>2.2490286689833796E-2</v>
      </c>
      <c r="AC40" s="64">
        <v>556895.44000000006</v>
      </c>
      <c r="AD40" s="64">
        <f t="shared" si="18"/>
        <v>673226.99671586521</v>
      </c>
      <c r="AE40" s="64">
        <f t="shared" si="19"/>
        <v>671201.64485934528</v>
      </c>
    </row>
    <row r="41" spans="1:31" x14ac:dyDescent="0.35">
      <c r="A41" s="63">
        <v>60065</v>
      </c>
      <c r="B41" s="63" t="s">
        <v>104</v>
      </c>
      <c r="C41" s="63" t="s">
        <v>69</v>
      </c>
      <c r="D41" s="63" t="s">
        <v>7</v>
      </c>
      <c r="E41" s="64">
        <v>94592734.199452206</v>
      </c>
      <c r="F41" s="64">
        <v>28777406.604161561</v>
      </c>
      <c r="G41" s="56">
        <v>0.43785817395648946</v>
      </c>
      <c r="H41" s="64">
        <f t="shared" si="2"/>
        <v>41418201.866123714</v>
      </c>
      <c r="I41" s="56">
        <v>0.59802149497988588</v>
      </c>
      <c r="J41" s="64">
        <f t="shared" si="3"/>
        <v>17209507.719064739</v>
      </c>
      <c r="K41" s="56">
        <f t="shared" si="0"/>
        <v>2.4067046275960884</v>
      </c>
      <c r="L41" s="65">
        <f t="shared" si="8"/>
        <v>6.1258093537301089E-3</v>
      </c>
      <c r="M41" s="65">
        <f t="shared" si="9"/>
        <v>1.4743013719393658E-2</v>
      </c>
      <c r="N41" s="65">
        <f t="shared" si="10"/>
        <v>1.5612827737191651E-2</v>
      </c>
      <c r="O41" s="65">
        <f t="shared" si="11"/>
        <v>1.4257504174922176E-2</v>
      </c>
      <c r="P41" s="64">
        <v>951509</v>
      </c>
      <c r="Q41" s="64">
        <f t="shared" si="12"/>
        <v>517777.97652068577</v>
      </c>
      <c r="R41" s="64">
        <f t="shared" si="13"/>
        <v>503471.96242875536</v>
      </c>
      <c r="T41" s="56">
        <f t="shared" si="4"/>
        <v>0.56214182604351048</v>
      </c>
      <c r="U41" s="64">
        <f t="shared" si="5"/>
        <v>53174532.333328485</v>
      </c>
      <c r="V41" s="56">
        <f t="shared" si="6"/>
        <v>0.40197850502011412</v>
      </c>
      <c r="W41" s="64">
        <f t="shared" si="7"/>
        <v>11567898.885096824</v>
      </c>
      <c r="X41" s="56">
        <f t="shared" si="1"/>
        <v>4.5967321171724969</v>
      </c>
      <c r="Y41" s="65">
        <f t="shared" si="14"/>
        <v>4.3678881711922968E-3</v>
      </c>
      <c r="Z41" s="65">
        <f t="shared" si="15"/>
        <v>2.0078011840737469E-2</v>
      </c>
      <c r="AA41" s="65">
        <f t="shared" si="16"/>
        <v>2.242636890097607E-2</v>
      </c>
      <c r="AB41" s="65">
        <f t="shared" si="17"/>
        <v>1.9984667836483609E-2</v>
      </c>
      <c r="AC41" s="64">
        <v>159793.03</v>
      </c>
      <c r="AD41" s="64">
        <f t="shared" si="18"/>
        <v>193172.67471794732</v>
      </c>
      <c r="AE41" s="64">
        <f t="shared" si="19"/>
        <v>192591.52952133832</v>
      </c>
    </row>
    <row r="42" spans="1:31" x14ac:dyDescent="0.35">
      <c r="A42" s="63">
        <v>60131</v>
      </c>
      <c r="B42" s="63" t="s">
        <v>105</v>
      </c>
      <c r="C42" s="63" t="s">
        <v>61</v>
      </c>
      <c r="D42" s="63" t="s">
        <v>7</v>
      </c>
      <c r="E42" s="64">
        <v>84422656.404384792</v>
      </c>
      <c r="F42" s="64">
        <v>42444663.876999959</v>
      </c>
      <c r="G42" s="56">
        <v>0.30109152700703334</v>
      </c>
      <c r="H42" s="64">
        <f t="shared" si="2"/>
        <v>25418946.530786321</v>
      </c>
      <c r="I42" s="56">
        <v>0.44663572507147908</v>
      </c>
      <c r="J42" s="64">
        <f t="shared" si="3"/>
        <v>18957303.226119094</v>
      </c>
      <c r="K42" s="56">
        <f t="shared" si="0"/>
        <v>1.34085245288288</v>
      </c>
      <c r="L42" s="65">
        <f t="shared" si="8"/>
        <v>6.7479458052952029E-3</v>
      </c>
      <c r="M42" s="65">
        <f t="shared" si="9"/>
        <v>9.0479996849508141E-3</v>
      </c>
      <c r="N42" s="65">
        <f t="shared" si="10"/>
        <v>9.5818170650872354E-3</v>
      </c>
      <c r="O42" s="65">
        <f t="shared" si="11"/>
        <v>8.7500354905853187E-3</v>
      </c>
      <c r="P42" s="64">
        <v>40343</v>
      </c>
      <c r="Q42" s="64">
        <f t="shared" si="12"/>
        <v>21953.252052028962</v>
      </c>
      <c r="R42" s="64">
        <f t="shared" si="13"/>
        <v>21346.691812965804</v>
      </c>
      <c r="T42" s="56">
        <f t="shared" si="4"/>
        <v>0.69890847299296666</v>
      </c>
      <c r="U42" s="64">
        <f t="shared" si="5"/>
        <v>59003709.873598471</v>
      </c>
      <c r="V42" s="56">
        <f t="shared" si="6"/>
        <v>0.55336427492852092</v>
      </c>
      <c r="W42" s="64">
        <f t="shared" si="7"/>
        <v>23487360.650880866</v>
      </c>
      <c r="X42" s="56">
        <f t="shared" si="1"/>
        <v>2.5121473098079075</v>
      </c>
      <c r="Y42" s="65">
        <f t="shared" si="14"/>
        <v>8.8685219138351108E-3</v>
      </c>
      <c r="Z42" s="65">
        <f t="shared" si="15"/>
        <v>2.2279033467813351E-2</v>
      </c>
      <c r="AA42" s="65">
        <f t="shared" si="16"/>
        <v>2.4884825612694856E-2</v>
      </c>
      <c r="AB42" s="65">
        <f t="shared" si="17"/>
        <v>2.2175456768522239E-2</v>
      </c>
      <c r="AC42" s="64">
        <v>54411.63</v>
      </c>
      <c r="AD42" s="64">
        <f t="shared" si="18"/>
        <v>65777.838387965385</v>
      </c>
      <c r="AE42" s="64">
        <f t="shared" si="19"/>
        <v>65579.950799162747</v>
      </c>
    </row>
    <row r="43" spans="1:31" x14ac:dyDescent="0.35">
      <c r="A43" s="63">
        <v>61322</v>
      </c>
      <c r="B43" s="63" t="s">
        <v>106</v>
      </c>
      <c r="C43" s="63" t="s">
        <v>87</v>
      </c>
      <c r="D43" s="63" t="s">
        <v>190</v>
      </c>
      <c r="E43" s="64">
        <v>84014210.994116068</v>
      </c>
      <c r="F43" s="64">
        <v>29014637.529820815</v>
      </c>
      <c r="G43" s="56">
        <v>7.0296375966597824E-2</v>
      </c>
      <c r="H43" s="64">
        <f t="shared" si="2"/>
        <v>5905894.5625794595</v>
      </c>
      <c r="I43" s="56">
        <v>0.19201708732473127</v>
      </c>
      <c r="J43" s="64">
        <f t="shared" si="3"/>
        <v>5571306.1882590288</v>
      </c>
      <c r="K43" s="56">
        <f t="shared" si="0"/>
        <v>1.060055642790831</v>
      </c>
      <c r="L43" s="65">
        <f t="shared" si="8"/>
        <v>1.9831339813819117E-3</v>
      </c>
      <c r="M43" s="65">
        <f t="shared" si="9"/>
        <v>2.1022323673741423E-3</v>
      </c>
      <c r="N43" s="65">
        <f t="shared" si="10"/>
        <v>0</v>
      </c>
      <c r="O43" s="65">
        <f t="shared" si="11"/>
        <v>2.0330027038546407E-3</v>
      </c>
      <c r="P43" s="64">
        <v>4920</v>
      </c>
      <c r="Q43" s="64">
        <f t="shared" si="12"/>
        <v>2677.2922215993481</v>
      </c>
      <c r="R43" s="64">
        <f t="shared" si="13"/>
        <v>2603.3196271916254</v>
      </c>
      <c r="T43" s="56">
        <f t="shared" si="4"/>
        <v>0.92970362403340223</v>
      </c>
      <c r="U43" s="64">
        <f t="shared" si="5"/>
        <v>78108316.431536615</v>
      </c>
      <c r="V43" s="56">
        <f t="shared" si="6"/>
        <v>0.80798291267526867</v>
      </c>
      <c r="W43" s="64">
        <f t="shared" si="7"/>
        <v>23443331.341561783</v>
      </c>
      <c r="X43" s="56">
        <f t="shared" si="1"/>
        <v>3.3317925380793203</v>
      </c>
      <c r="Y43" s="65">
        <f t="shared" si="14"/>
        <v>8.8518970192651598E-3</v>
      </c>
      <c r="Z43" s="65">
        <f t="shared" si="15"/>
        <v>2.9492684436634241E-2</v>
      </c>
      <c r="AA43" s="65">
        <f t="shared" si="16"/>
        <v>0</v>
      </c>
      <c r="AB43" s="65">
        <f t="shared" si="17"/>
        <v>2.9355570997148896E-2</v>
      </c>
      <c r="AC43" s="64">
        <v>946.47</v>
      </c>
      <c r="AD43" s="64">
        <f t="shared" si="18"/>
        <v>1144.1809535766085</v>
      </c>
      <c r="AE43" s="64">
        <f t="shared" si="19"/>
        <v>1140.7387728116871</v>
      </c>
    </row>
    <row r="44" spans="1:31" x14ac:dyDescent="0.35">
      <c r="A44" s="63">
        <v>60006</v>
      </c>
      <c r="B44" s="63" t="s">
        <v>107</v>
      </c>
      <c r="C44" s="63" t="s">
        <v>108</v>
      </c>
      <c r="D44" s="63" t="s">
        <v>7</v>
      </c>
      <c r="E44" s="64">
        <v>70764591.879967228</v>
      </c>
      <c r="F44" s="64">
        <v>30142575.122490779</v>
      </c>
      <c r="G44" s="56">
        <v>0.20191988227115085</v>
      </c>
      <c r="H44" s="64">
        <f t="shared" si="2"/>
        <v>14288778.06136902</v>
      </c>
      <c r="I44" s="56">
        <v>0.29284898746057286</v>
      </c>
      <c r="J44" s="64">
        <f t="shared" si="3"/>
        <v>8827222.6040756777</v>
      </c>
      <c r="K44" s="56">
        <f t="shared" si="0"/>
        <v>1.618717313730329</v>
      </c>
      <c r="L44" s="65">
        <f t="shared" si="8"/>
        <v>3.1420935263361104E-3</v>
      </c>
      <c r="M44" s="65">
        <f t="shared" si="9"/>
        <v>5.0861611924402457E-3</v>
      </c>
      <c r="N44" s="65">
        <f t="shared" si="10"/>
        <v>5.3862364949643915E-3</v>
      </c>
      <c r="O44" s="65">
        <f t="shared" si="11"/>
        <v>4.9186662792121685E-3</v>
      </c>
      <c r="P44" s="64">
        <v>1794722</v>
      </c>
      <c r="Q44" s="64">
        <f t="shared" si="12"/>
        <v>976625.05092138716</v>
      </c>
      <c r="R44" s="64">
        <f t="shared" si="13"/>
        <v>949641.2617789855</v>
      </c>
      <c r="T44" s="56">
        <f t="shared" si="4"/>
        <v>0.79808011772884913</v>
      </c>
      <c r="U44" s="64">
        <f t="shared" si="5"/>
        <v>56475813.818598203</v>
      </c>
      <c r="V44" s="56">
        <f t="shared" si="6"/>
        <v>0.70715101253942714</v>
      </c>
      <c r="W44" s="64">
        <f t="shared" si="7"/>
        <v>21315352.518415101</v>
      </c>
      <c r="X44" s="56">
        <f t="shared" si="1"/>
        <v>2.6495369368067787</v>
      </c>
      <c r="Y44" s="65">
        <f t="shared" si="14"/>
        <v>8.0483998913515719E-3</v>
      </c>
      <c r="Z44" s="65">
        <f t="shared" si="15"/>
        <v>2.1324532794327656E-2</v>
      </c>
      <c r="AA44" s="65">
        <f t="shared" si="16"/>
        <v>2.3818684981360611E-2</v>
      </c>
      <c r="AB44" s="65">
        <f t="shared" si="17"/>
        <v>2.1225393631762433E-2</v>
      </c>
      <c r="AC44" s="64">
        <v>3365736.08</v>
      </c>
      <c r="AD44" s="64">
        <f t="shared" si="18"/>
        <v>4068814.772260712</v>
      </c>
      <c r="AE44" s="64">
        <f t="shared" si="19"/>
        <v>4056574.0546527817</v>
      </c>
    </row>
    <row r="45" spans="1:31" x14ac:dyDescent="0.35">
      <c r="A45" s="63">
        <v>60049</v>
      </c>
      <c r="B45" s="63" t="s">
        <v>109</v>
      </c>
      <c r="C45" s="63" t="s">
        <v>61</v>
      </c>
      <c r="D45" s="63" t="s">
        <v>7</v>
      </c>
      <c r="E45" s="64">
        <v>51112403.045638949</v>
      </c>
      <c r="F45" s="64">
        <v>40862962.32454361</v>
      </c>
      <c r="G45" s="56">
        <v>0.19662376527033357</v>
      </c>
      <c r="H45" s="64">
        <f t="shared" si="2"/>
        <v>10049913.138848396</v>
      </c>
      <c r="I45" s="56">
        <v>0.26618827236072751</v>
      </c>
      <c r="J45" s="64">
        <f t="shared" si="3"/>
        <v>10877241.344711762</v>
      </c>
      <c r="K45" s="56">
        <f t="shared" si="0"/>
        <v>0.923939519254522</v>
      </c>
      <c r="L45" s="65">
        <f t="shared" si="8"/>
        <v>3.8718078320392731E-3</v>
      </c>
      <c r="M45" s="65">
        <f t="shared" si="9"/>
        <v>3.5773162669802592E-3</v>
      </c>
      <c r="N45" s="65">
        <f t="shared" si="10"/>
        <v>3.7883721538118009E-3</v>
      </c>
      <c r="O45" s="65">
        <f t="shared" si="11"/>
        <v>3.4595098792043794E-3</v>
      </c>
      <c r="P45" s="64">
        <v>28657</v>
      </c>
      <c r="Q45" s="64">
        <f t="shared" si="12"/>
        <v>15594.13886064482</v>
      </c>
      <c r="R45" s="64">
        <f t="shared" si="13"/>
        <v>15163.278568380165</v>
      </c>
      <c r="T45" s="56">
        <f t="shared" si="4"/>
        <v>0.80337623472966646</v>
      </c>
      <c r="U45" s="64">
        <f t="shared" si="5"/>
        <v>41062489.906790555</v>
      </c>
      <c r="V45" s="56">
        <f t="shared" si="6"/>
        <v>0.73381172763927249</v>
      </c>
      <c r="W45" s="64">
        <f t="shared" si="7"/>
        <v>29985720.979831848</v>
      </c>
      <c r="X45" s="56">
        <f t="shared" si="1"/>
        <v>1.3694014539256485</v>
      </c>
      <c r="Y45" s="65">
        <f t="shared" si="14"/>
        <v>1.1322218258772752E-2</v>
      </c>
      <c r="Z45" s="65">
        <f t="shared" si="15"/>
        <v>1.550466214522693E-2</v>
      </c>
      <c r="AA45" s="65">
        <f t="shared" si="16"/>
        <v>1.7318112754987128E-2</v>
      </c>
      <c r="AB45" s="65">
        <f t="shared" si="17"/>
        <v>1.543257994601723E-2</v>
      </c>
      <c r="AC45" s="64">
        <v>6842.5</v>
      </c>
      <c r="AD45" s="64">
        <f t="shared" si="18"/>
        <v>8271.8503226176672</v>
      </c>
      <c r="AE45" s="64">
        <f t="shared" si="19"/>
        <v>8246.9650944710011</v>
      </c>
    </row>
    <row r="46" spans="1:31" x14ac:dyDescent="0.35">
      <c r="A46" s="63">
        <v>60107</v>
      </c>
      <c r="B46" s="63" t="s">
        <v>110</v>
      </c>
      <c r="C46" s="63" t="s">
        <v>78</v>
      </c>
      <c r="D46" s="63" t="s">
        <v>7</v>
      </c>
      <c r="E46" s="64">
        <v>84811330.29031831</v>
      </c>
      <c r="F46" s="64">
        <v>18166058.253671318</v>
      </c>
      <c r="G46" s="56">
        <v>8.1978149518953797E-3</v>
      </c>
      <c r="H46" s="64">
        <f t="shared" si="2"/>
        <v>695267.59154410893</v>
      </c>
      <c r="I46" s="56">
        <v>3.4612378347088121E-2</v>
      </c>
      <c r="J46" s="64">
        <f t="shared" si="3"/>
        <v>628770.48135131458</v>
      </c>
      <c r="K46" s="56">
        <f t="shared" si="0"/>
        <v>1.1057573664238862</v>
      </c>
      <c r="L46" s="65">
        <f t="shared" si="8"/>
        <v>2.2381396138044734E-4</v>
      </c>
      <c r="M46" s="65">
        <f t="shared" si="9"/>
        <v>2.4748393650494087E-4</v>
      </c>
      <c r="N46" s="65">
        <f t="shared" si="10"/>
        <v>2.6208508937971951E-4</v>
      </c>
      <c r="O46" s="65">
        <f t="shared" si="11"/>
        <v>2.3933391944849165E-4</v>
      </c>
      <c r="P46" s="64">
        <v>0</v>
      </c>
      <c r="Q46" s="64">
        <f t="shared" si="12"/>
        <v>0</v>
      </c>
      <c r="R46" s="64">
        <f t="shared" si="13"/>
        <v>0</v>
      </c>
      <c r="T46" s="56">
        <f t="shared" si="4"/>
        <v>0.99180218504810458</v>
      </c>
      <c r="U46" s="64">
        <f t="shared" si="5"/>
        <v>84116062.698774204</v>
      </c>
      <c r="V46" s="56">
        <f t="shared" si="6"/>
        <v>0.96538762165291192</v>
      </c>
      <c r="W46" s="64">
        <f t="shared" si="7"/>
        <v>17537287.772320006</v>
      </c>
      <c r="X46" s="56">
        <f t="shared" si="1"/>
        <v>4.7964122953800681</v>
      </c>
      <c r="Y46" s="65">
        <f t="shared" si="14"/>
        <v>6.6218517793407133E-3</v>
      </c>
      <c r="Z46" s="65">
        <f t="shared" si="15"/>
        <v>3.1761131292614181E-2</v>
      </c>
      <c r="AA46" s="65">
        <f t="shared" si="16"/>
        <v>3.5475965087105855E-2</v>
      </c>
      <c r="AB46" s="65">
        <f t="shared" si="17"/>
        <v>3.1613471693745433E-2</v>
      </c>
      <c r="AC46" s="64">
        <v>170166.91</v>
      </c>
      <c r="AD46" s="64">
        <f t="shared" si="18"/>
        <v>205713.58558748287</v>
      </c>
      <c r="AE46" s="64">
        <f t="shared" si="19"/>
        <v>205094.71202104323</v>
      </c>
    </row>
    <row r="47" spans="1:31" x14ac:dyDescent="0.35">
      <c r="A47" s="63">
        <v>60030</v>
      </c>
      <c r="B47" s="63" t="s">
        <v>111</v>
      </c>
      <c r="C47" s="63" t="s">
        <v>93</v>
      </c>
      <c r="D47" s="63" t="s">
        <v>7</v>
      </c>
      <c r="E47" s="64">
        <v>72075953.232388824</v>
      </c>
      <c r="F47" s="64">
        <v>39127537.510553598</v>
      </c>
      <c r="G47" s="56">
        <v>0.30628202623937056</v>
      </c>
      <c r="H47" s="64">
        <f t="shared" si="2"/>
        <v>22075568.999150161</v>
      </c>
      <c r="I47" s="56">
        <v>0.43245096790174942</v>
      </c>
      <c r="J47" s="64">
        <f t="shared" si="3"/>
        <v>16920741.468050912</v>
      </c>
      <c r="K47" s="56">
        <f t="shared" si="0"/>
        <v>1.3046454873642739</v>
      </c>
      <c r="L47" s="65">
        <f t="shared" si="8"/>
        <v>6.0230215790663139E-3</v>
      </c>
      <c r="M47" s="65">
        <f t="shared" si="9"/>
        <v>7.8579079234265096E-3</v>
      </c>
      <c r="N47" s="65">
        <f t="shared" si="10"/>
        <v>8.3215118101522823E-3</v>
      </c>
      <c r="O47" s="65">
        <f t="shared" si="11"/>
        <v>7.599135234950807E-3</v>
      </c>
      <c r="P47" s="64">
        <v>173771</v>
      </c>
      <c r="Q47" s="64">
        <f t="shared" si="12"/>
        <v>94560.111105597622</v>
      </c>
      <c r="R47" s="64">
        <f t="shared" si="13"/>
        <v>91947.450190389427</v>
      </c>
      <c r="T47" s="56">
        <f t="shared" si="4"/>
        <v>0.69371797376062938</v>
      </c>
      <c r="U47" s="64">
        <f t="shared" si="5"/>
        <v>50000384.23323866</v>
      </c>
      <c r="V47" s="56">
        <f t="shared" si="6"/>
        <v>0.56754903209825058</v>
      </c>
      <c r="W47" s="64">
        <f t="shared" si="7"/>
        <v>22206796.042502686</v>
      </c>
      <c r="X47" s="56">
        <f t="shared" si="1"/>
        <v>2.2515802881937788</v>
      </c>
      <c r="Y47" s="65">
        <f t="shared" si="14"/>
        <v>8.3849973722618272E-3</v>
      </c>
      <c r="Z47" s="65">
        <f t="shared" si="15"/>
        <v>1.887949479994136E-2</v>
      </c>
      <c r="AA47" s="65">
        <f t="shared" si="16"/>
        <v>2.1087671349435406E-2</v>
      </c>
      <c r="AB47" s="65">
        <f t="shared" si="17"/>
        <v>1.8791722780635102E-2</v>
      </c>
      <c r="AC47" s="64">
        <v>14941</v>
      </c>
      <c r="AD47" s="64">
        <f t="shared" si="18"/>
        <v>18062.070247750173</v>
      </c>
      <c r="AE47" s="64">
        <f t="shared" si="19"/>
        <v>18007.731892801057</v>
      </c>
    </row>
    <row r="48" spans="1:31" x14ac:dyDescent="0.35">
      <c r="A48" s="63">
        <v>60124</v>
      </c>
      <c r="B48" s="63" t="s">
        <v>112</v>
      </c>
      <c r="C48" s="63" t="s">
        <v>67</v>
      </c>
      <c r="D48" s="63" t="s">
        <v>7</v>
      </c>
      <c r="E48" s="64">
        <v>42805718.689262509</v>
      </c>
      <c r="F48" s="64">
        <v>11030253.273449883</v>
      </c>
      <c r="G48" s="56">
        <v>0.33469543645380823</v>
      </c>
      <c r="H48" s="64">
        <f t="shared" si="2"/>
        <v>14326878.699421652</v>
      </c>
      <c r="I48" s="56">
        <v>0.39678921627640523</v>
      </c>
      <c r="J48" s="64">
        <f t="shared" si="3"/>
        <v>4376685.5517024323</v>
      </c>
      <c r="K48" s="56">
        <f t="shared" si="0"/>
        <v>3.273453971087509</v>
      </c>
      <c r="L48" s="65">
        <f t="shared" si="8"/>
        <v>1.5579028597810019E-3</v>
      </c>
      <c r="M48" s="65">
        <f t="shared" si="9"/>
        <v>5.0997233029187071E-3</v>
      </c>
      <c r="N48" s="65">
        <f t="shared" si="10"/>
        <v>5.4005987480751265E-3</v>
      </c>
      <c r="O48" s="65">
        <f t="shared" si="11"/>
        <v>4.9317817690602899E-3</v>
      </c>
      <c r="P48" s="64">
        <v>0</v>
      </c>
      <c r="Q48" s="64">
        <f t="shared" si="12"/>
        <v>0</v>
      </c>
      <c r="R48" s="64">
        <f t="shared" si="13"/>
        <v>0</v>
      </c>
      <c r="T48" s="56">
        <f t="shared" si="4"/>
        <v>0.66530456354619183</v>
      </c>
      <c r="U48" s="64">
        <f t="shared" si="5"/>
        <v>28478839.989840861</v>
      </c>
      <c r="V48" s="56">
        <f t="shared" si="6"/>
        <v>0.60321078372359471</v>
      </c>
      <c r="W48" s="64">
        <f t="shared" si="7"/>
        <v>6653567.7217474496</v>
      </c>
      <c r="X48" s="56">
        <f t="shared" si="1"/>
        <v>4.2802359847870255</v>
      </c>
      <c r="Y48" s="65">
        <f t="shared" si="14"/>
        <v>2.5123006378875616E-3</v>
      </c>
      <c r="Z48" s="65">
        <f t="shared" si="15"/>
        <v>1.0753239594889739E-2</v>
      </c>
      <c r="AA48" s="65">
        <f t="shared" si="16"/>
        <v>1.2010956062207504E-2</v>
      </c>
      <c r="AB48" s="65">
        <f t="shared" si="17"/>
        <v>1.0703247073197348E-2</v>
      </c>
      <c r="AC48" s="64">
        <v>0</v>
      </c>
      <c r="AD48" s="64">
        <f t="shared" si="18"/>
        <v>0</v>
      </c>
      <c r="AE48" s="64">
        <f t="shared" si="19"/>
        <v>0</v>
      </c>
    </row>
    <row r="49" spans="1:31" x14ac:dyDescent="0.35">
      <c r="A49" s="63">
        <v>61344</v>
      </c>
      <c r="B49" s="63" t="s">
        <v>113</v>
      </c>
      <c r="C49" s="63" t="s">
        <v>67</v>
      </c>
      <c r="D49" s="63" t="s">
        <v>190</v>
      </c>
      <c r="E49" s="64">
        <v>61318892.587424934</v>
      </c>
      <c r="F49" s="64">
        <v>18961910.591663718</v>
      </c>
      <c r="G49" s="56">
        <v>0.15921961002181526</v>
      </c>
      <c r="H49" s="64">
        <f t="shared" si="2"/>
        <v>9763170.1647393759</v>
      </c>
      <c r="I49" s="56">
        <v>0.40573709509595085</v>
      </c>
      <c r="J49" s="64">
        <f t="shared" si="3"/>
        <v>7693550.5209307801</v>
      </c>
      <c r="K49" s="56">
        <f t="shared" si="0"/>
        <v>1.2690070908325184</v>
      </c>
      <c r="L49" s="65">
        <f t="shared" si="8"/>
        <v>2.7385573436422613E-3</v>
      </c>
      <c r="M49" s="65">
        <f t="shared" si="9"/>
        <v>3.4752486877334958E-3</v>
      </c>
      <c r="N49" s="65">
        <f t="shared" si="10"/>
        <v>0</v>
      </c>
      <c r="O49" s="65">
        <f t="shared" si="11"/>
        <v>3.3608035383616889E-3</v>
      </c>
      <c r="P49" s="64">
        <v>18618</v>
      </c>
      <c r="Q49" s="64">
        <f t="shared" si="12"/>
        <v>10131.265565393629</v>
      </c>
      <c r="R49" s="64">
        <f t="shared" si="13"/>
        <v>9851.3424428970902</v>
      </c>
      <c r="T49" s="56">
        <f t="shared" si="4"/>
        <v>0.84078038997818472</v>
      </c>
      <c r="U49" s="64">
        <f t="shared" si="5"/>
        <v>51555722.422685556</v>
      </c>
      <c r="V49" s="56">
        <f t="shared" si="6"/>
        <v>0.59426290490404909</v>
      </c>
      <c r="W49" s="64">
        <f t="shared" si="7"/>
        <v>11268360.070732938</v>
      </c>
      <c r="X49" s="56">
        <f t="shared" si="1"/>
        <v>4.5752640223656051</v>
      </c>
      <c r="Y49" s="65">
        <f t="shared" si="14"/>
        <v>4.2547862105796769E-3</v>
      </c>
      <c r="Z49" s="65">
        <f t="shared" si="15"/>
        <v>1.9466770272122486E-2</v>
      </c>
      <c r="AA49" s="65">
        <f t="shared" si="16"/>
        <v>0</v>
      </c>
      <c r="AB49" s="65">
        <f t="shared" si="17"/>
        <v>1.9376267970325697E-2</v>
      </c>
      <c r="AC49" s="64">
        <v>22537.48</v>
      </c>
      <c r="AD49" s="64">
        <f t="shared" si="18"/>
        <v>27245.401711215083</v>
      </c>
      <c r="AE49" s="64">
        <f t="shared" si="19"/>
        <v>27163.436006918277</v>
      </c>
    </row>
    <row r="50" spans="1:31" x14ac:dyDescent="0.35">
      <c r="A50" s="63">
        <v>60071</v>
      </c>
      <c r="B50" s="63" t="s">
        <v>114</v>
      </c>
      <c r="C50" s="63" t="s">
        <v>87</v>
      </c>
      <c r="D50" s="63" t="s">
        <v>7</v>
      </c>
      <c r="E50" s="64">
        <v>45726482.6129722</v>
      </c>
      <c r="F50" s="64">
        <v>37113235.254454739</v>
      </c>
      <c r="G50" s="56">
        <v>0.17290139812715649</v>
      </c>
      <c r="H50" s="64">
        <f t="shared" si="2"/>
        <v>7906172.7752200058</v>
      </c>
      <c r="I50" s="56">
        <v>0.26263430217521178</v>
      </c>
      <c r="J50" s="64">
        <f t="shared" si="3"/>
        <v>9747208.6425181888</v>
      </c>
      <c r="K50" s="56">
        <f t="shared" si="0"/>
        <v>0.81112173394263654</v>
      </c>
      <c r="L50" s="65">
        <f t="shared" si="8"/>
        <v>3.4695671049875814E-3</v>
      </c>
      <c r="M50" s="65">
        <f t="shared" si="9"/>
        <v>2.8142412862278607E-3</v>
      </c>
      <c r="N50" s="65">
        <f t="shared" si="10"/>
        <v>2.9802769806128431E-3</v>
      </c>
      <c r="O50" s="65">
        <f t="shared" si="11"/>
        <v>2.7215641015683923E-3</v>
      </c>
      <c r="P50" s="64">
        <v>564681</v>
      </c>
      <c r="Q50" s="64">
        <f t="shared" si="12"/>
        <v>307279.68475303688</v>
      </c>
      <c r="R50" s="64">
        <f t="shared" si="13"/>
        <v>298789.66065085249</v>
      </c>
      <c r="T50" s="56">
        <f t="shared" si="4"/>
        <v>0.82709860187284345</v>
      </c>
      <c r="U50" s="64">
        <f t="shared" si="5"/>
        <v>37820309.837752193</v>
      </c>
      <c r="V50" s="56">
        <f t="shared" si="6"/>
        <v>0.73736569782478822</v>
      </c>
      <c r="W50" s="64">
        <f t="shared" si="7"/>
        <v>27366026.611936551</v>
      </c>
      <c r="X50" s="56">
        <f t="shared" si="1"/>
        <v>1.3820168478991275</v>
      </c>
      <c r="Y50" s="65">
        <f t="shared" si="14"/>
        <v>1.0333055736232844E-2</v>
      </c>
      <c r="Z50" s="65">
        <f t="shared" si="15"/>
        <v>1.4280457117754514E-2</v>
      </c>
      <c r="AA50" s="65">
        <f t="shared" si="16"/>
        <v>1.5950722707889838E-2</v>
      </c>
      <c r="AB50" s="65">
        <f t="shared" si="17"/>
        <v>1.4214066328640517E-2</v>
      </c>
      <c r="AC50" s="64">
        <v>1800088.48</v>
      </c>
      <c r="AD50" s="64">
        <f t="shared" si="18"/>
        <v>2176114.354991355</v>
      </c>
      <c r="AE50" s="64">
        <f t="shared" si="19"/>
        <v>2169567.6816250435</v>
      </c>
    </row>
    <row r="51" spans="1:31" x14ac:dyDescent="0.35">
      <c r="A51" s="63">
        <v>60008</v>
      </c>
      <c r="B51" s="63" t="s">
        <v>115</v>
      </c>
      <c r="C51" s="63" t="s">
        <v>78</v>
      </c>
      <c r="D51" s="63" t="s">
        <v>7</v>
      </c>
      <c r="E51" s="64">
        <v>24033879.847457632</v>
      </c>
      <c r="F51" s="64">
        <v>24694088.457627118</v>
      </c>
      <c r="G51" s="56">
        <v>0.19606637476184835</v>
      </c>
      <c r="H51" s="64">
        <f t="shared" si="2"/>
        <v>4712235.6931528626</v>
      </c>
      <c r="I51" s="56">
        <v>0.28513770858126741</v>
      </c>
      <c r="J51" s="64">
        <f t="shared" si="3"/>
        <v>7041215.7983109206</v>
      </c>
      <c r="K51" s="56">
        <f t="shared" si="0"/>
        <v>0.66923608480842978</v>
      </c>
      <c r="L51" s="65">
        <f t="shared" si="8"/>
        <v>2.5063555740843326E-3</v>
      </c>
      <c r="M51" s="65">
        <f t="shared" si="9"/>
        <v>1.6773435915379829E-3</v>
      </c>
      <c r="N51" s="65">
        <f t="shared" si="10"/>
        <v>1.7763041566132335E-3</v>
      </c>
      <c r="O51" s="65">
        <f t="shared" si="11"/>
        <v>1.6221061523990293E-3</v>
      </c>
      <c r="P51" s="64">
        <v>0</v>
      </c>
      <c r="Q51" s="64">
        <f t="shared" si="12"/>
        <v>0</v>
      </c>
      <c r="R51" s="64">
        <f t="shared" si="13"/>
        <v>0</v>
      </c>
      <c r="T51" s="56">
        <f t="shared" si="4"/>
        <v>0.80393362523815171</v>
      </c>
      <c r="U51" s="64">
        <f t="shared" si="5"/>
        <v>19321644.154304773</v>
      </c>
      <c r="V51" s="56">
        <f t="shared" si="6"/>
        <v>0.71486229141873259</v>
      </c>
      <c r="W51" s="64">
        <f t="shared" si="7"/>
        <v>17652872.659316197</v>
      </c>
      <c r="X51" s="56">
        <f t="shared" si="1"/>
        <v>1.0945325742271126</v>
      </c>
      <c r="Y51" s="65">
        <f t="shared" si="14"/>
        <v>6.6654951294161258E-3</v>
      </c>
      <c r="Z51" s="65">
        <f t="shared" si="15"/>
        <v>7.2956015424981138E-3</v>
      </c>
      <c r="AA51" s="65">
        <f t="shared" si="16"/>
        <v>8.148907015515695E-3</v>
      </c>
      <c r="AB51" s="65">
        <f t="shared" si="17"/>
        <v>7.2616838086697229E-3</v>
      </c>
      <c r="AC51" s="64">
        <v>135.9</v>
      </c>
      <c r="AD51" s="64">
        <f t="shared" si="18"/>
        <v>164.28855810650217</v>
      </c>
      <c r="AE51" s="64">
        <f t="shared" si="19"/>
        <v>163.79430856245656</v>
      </c>
    </row>
    <row r="52" spans="1:31" x14ac:dyDescent="0.35">
      <c r="A52" s="63">
        <v>60012</v>
      </c>
      <c r="B52" s="63" t="s">
        <v>116</v>
      </c>
      <c r="C52" s="63" t="s">
        <v>67</v>
      </c>
      <c r="D52" s="63" t="s">
        <v>7</v>
      </c>
      <c r="E52" s="64">
        <v>22080843.535402104</v>
      </c>
      <c r="F52" s="64">
        <v>13339994.819055945</v>
      </c>
      <c r="G52" s="56">
        <v>0.17326189728929739</v>
      </c>
      <c r="H52" s="64">
        <f t="shared" si="2"/>
        <v>3825768.8446918856</v>
      </c>
      <c r="I52" s="56">
        <v>0.33086552955287751</v>
      </c>
      <c r="J52" s="64">
        <f t="shared" si="3"/>
        <v>4413744.4500395879</v>
      </c>
      <c r="K52" s="56">
        <f t="shared" si="0"/>
        <v>0.86678530848281699</v>
      </c>
      <c r="L52" s="65">
        <f t="shared" si="8"/>
        <v>1.5710941578575407E-3</v>
      </c>
      <c r="M52" s="65">
        <f t="shared" si="9"/>
        <v>1.3618013342741001E-3</v>
      </c>
      <c r="N52" s="65">
        <f t="shared" si="10"/>
        <v>1.4421454153794074E-3</v>
      </c>
      <c r="O52" s="65">
        <f t="shared" si="11"/>
        <v>1.3169551747270636E-3</v>
      </c>
      <c r="P52" s="64">
        <v>4033</v>
      </c>
      <c r="Q52" s="64">
        <f t="shared" si="12"/>
        <v>2194.6177905914979</v>
      </c>
      <c r="R52" s="64">
        <f t="shared" si="13"/>
        <v>2133.9813122893956</v>
      </c>
      <c r="T52" s="56">
        <f t="shared" si="4"/>
        <v>0.82673810271070258</v>
      </c>
      <c r="U52" s="64">
        <f t="shared" si="5"/>
        <v>18255074.690710217</v>
      </c>
      <c r="V52" s="56">
        <f t="shared" si="6"/>
        <v>0.66913447044712249</v>
      </c>
      <c r="W52" s="64">
        <f t="shared" si="7"/>
        <v>8926250.3690163568</v>
      </c>
      <c r="X52" s="56">
        <f t="shared" si="1"/>
        <v>2.0451000068376826</v>
      </c>
      <c r="Y52" s="65">
        <f t="shared" si="14"/>
        <v>3.3704360478252122E-3</v>
      </c>
      <c r="Z52" s="65">
        <f t="shared" si="15"/>
        <v>6.8928787844533129E-3</v>
      </c>
      <c r="AA52" s="65">
        <f t="shared" si="16"/>
        <v>7.6990811458841971E-3</v>
      </c>
      <c r="AB52" s="65">
        <f t="shared" si="17"/>
        <v>6.8608333353480429E-3</v>
      </c>
      <c r="AC52" s="64">
        <v>35131.56</v>
      </c>
      <c r="AD52" s="64">
        <f t="shared" si="18"/>
        <v>42470.296809654646</v>
      </c>
      <c r="AE52" s="64">
        <f t="shared" si="19"/>
        <v>42342.528174543462</v>
      </c>
    </row>
    <row r="53" spans="1:31" x14ac:dyDescent="0.35">
      <c r="A53" s="63">
        <v>61302</v>
      </c>
      <c r="B53" s="63" t="s">
        <v>117</v>
      </c>
      <c r="C53" s="63" t="s">
        <v>87</v>
      </c>
      <c r="D53" s="63" t="s">
        <v>190</v>
      </c>
      <c r="E53" s="64">
        <v>27651967.695889518</v>
      </c>
      <c r="F53" s="64">
        <v>20842950.876078941</v>
      </c>
      <c r="G53" s="56">
        <v>0.16525416049932909</v>
      </c>
      <c r="H53" s="64">
        <f t="shared" si="2"/>
        <v>4569602.7077387897</v>
      </c>
      <c r="I53" s="56">
        <v>0.29278433467256737</v>
      </c>
      <c r="J53" s="64">
        <f t="shared" si="3"/>
        <v>6102489.5048657777</v>
      </c>
      <c r="K53" s="56">
        <f t="shared" si="0"/>
        <v>0.74880959714805717</v>
      </c>
      <c r="L53" s="65">
        <f t="shared" si="8"/>
        <v>2.1722113090157694E-3</v>
      </c>
      <c r="M53" s="65">
        <f t="shared" si="9"/>
        <v>1.626572675224552E-3</v>
      </c>
      <c r="N53" s="65">
        <f t="shared" si="10"/>
        <v>0</v>
      </c>
      <c r="O53" s="65">
        <f t="shared" si="11"/>
        <v>1.5730071984754394E-3</v>
      </c>
      <c r="P53" s="64">
        <v>73192</v>
      </c>
      <c r="Q53" s="64">
        <f t="shared" si="12"/>
        <v>39828.530951890134</v>
      </c>
      <c r="R53" s="64">
        <f t="shared" si="13"/>
        <v>38728.083364514117</v>
      </c>
      <c r="T53" s="56">
        <f t="shared" si="4"/>
        <v>0.83474583950067094</v>
      </c>
      <c r="U53" s="64">
        <f t="shared" si="5"/>
        <v>23082364.988150731</v>
      </c>
      <c r="V53" s="56">
        <f t="shared" si="6"/>
        <v>0.70721566532743263</v>
      </c>
      <c r="W53" s="64">
        <f t="shared" si="7"/>
        <v>14740461.371213162</v>
      </c>
      <c r="X53" s="56">
        <f t="shared" si="1"/>
        <v>1.5659187597227167</v>
      </c>
      <c r="Y53" s="65">
        <f t="shared" si="14"/>
        <v>5.5658065047739262E-3</v>
      </c>
      <c r="Z53" s="65">
        <f t="shared" si="15"/>
        <v>8.7156008188122146E-3</v>
      </c>
      <c r="AA53" s="65">
        <f t="shared" si="16"/>
        <v>0</v>
      </c>
      <c r="AB53" s="65">
        <f t="shared" si="17"/>
        <v>8.6750814144827739E-3</v>
      </c>
      <c r="AC53" s="64">
        <v>2140605.09</v>
      </c>
      <c r="AD53" s="64">
        <f t="shared" si="18"/>
        <v>2587762.499716992</v>
      </c>
      <c r="AE53" s="64">
        <f t="shared" si="19"/>
        <v>2579977.4144357992</v>
      </c>
    </row>
    <row r="54" spans="1:31" x14ac:dyDescent="0.35">
      <c r="A54" s="63">
        <v>61317</v>
      </c>
      <c r="B54" s="63" t="s">
        <v>118</v>
      </c>
      <c r="C54" s="63" t="s">
        <v>87</v>
      </c>
      <c r="D54" s="63" t="s">
        <v>190</v>
      </c>
      <c r="E54" s="64">
        <v>24989224.437085234</v>
      </c>
      <c r="F54" s="64">
        <v>47452400.135849059</v>
      </c>
      <c r="G54" s="56">
        <v>0.12610799214592561</v>
      </c>
      <c r="H54" s="64">
        <f t="shared" si="2"/>
        <v>3151340.9190447167</v>
      </c>
      <c r="I54" s="56">
        <v>0.33362549887961213</v>
      </c>
      <c r="J54" s="64">
        <f t="shared" si="3"/>
        <v>15831330.668357616</v>
      </c>
      <c r="K54" s="56">
        <f t="shared" si="0"/>
        <v>0.19905723562096786</v>
      </c>
      <c r="L54" s="65">
        <f t="shared" si="8"/>
        <v>5.635240419037962E-3</v>
      </c>
      <c r="M54" s="65">
        <f t="shared" si="9"/>
        <v>1.1217353798732414E-3</v>
      </c>
      <c r="N54" s="65">
        <f t="shared" si="10"/>
        <v>0</v>
      </c>
      <c r="O54" s="65">
        <f t="shared" si="11"/>
        <v>1.0847949521109452E-3</v>
      </c>
      <c r="P54" s="64">
        <v>396980</v>
      </c>
      <c r="Q54" s="64">
        <f t="shared" si="12"/>
        <v>216022.65571758314</v>
      </c>
      <c r="R54" s="64">
        <f t="shared" si="13"/>
        <v>210054.02959401047</v>
      </c>
      <c r="T54" s="56">
        <f t="shared" si="4"/>
        <v>0.87389200785407439</v>
      </c>
      <c r="U54" s="64">
        <f t="shared" si="5"/>
        <v>21837883.518040515</v>
      </c>
      <c r="V54" s="56">
        <f t="shared" si="6"/>
        <v>0.66637450112038787</v>
      </c>
      <c r="W54" s="64">
        <f t="shared" si="7"/>
        <v>31621069.46749144</v>
      </c>
      <c r="X54" s="56">
        <f t="shared" si="1"/>
        <v>0.69061179415488494</v>
      </c>
      <c r="Y54" s="65">
        <f t="shared" si="14"/>
        <v>1.1939704578974603E-2</v>
      </c>
      <c r="Z54" s="65">
        <f t="shared" si="15"/>
        <v>8.2457008009649453E-3</v>
      </c>
      <c r="AA54" s="65">
        <f t="shared" si="16"/>
        <v>0</v>
      </c>
      <c r="AB54" s="65">
        <f t="shared" si="17"/>
        <v>8.2073659928800294E-3</v>
      </c>
      <c r="AC54" s="64">
        <v>1149767.98</v>
      </c>
      <c r="AD54" s="64">
        <f t="shared" si="18"/>
        <v>1389946.4576249125</v>
      </c>
      <c r="AE54" s="64">
        <f t="shared" si="19"/>
        <v>1385764.9101644768</v>
      </c>
    </row>
    <row r="55" spans="1:31" x14ac:dyDescent="0.35">
      <c r="A55" s="63">
        <v>61320</v>
      </c>
      <c r="B55" s="63" t="s">
        <v>119</v>
      </c>
      <c r="C55" s="63" t="s">
        <v>87</v>
      </c>
      <c r="D55" s="63" t="s">
        <v>190</v>
      </c>
      <c r="E55" s="64">
        <v>34757674.501144163</v>
      </c>
      <c r="F55" s="64">
        <v>20677043.041189931</v>
      </c>
      <c r="G55" s="56">
        <v>0.10154935894304702</v>
      </c>
      <c r="H55" s="64">
        <f t="shared" si="2"/>
        <v>3529619.5639422815</v>
      </c>
      <c r="I55" s="56">
        <v>0.22371990455460483</v>
      </c>
      <c r="J55" s="64">
        <f t="shared" si="3"/>
        <v>4625866.0956464671</v>
      </c>
      <c r="K55" s="56">
        <f t="shared" si="0"/>
        <v>0.76301810103498369</v>
      </c>
      <c r="L55" s="65">
        <f t="shared" si="8"/>
        <v>1.6465999063077273E-3</v>
      </c>
      <c r="M55" s="65">
        <f t="shared" si="9"/>
        <v>1.2563855336753041E-3</v>
      </c>
      <c r="N55" s="65">
        <f t="shared" si="10"/>
        <v>0</v>
      </c>
      <c r="O55" s="65">
        <f t="shared" si="11"/>
        <v>1.2150108744811089E-3</v>
      </c>
      <c r="P55" s="64">
        <v>137161</v>
      </c>
      <c r="Q55" s="64">
        <f t="shared" si="12"/>
        <v>74638.227318452875</v>
      </c>
      <c r="R55" s="64">
        <f t="shared" si="13"/>
        <v>72576.000688054992</v>
      </c>
      <c r="T55" s="56">
        <f t="shared" si="4"/>
        <v>0.89845064105695294</v>
      </c>
      <c r="U55" s="64">
        <f t="shared" si="5"/>
        <v>31228054.93720188</v>
      </c>
      <c r="V55" s="56">
        <f t="shared" si="6"/>
        <v>0.77628009544539522</v>
      </c>
      <c r="W55" s="64">
        <f t="shared" si="7"/>
        <v>16051176.945543464</v>
      </c>
      <c r="X55" s="56">
        <f t="shared" si="1"/>
        <v>1.9455305391715967</v>
      </c>
      <c r="Y55" s="65">
        <f t="shared" si="14"/>
        <v>6.0607156589584047E-3</v>
      </c>
      <c r="Z55" s="65">
        <f t="shared" si="15"/>
        <v>1.1791307403739085E-2</v>
      </c>
      <c r="AA55" s="65">
        <f t="shared" si="16"/>
        <v>0</v>
      </c>
      <c r="AB55" s="65">
        <f t="shared" si="17"/>
        <v>1.1736488836184502E-2</v>
      </c>
      <c r="AC55" s="64">
        <v>728667.1100000001</v>
      </c>
      <c r="AD55" s="64">
        <f t="shared" si="18"/>
        <v>880880.56542701996</v>
      </c>
      <c r="AE55" s="64">
        <f t="shared" si="19"/>
        <v>878230.50371341791</v>
      </c>
    </row>
    <row r="56" spans="1:31" x14ac:dyDescent="0.35">
      <c r="A56" s="63">
        <v>60003</v>
      </c>
      <c r="B56" s="63" t="s">
        <v>120</v>
      </c>
      <c r="C56" s="63" t="s">
        <v>67</v>
      </c>
      <c r="D56" s="63" t="s">
        <v>7</v>
      </c>
      <c r="E56" s="64">
        <v>26838553.397230953</v>
      </c>
      <c r="F56" s="64">
        <v>23751219.584442511</v>
      </c>
      <c r="G56" s="56">
        <v>0.30433028475513013</v>
      </c>
      <c r="H56" s="64">
        <f t="shared" si="2"/>
        <v>8167784.5977950608</v>
      </c>
      <c r="I56" s="56">
        <v>0.49504442826965728</v>
      </c>
      <c r="J56" s="64">
        <f t="shared" si="3"/>
        <v>11757908.919887429</v>
      </c>
      <c r="K56" s="56">
        <f t="shared" si="0"/>
        <v>0.69466302668665847</v>
      </c>
      <c r="L56" s="65">
        <f t="shared" si="8"/>
        <v>4.1852858093065449E-3</v>
      </c>
      <c r="M56" s="65">
        <f t="shared" si="9"/>
        <v>2.9073633078416056E-3</v>
      </c>
      <c r="N56" s="65">
        <f t="shared" si="10"/>
        <v>3.0788930512254549E-3</v>
      </c>
      <c r="O56" s="65">
        <f t="shared" si="11"/>
        <v>2.8116194754020784E-3</v>
      </c>
      <c r="P56" s="64">
        <v>28604</v>
      </c>
      <c r="Q56" s="64">
        <f t="shared" si="12"/>
        <v>15565.2981111032</v>
      </c>
      <c r="R56" s="64">
        <f t="shared" si="13"/>
        <v>15135.234678087247</v>
      </c>
      <c r="T56" s="56">
        <f t="shared" si="4"/>
        <v>0.69566971524486987</v>
      </c>
      <c r="U56" s="64">
        <f t="shared" si="5"/>
        <v>18670768.799435891</v>
      </c>
      <c r="V56" s="56">
        <f t="shared" si="6"/>
        <v>0.50495557173034267</v>
      </c>
      <c r="W56" s="64">
        <f t="shared" si="7"/>
        <v>11993310.66455508</v>
      </c>
      <c r="X56" s="56">
        <f t="shared" si="1"/>
        <v>1.5567652103447389</v>
      </c>
      <c r="Y56" s="65">
        <f t="shared" si="14"/>
        <v>4.5285181263672574E-3</v>
      </c>
      <c r="Z56" s="65">
        <f t="shared" si="15"/>
        <v>7.0498394735440872E-3</v>
      </c>
      <c r="AA56" s="65">
        <f t="shared" si="16"/>
        <v>7.8744002135500025E-3</v>
      </c>
      <c r="AB56" s="65">
        <f t="shared" si="17"/>
        <v>7.0170643038197445E-3</v>
      </c>
      <c r="AC56" s="64">
        <v>152642.03</v>
      </c>
      <c r="AD56" s="64">
        <f t="shared" si="18"/>
        <v>184527.88090617693</v>
      </c>
      <c r="AE56" s="64">
        <f t="shared" si="19"/>
        <v>183972.74290963763</v>
      </c>
    </row>
    <row r="57" spans="1:31" x14ac:dyDescent="0.35">
      <c r="A57" s="63">
        <v>60126</v>
      </c>
      <c r="B57" s="63" t="s">
        <v>121</v>
      </c>
      <c r="C57" s="63" t="s">
        <v>93</v>
      </c>
      <c r="D57" s="63" t="s">
        <v>7</v>
      </c>
      <c r="E57" s="64">
        <v>48203802.151861936</v>
      </c>
      <c r="F57" s="64">
        <v>32800440.337951079</v>
      </c>
      <c r="G57" s="56">
        <v>0.27188481288276106</v>
      </c>
      <c r="H57" s="64">
        <f t="shared" si="2"/>
        <v>13105881.728296617</v>
      </c>
      <c r="I57" s="56">
        <v>0.38614704322554794</v>
      </c>
      <c r="J57" s="64">
        <f t="shared" si="3"/>
        <v>12665793.052995801</v>
      </c>
      <c r="K57" s="56">
        <f t="shared" si="0"/>
        <v>1.0347462392176638</v>
      </c>
      <c r="L57" s="65">
        <f t="shared" si="8"/>
        <v>4.5084516549243918E-3</v>
      </c>
      <c r="M57" s="65">
        <f t="shared" si="9"/>
        <v>4.6651033946276668E-3</v>
      </c>
      <c r="N57" s="65">
        <f t="shared" si="10"/>
        <v>4.9403369665659714E-3</v>
      </c>
      <c r="O57" s="65">
        <f t="shared" si="11"/>
        <v>4.5114745459304282E-3</v>
      </c>
      <c r="P57" s="64">
        <v>11502</v>
      </c>
      <c r="Q57" s="64">
        <f t="shared" si="12"/>
        <v>6258.9868156170123</v>
      </c>
      <c r="R57" s="64">
        <f t="shared" si="13"/>
        <v>6086.0533235687144</v>
      </c>
      <c r="T57" s="56">
        <f t="shared" si="4"/>
        <v>0.72811518711723888</v>
      </c>
      <c r="U57" s="64">
        <f t="shared" si="5"/>
        <v>35097920.423565313</v>
      </c>
      <c r="V57" s="56">
        <f t="shared" si="6"/>
        <v>0.61385295677445206</v>
      </c>
      <c r="W57" s="64">
        <f t="shared" si="7"/>
        <v>20134647.284955278</v>
      </c>
      <c r="X57" s="56">
        <f t="shared" si="1"/>
        <v>1.7431604302197377</v>
      </c>
      <c r="Y57" s="65">
        <f t="shared" si="14"/>
        <v>7.6025809510133126E-3</v>
      </c>
      <c r="Z57" s="65">
        <f t="shared" si="15"/>
        <v>1.3252518281348748E-2</v>
      </c>
      <c r="AA57" s="65">
        <f t="shared" si="16"/>
        <v>1.4802554466146782E-2</v>
      </c>
      <c r="AB57" s="65">
        <f t="shared" si="17"/>
        <v>1.3190906447834501E-2</v>
      </c>
      <c r="AC57" s="64">
        <v>1968</v>
      </c>
      <c r="AD57" s="64">
        <f t="shared" si="18"/>
        <v>2379.1014154054174</v>
      </c>
      <c r="AE57" s="64">
        <f t="shared" si="19"/>
        <v>2371.9440710148237</v>
      </c>
    </row>
    <row r="58" spans="1:31" x14ac:dyDescent="0.35">
      <c r="A58" s="63">
        <v>61327</v>
      </c>
      <c r="B58" s="63" t="s">
        <v>122</v>
      </c>
      <c r="C58" s="63" t="s">
        <v>108</v>
      </c>
      <c r="D58" s="63" t="s">
        <v>190</v>
      </c>
      <c r="E58" s="64">
        <v>30549246.003163889</v>
      </c>
      <c r="F58" s="64">
        <v>11517691.569921955</v>
      </c>
      <c r="G58" s="56">
        <v>0.15175203426325087</v>
      </c>
      <c r="H58" s="64">
        <f t="shared" si="2"/>
        <v>4635910.2261886066</v>
      </c>
      <c r="I58" s="56">
        <v>0.38913549735455821</v>
      </c>
      <c r="J58" s="64">
        <f t="shared" si="3"/>
        <v>4481942.6374379825</v>
      </c>
      <c r="K58" s="56">
        <f t="shared" si="0"/>
        <v>1.0343528691029025</v>
      </c>
      <c r="L58" s="65">
        <f t="shared" si="8"/>
        <v>1.5953696398232288E-3</v>
      </c>
      <c r="M58" s="65">
        <f t="shared" si="9"/>
        <v>1.6501751642308206E-3</v>
      </c>
      <c r="N58" s="65">
        <f t="shared" si="10"/>
        <v>0</v>
      </c>
      <c r="O58" s="65">
        <f t="shared" si="11"/>
        <v>1.5958324221339349E-3</v>
      </c>
      <c r="P58" s="64">
        <v>3228</v>
      </c>
      <c r="Q58" s="64">
        <f t="shared" si="12"/>
        <v>1756.5648966103038</v>
      </c>
      <c r="R58" s="64">
        <f t="shared" si="13"/>
        <v>1708.0316578403592</v>
      </c>
      <c r="T58" s="56">
        <f t="shared" si="4"/>
        <v>0.8482479657367491</v>
      </c>
      <c r="U58" s="64">
        <f t="shared" si="5"/>
        <v>25913335.776975282</v>
      </c>
      <c r="V58" s="56">
        <f t="shared" si="6"/>
        <v>0.61086450264544179</v>
      </c>
      <c r="W58" s="64">
        <f t="shared" si="7"/>
        <v>7035748.932483973</v>
      </c>
      <c r="X58" s="56">
        <f t="shared" si="1"/>
        <v>3.6830955774066503</v>
      </c>
      <c r="Y58" s="65">
        <f t="shared" si="14"/>
        <v>2.6566072925540054E-3</v>
      </c>
      <c r="Z58" s="65">
        <f t="shared" si="15"/>
        <v>9.7845385701119131E-3</v>
      </c>
      <c r="AA58" s="65">
        <f t="shared" si="16"/>
        <v>0</v>
      </c>
      <c r="AB58" s="65">
        <f t="shared" si="17"/>
        <v>9.739049603517248E-3</v>
      </c>
      <c r="AC58" s="64">
        <v>14792</v>
      </c>
      <c r="AD58" s="64">
        <f t="shared" si="18"/>
        <v>17881.945191400882</v>
      </c>
      <c r="AE58" s="64">
        <f t="shared" si="19"/>
        <v>17828.148728887842</v>
      </c>
    </row>
    <row r="59" spans="1:31" x14ac:dyDescent="0.35">
      <c r="A59" s="63">
        <v>61318</v>
      </c>
      <c r="B59" s="63" t="s">
        <v>123</v>
      </c>
      <c r="C59" s="63" t="s">
        <v>87</v>
      </c>
      <c r="D59" s="63" t="s">
        <v>190</v>
      </c>
      <c r="E59" s="64">
        <v>40539142.854344547</v>
      </c>
      <c r="F59" s="64">
        <v>26563447.246107485</v>
      </c>
      <c r="G59" s="56">
        <v>8.655966442406704E-2</v>
      </c>
      <c r="H59" s="64">
        <f t="shared" si="2"/>
        <v>3509054.6015113792</v>
      </c>
      <c r="I59" s="56">
        <v>0.21115220988493308</v>
      </c>
      <c r="J59" s="64">
        <f t="shared" si="3"/>
        <v>5608930.5881774351</v>
      </c>
      <c r="K59" s="56">
        <f t="shared" si="0"/>
        <v>0.6256191882473644</v>
      </c>
      <c r="L59" s="65">
        <f t="shared" si="8"/>
        <v>1.9965265725420487E-3</v>
      </c>
      <c r="M59" s="65">
        <f t="shared" si="9"/>
        <v>1.2490653336280494E-3</v>
      </c>
      <c r="N59" s="65">
        <f t="shared" si="10"/>
        <v>0</v>
      </c>
      <c r="O59" s="65">
        <f t="shared" si="11"/>
        <v>1.207931739595837E-3</v>
      </c>
      <c r="P59" s="64">
        <v>0</v>
      </c>
      <c r="Q59" s="64">
        <f t="shared" si="12"/>
        <v>0</v>
      </c>
      <c r="R59" s="64">
        <f t="shared" si="13"/>
        <v>0</v>
      </c>
      <c r="T59" s="56">
        <f t="shared" si="4"/>
        <v>0.91344033557593296</v>
      </c>
      <c r="U59" s="64">
        <f t="shared" si="5"/>
        <v>37030088.252833165</v>
      </c>
      <c r="V59" s="56">
        <f t="shared" si="6"/>
        <v>0.78884779011506689</v>
      </c>
      <c r="W59" s="64">
        <f t="shared" si="7"/>
        <v>20954516.65793005</v>
      </c>
      <c r="X59" s="56">
        <f t="shared" si="1"/>
        <v>1.7671649915541936</v>
      </c>
      <c r="Y59" s="65">
        <f t="shared" si="14"/>
        <v>7.912152963330343E-3</v>
      </c>
      <c r="Z59" s="65">
        <f t="shared" si="15"/>
        <v>1.3982079724619153E-2</v>
      </c>
      <c r="AA59" s="65">
        <f t="shared" si="16"/>
        <v>0</v>
      </c>
      <c r="AB59" s="65">
        <f t="shared" si="17"/>
        <v>1.3917076111729324E-2</v>
      </c>
      <c r="AC59" s="64">
        <v>517</v>
      </c>
      <c r="AD59" s="64">
        <f t="shared" si="18"/>
        <v>624.99767874217514</v>
      </c>
      <c r="AE59" s="64">
        <f t="shared" si="19"/>
        <v>623.11742109484953</v>
      </c>
    </row>
    <row r="60" spans="1:31" x14ac:dyDescent="0.35">
      <c r="A60" s="63">
        <v>61314</v>
      </c>
      <c r="B60" s="63" t="s">
        <v>124</v>
      </c>
      <c r="C60" s="63" t="s">
        <v>87</v>
      </c>
      <c r="D60" s="63" t="s">
        <v>190</v>
      </c>
      <c r="E60" s="64">
        <v>36125380.758406624</v>
      </c>
      <c r="F60" s="64">
        <v>19552611.796171755</v>
      </c>
      <c r="G60" s="56">
        <v>0.17545023101907925</v>
      </c>
      <c r="H60" s="64">
        <f t="shared" si="2"/>
        <v>6338206.3997146422</v>
      </c>
      <c r="I60" s="56">
        <v>0.2702767807840934</v>
      </c>
      <c r="J60" s="64">
        <f t="shared" si="3"/>
        <v>5284616.9721903922</v>
      </c>
      <c r="K60" s="56">
        <f t="shared" si="0"/>
        <v>1.1993691185318873</v>
      </c>
      <c r="L60" s="65">
        <f t="shared" si="8"/>
        <v>1.8810855375753944E-3</v>
      </c>
      <c r="M60" s="65">
        <f t="shared" si="9"/>
        <v>2.256115903084882E-3</v>
      </c>
      <c r="N60" s="65">
        <f t="shared" si="10"/>
        <v>0</v>
      </c>
      <c r="O60" s="65">
        <f t="shared" si="11"/>
        <v>2.1818186240325872E-3</v>
      </c>
      <c r="P60" s="64">
        <v>0</v>
      </c>
      <c r="Q60" s="64">
        <f t="shared" si="12"/>
        <v>0</v>
      </c>
      <c r="R60" s="64">
        <f t="shared" si="13"/>
        <v>0</v>
      </c>
      <c r="T60" s="56">
        <f t="shared" si="4"/>
        <v>0.82454976898092069</v>
      </c>
      <c r="U60" s="64">
        <f t="shared" si="5"/>
        <v>29787174.358691979</v>
      </c>
      <c r="V60" s="56">
        <f t="shared" si="6"/>
        <v>0.72972321921590666</v>
      </c>
      <c r="W60" s="64">
        <f t="shared" si="7"/>
        <v>14267994.823981363</v>
      </c>
      <c r="X60" s="56">
        <f t="shared" si="1"/>
        <v>2.0876916992306644</v>
      </c>
      <c r="Y60" s="65">
        <f t="shared" si="14"/>
        <v>5.3874092812646055E-3</v>
      </c>
      <c r="Z60" s="65">
        <f t="shared" si="15"/>
        <v>1.1247249636854357E-2</v>
      </c>
      <c r="AA60" s="65">
        <f t="shared" si="16"/>
        <v>0</v>
      </c>
      <c r="AB60" s="65">
        <f t="shared" si="17"/>
        <v>1.1194960429821585E-2</v>
      </c>
      <c r="AC60" s="64">
        <v>132</v>
      </c>
      <c r="AD60" s="64">
        <f t="shared" si="18"/>
        <v>159.5738754235341</v>
      </c>
      <c r="AE60" s="64">
        <f t="shared" si="19"/>
        <v>159.09380964123818</v>
      </c>
    </row>
    <row r="61" spans="1:31" x14ac:dyDescent="0.35">
      <c r="A61" s="63">
        <v>60076</v>
      </c>
      <c r="B61" s="63" t="s">
        <v>125</v>
      </c>
      <c r="C61" s="63" t="s">
        <v>93</v>
      </c>
      <c r="D61" s="63" t="s">
        <v>7</v>
      </c>
      <c r="E61" s="64">
        <v>36406819.642831981</v>
      </c>
      <c r="F61" s="64">
        <v>23681749.305741459</v>
      </c>
      <c r="G61" s="56">
        <v>0.1550277740371806</v>
      </c>
      <c r="H61" s="64">
        <f t="shared" si="2"/>
        <v>5644068.2090013446</v>
      </c>
      <c r="I61" s="56">
        <v>0.28512479669530932</v>
      </c>
      <c r="J61" s="64">
        <f t="shared" si="3"/>
        <v>6752253.9561888166</v>
      </c>
      <c r="K61" s="56">
        <f t="shared" si="0"/>
        <v>0.83587913689594595</v>
      </c>
      <c r="L61" s="65">
        <f t="shared" si="8"/>
        <v>2.4034981777985736E-3</v>
      </c>
      <c r="M61" s="65">
        <f t="shared" si="9"/>
        <v>2.0090339823892506E-3</v>
      </c>
      <c r="N61" s="65">
        <f t="shared" si="10"/>
        <v>2.1275637452569315E-3</v>
      </c>
      <c r="O61" s="65">
        <f t="shared" si="11"/>
        <v>1.9428734814101029E-3</v>
      </c>
      <c r="P61" s="64">
        <v>0</v>
      </c>
      <c r="Q61" s="64">
        <f t="shared" si="12"/>
        <v>0</v>
      </c>
      <c r="R61" s="64">
        <f t="shared" si="13"/>
        <v>0</v>
      </c>
      <c r="T61" s="56">
        <f t="shared" si="4"/>
        <v>0.8449722259628194</v>
      </c>
      <c r="U61" s="64">
        <f t="shared" si="5"/>
        <v>30762751.433830637</v>
      </c>
      <c r="V61" s="56">
        <f t="shared" si="6"/>
        <v>0.71487520330469068</v>
      </c>
      <c r="W61" s="64">
        <f t="shared" si="7"/>
        <v>16929495.349552643</v>
      </c>
      <c r="X61" s="56">
        <f t="shared" si="1"/>
        <v>1.8171097719486089</v>
      </c>
      <c r="Y61" s="65">
        <f t="shared" si="14"/>
        <v>6.3923572652275175E-3</v>
      </c>
      <c r="Z61" s="65">
        <f t="shared" si="15"/>
        <v>1.1615614852431608E-2</v>
      </c>
      <c r="AA61" s="65">
        <f t="shared" si="16"/>
        <v>1.2974196138471839E-2</v>
      </c>
      <c r="AB61" s="65">
        <f t="shared" si="17"/>
        <v>1.1561613091161764E-2</v>
      </c>
      <c r="AC61" s="64">
        <v>7957</v>
      </c>
      <c r="AD61" s="64">
        <f t="shared" si="18"/>
        <v>9619.161566250461</v>
      </c>
      <c r="AE61" s="64">
        <f t="shared" si="19"/>
        <v>9590.2230554191829</v>
      </c>
    </row>
    <row r="62" spans="1:31" x14ac:dyDescent="0.35">
      <c r="A62" s="63">
        <v>60044</v>
      </c>
      <c r="B62" s="63" t="s">
        <v>126</v>
      </c>
      <c r="C62" s="63" t="s">
        <v>67</v>
      </c>
      <c r="D62" s="63" t="s">
        <v>7</v>
      </c>
      <c r="E62" s="64">
        <v>26852746.380034521</v>
      </c>
      <c r="F62" s="64">
        <v>18227965.306098964</v>
      </c>
      <c r="G62" s="56">
        <v>0.27372826167665537</v>
      </c>
      <c r="H62" s="64">
        <f t="shared" si="2"/>
        <v>7350355.5878509497</v>
      </c>
      <c r="I62" s="56">
        <v>0.41048322530265291</v>
      </c>
      <c r="J62" s="64">
        <f t="shared" si="3"/>
        <v>7482273.9895523619</v>
      </c>
      <c r="K62" s="56">
        <f t="shared" si="0"/>
        <v>0.98236920996402799</v>
      </c>
      <c r="L62" s="65">
        <f t="shared" si="8"/>
        <v>2.6633524177798089E-3</v>
      </c>
      <c r="M62" s="65">
        <f t="shared" si="9"/>
        <v>2.6163954105101351E-3</v>
      </c>
      <c r="N62" s="65">
        <f t="shared" si="10"/>
        <v>2.7707585175030004E-3</v>
      </c>
      <c r="O62" s="65">
        <f t="shared" si="11"/>
        <v>2.5302335871481272E-3</v>
      </c>
      <c r="P62" s="64">
        <v>0</v>
      </c>
      <c r="Q62" s="64">
        <f t="shared" si="12"/>
        <v>0</v>
      </c>
      <c r="R62" s="64">
        <f t="shared" si="13"/>
        <v>0</v>
      </c>
      <c r="T62" s="56">
        <f t="shared" si="4"/>
        <v>0.72627173832334457</v>
      </c>
      <c r="U62" s="64">
        <f t="shared" si="5"/>
        <v>19502390.792183571</v>
      </c>
      <c r="V62" s="56">
        <f t="shared" si="6"/>
        <v>0.58951677469734709</v>
      </c>
      <c r="W62" s="64">
        <f t="shared" si="7"/>
        <v>10745691.316546602</v>
      </c>
      <c r="X62" s="56">
        <f t="shared" si="1"/>
        <v>1.8149033149829166</v>
      </c>
      <c r="Y62" s="65">
        <f t="shared" si="14"/>
        <v>4.0574332866356849E-3</v>
      </c>
      <c r="Z62" s="65">
        <f t="shared" si="15"/>
        <v>7.3638491222371349E-3</v>
      </c>
      <c r="AA62" s="65">
        <f t="shared" si="16"/>
        <v>8.2251369436563207E-3</v>
      </c>
      <c r="AB62" s="65">
        <f t="shared" si="17"/>
        <v>7.329614100899203E-3</v>
      </c>
      <c r="AC62" s="64">
        <v>5914.12</v>
      </c>
      <c r="AD62" s="64">
        <f t="shared" si="18"/>
        <v>7149.5382433320565</v>
      </c>
      <c r="AE62" s="64">
        <f t="shared" si="19"/>
        <v>7128.0294051169658</v>
      </c>
    </row>
    <row r="63" spans="1:31" x14ac:dyDescent="0.35">
      <c r="A63" s="63">
        <v>61312</v>
      </c>
      <c r="B63" s="63" t="s">
        <v>127</v>
      </c>
      <c r="C63" s="63" t="s">
        <v>87</v>
      </c>
      <c r="D63" s="63" t="s">
        <v>190</v>
      </c>
      <c r="E63" s="64">
        <v>30341281.18522495</v>
      </c>
      <c r="F63" s="64">
        <v>6469907.3492903113</v>
      </c>
      <c r="G63" s="56">
        <v>6.4016387671225014E-2</v>
      </c>
      <c r="H63" s="64">
        <f t="shared" si="2"/>
        <v>1942339.2187950059</v>
      </c>
      <c r="I63" s="56">
        <v>0.16344509137063123</v>
      </c>
      <c r="J63" s="64">
        <f t="shared" si="3"/>
        <v>1057474.5978642735</v>
      </c>
      <c r="K63" s="56">
        <f t="shared" si="0"/>
        <v>1.8367715146234695</v>
      </c>
      <c r="L63" s="65">
        <f t="shared" si="8"/>
        <v>3.7641331109969698E-4</v>
      </c>
      <c r="M63" s="65">
        <f t="shared" si="9"/>
        <v>6.9138524755302569E-4</v>
      </c>
      <c r="N63" s="65">
        <f t="shared" si="10"/>
        <v>0</v>
      </c>
      <c r="O63" s="65">
        <f t="shared" si="11"/>
        <v>6.686168948279508E-4</v>
      </c>
      <c r="P63" s="64">
        <v>0</v>
      </c>
      <c r="Q63" s="64">
        <f t="shared" si="12"/>
        <v>0</v>
      </c>
      <c r="R63" s="64">
        <f t="shared" si="13"/>
        <v>0</v>
      </c>
      <c r="T63" s="56">
        <f t="shared" si="4"/>
        <v>0.93598361232877503</v>
      </c>
      <c r="U63" s="64">
        <f t="shared" si="5"/>
        <v>28398941.966429945</v>
      </c>
      <c r="V63" s="56">
        <f t="shared" si="6"/>
        <v>0.83655490862936877</v>
      </c>
      <c r="W63" s="64">
        <f t="shared" si="7"/>
        <v>5412432.7514260374</v>
      </c>
      <c r="X63" s="56">
        <f t="shared" si="1"/>
        <v>5.2469828764057258</v>
      </c>
      <c r="Y63" s="65">
        <f t="shared" si="14"/>
        <v>2.0436642148372037E-3</v>
      </c>
      <c r="Z63" s="65">
        <f t="shared" si="15"/>
        <v>1.072307114037396E-2</v>
      </c>
      <c r="AA63" s="65">
        <f t="shared" si="16"/>
        <v>0</v>
      </c>
      <c r="AB63" s="65">
        <f t="shared" si="17"/>
        <v>1.0673218873820821E-2</v>
      </c>
      <c r="AC63" s="64">
        <v>2222.8000000000002</v>
      </c>
      <c r="AD63" s="64">
        <f t="shared" si="18"/>
        <v>2687.1273506926636</v>
      </c>
      <c r="AE63" s="64">
        <f t="shared" si="19"/>
        <v>2679.0433338677594</v>
      </c>
    </row>
    <row r="64" spans="1:31" x14ac:dyDescent="0.35">
      <c r="A64" s="63">
        <v>60129</v>
      </c>
      <c r="B64" s="63" t="s">
        <v>128</v>
      </c>
      <c r="C64" s="63" t="s">
        <v>61</v>
      </c>
      <c r="D64" s="63" t="s">
        <v>7</v>
      </c>
      <c r="E64" s="64">
        <v>28267299.644386519</v>
      </c>
      <c r="F64" s="64">
        <v>12604250.265686095</v>
      </c>
      <c r="G64" s="56">
        <v>0.20038315555943623</v>
      </c>
      <c r="H64" s="64">
        <f t="shared" si="2"/>
        <v>5664290.7018863</v>
      </c>
      <c r="I64" s="56">
        <v>0.37834022460769817</v>
      </c>
      <c r="J64" s="64">
        <f t="shared" si="3"/>
        <v>4768694.8765313169</v>
      </c>
      <c r="K64" s="56">
        <f t="shared" si="0"/>
        <v>1.1878073243399516</v>
      </c>
      <c r="L64" s="65">
        <f t="shared" si="8"/>
        <v>1.6974405169869634E-3</v>
      </c>
      <c r="M64" s="65">
        <f t="shared" si="9"/>
        <v>2.0162322787085096E-3</v>
      </c>
      <c r="N64" s="65">
        <f t="shared" si="10"/>
        <v>2.1351867294427231E-3</v>
      </c>
      <c r="O64" s="65">
        <f t="shared" si="11"/>
        <v>1.9498347270398995E-3</v>
      </c>
      <c r="P64" s="64">
        <v>31204</v>
      </c>
      <c r="Q64" s="64">
        <f t="shared" si="12"/>
        <v>16980.127333899603</v>
      </c>
      <c r="R64" s="64">
        <f t="shared" si="13"/>
        <v>16510.972692456806</v>
      </c>
      <c r="T64" s="56">
        <f t="shared" si="4"/>
        <v>0.7996168444405638</v>
      </c>
      <c r="U64" s="64">
        <f t="shared" si="5"/>
        <v>22603008.942500219</v>
      </c>
      <c r="V64" s="56">
        <f t="shared" si="6"/>
        <v>0.62165977539230188</v>
      </c>
      <c r="W64" s="64">
        <f t="shared" si="7"/>
        <v>7835555.3891547788</v>
      </c>
      <c r="X64" s="56">
        <f t="shared" si="1"/>
        <v>2.8846722178475219</v>
      </c>
      <c r="Y64" s="65">
        <f t="shared" si="14"/>
        <v>2.9586038086055373E-3</v>
      </c>
      <c r="Z64" s="65">
        <f t="shared" si="15"/>
        <v>8.5346022103022605E-3</v>
      </c>
      <c r="AA64" s="65">
        <f t="shared" si="16"/>
        <v>9.5328232252050536E-3</v>
      </c>
      <c r="AB64" s="65">
        <f t="shared" si="17"/>
        <v>8.4949242804682381E-3</v>
      </c>
      <c r="AC64" s="64">
        <v>140088.04999999999</v>
      </c>
      <c r="AD64" s="64">
        <f t="shared" si="18"/>
        <v>169351.46241686222</v>
      </c>
      <c r="AE64" s="64">
        <f t="shared" si="19"/>
        <v>168841.9815129716</v>
      </c>
    </row>
    <row r="65" spans="1:31" x14ac:dyDescent="0.35">
      <c r="A65" s="63">
        <v>61303</v>
      </c>
      <c r="B65" s="63" t="s">
        <v>129</v>
      </c>
      <c r="C65" s="63" t="s">
        <v>93</v>
      </c>
      <c r="D65" s="63" t="s">
        <v>190</v>
      </c>
      <c r="E65" s="64">
        <v>23593628.699942462</v>
      </c>
      <c r="F65" s="64">
        <v>14902727.839758344</v>
      </c>
      <c r="G65" s="56">
        <v>0.12802694452803257</v>
      </c>
      <c r="H65" s="64">
        <f t="shared" si="2"/>
        <v>3020620.1927825306</v>
      </c>
      <c r="I65" s="56">
        <v>0.39844969873559383</v>
      </c>
      <c r="J65" s="64">
        <f t="shared" si="3"/>
        <v>5937987.4180902587</v>
      </c>
      <c r="K65" s="56">
        <f t="shared" si="0"/>
        <v>0.50869427300908709</v>
      </c>
      <c r="L65" s="65">
        <f t="shared" si="8"/>
        <v>2.1136559779552965E-3</v>
      </c>
      <c r="M65" s="65">
        <f t="shared" si="9"/>
        <v>1.0752046910972807E-3</v>
      </c>
      <c r="N65" s="65">
        <f t="shared" si="10"/>
        <v>0</v>
      </c>
      <c r="O65" s="65">
        <f t="shared" si="11"/>
        <v>1.0397965886750774E-3</v>
      </c>
      <c r="P65" s="64">
        <v>0</v>
      </c>
      <c r="Q65" s="64">
        <f t="shared" si="12"/>
        <v>0</v>
      </c>
      <c r="R65" s="64">
        <f t="shared" si="13"/>
        <v>0</v>
      </c>
      <c r="T65" s="56">
        <f t="shared" si="4"/>
        <v>0.87197305547196746</v>
      </c>
      <c r="U65" s="64">
        <f t="shared" si="5"/>
        <v>20573008.507159933</v>
      </c>
      <c r="V65" s="56">
        <f t="shared" si="6"/>
        <v>0.60155030126440612</v>
      </c>
      <c r="W65" s="64">
        <f t="shared" si="7"/>
        <v>8964740.4216680843</v>
      </c>
      <c r="X65" s="56">
        <f t="shared" si="1"/>
        <v>2.2948805586645062</v>
      </c>
      <c r="Y65" s="65">
        <f t="shared" si="14"/>
        <v>3.3849693911190961E-3</v>
      </c>
      <c r="Z65" s="65">
        <f t="shared" si="15"/>
        <v>7.7681004473536437E-3</v>
      </c>
      <c r="AA65" s="65">
        <f t="shared" si="16"/>
        <v>0</v>
      </c>
      <c r="AB65" s="65">
        <f t="shared" si="17"/>
        <v>7.7319860348832332E-3</v>
      </c>
      <c r="AC65" s="64">
        <v>457.56</v>
      </c>
      <c r="AD65" s="64">
        <f t="shared" si="18"/>
        <v>553.14107908175959</v>
      </c>
      <c r="AE65" s="64">
        <f t="shared" si="19"/>
        <v>551.47699651094649</v>
      </c>
    </row>
    <row r="66" spans="1:31" x14ac:dyDescent="0.35">
      <c r="A66" s="63">
        <v>61316</v>
      </c>
      <c r="B66" s="63" t="s">
        <v>130</v>
      </c>
      <c r="C66" s="63" t="s">
        <v>87</v>
      </c>
      <c r="D66" s="63" t="s">
        <v>190</v>
      </c>
      <c r="E66" s="64">
        <v>24061288.022070013</v>
      </c>
      <c r="F66" s="64">
        <v>22371089.112633184</v>
      </c>
      <c r="G66" s="56">
        <v>0.28624285510489683</v>
      </c>
      <c r="H66" s="64">
        <f t="shared" si="2"/>
        <v>6887371.780938576</v>
      </c>
      <c r="I66" s="56">
        <v>0.5385500027821376</v>
      </c>
      <c r="J66" s="64">
        <f t="shared" si="3"/>
        <v>12047950.103848049</v>
      </c>
      <c r="K66" s="56">
        <f t="shared" si="0"/>
        <v>0.57166337190745731</v>
      </c>
      <c r="L66" s="65">
        <f t="shared" si="8"/>
        <v>4.2885274026558222E-3</v>
      </c>
      <c r="M66" s="65">
        <f t="shared" si="9"/>
        <v>2.4515940355197569E-3</v>
      </c>
      <c r="N66" s="65">
        <f t="shared" si="10"/>
        <v>0</v>
      </c>
      <c r="O66" s="65">
        <f t="shared" si="11"/>
        <v>2.3708593685060203E-3</v>
      </c>
      <c r="P66" s="64">
        <v>0</v>
      </c>
      <c r="Q66" s="64">
        <f t="shared" si="12"/>
        <v>0</v>
      </c>
      <c r="R66" s="64">
        <f t="shared" si="13"/>
        <v>0</v>
      </c>
      <c r="T66" s="56">
        <f t="shared" si="4"/>
        <v>0.71375714489510322</v>
      </c>
      <c r="U66" s="64">
        <f t="shared" si="5"/>
        <v>17173916.241131436</v>
      </c>
      <c r="V66" s="56">
        <f t="shared" si="6"/>
        <v>0.4614499972178624</v>
      </c>
      <c r="W66" s="64">
        <f t="shared" si="7"/>
        <v>10323139.008785134</v>
      </c>
      <c r="X66" s="56">
        <f t="shared" si="1"/>
        <v>1.6636331474870381</v>
      </c>
      <c r="Y66" s="65">
        <f t="shared" si="14"/>
        <v>3.8978830307841981E-3</v>
      </c>
      <c r="Z66" s="65">
        <f t="shared" si="15"/>
        <v>6.4846474150398311E-3</v>
      </c>
      <c r="AA66" s="65">
        <f t="shared" si="16"/>
        <v>0</v>
      </c>
      <c r="AB66" s="65">
        <f t="shared" si="17"/>
        <v>6.4544998605560689E-3</v>
      </c>
      <c r="AC66" s="64">
        <v>449</v>
      </c>
      <c r="AD66" s="64">
        <f t="shared" si="18"/>
        <v>542.7929550391425</v>
      </c>
      <c r="AE66" s="64">
        <f t="shared" si="19"/>
        <v>541.16000400693895</v>
      </c>
    </row>
    <row r="67" spans="1:31" x14ac:dyDescent="0.35">
      <c r="A67" s="63">
        <v>60117</v>
      </c>
      <c r="B67" s="63" t="s">
        <v>131</v>
      </c>
      <c r="C67" s="63" t="s">
        <v>87</v>
      </c>
      <c r="D67" s="63" t="s">
        <v>7</v>
      </c>
      <c r="E67" s="64">
        <v>18587001.409921672</v>
      </c>
      <c r="F67" s="64">
        <v>15076236.033942558</v>
      </c>
      <c r="G67" s="56">
        <v>0.1135182409851264</v>
      </c>
      <c r="H67" s="64">
        <f t="shared" si="2"/>
        <v>2109963.7052423726</v>
      </c>
      <c r="I67" s="56">
        <v>0.21417981244888945</v>
      </c>
      <c r="J67" s="64">
        <f t="shared" si="3"/>
        <v>3229025.4061850058</v>
      </c>
      <c r="K67" s="56">
        <f t="shared" si="0"/>
        <v>0.65343669987881259</v>
      </c>
      <c r="L67" s="65">
        <f t="shared" si="8"/>
        <v>1.1493875571308469E-3</v>
      </c>
      <c r="M67" s="65">
        <f t="shared" si="9"/>
        <v>7.5105201221335076E-4</v>
      </c>
      <c r="N67" s="65">
        <f t="shared" si="10"/>
        <v>7.9536286891825991E-4</v>
      </c>
      <c r="O67" s="65">
        <f t="shared" si="11"/>
        <v>7.2631874347573681E-4</v>
      </c>
      <c r="P67" s="64">
        <v>0</v>
      </c>
      <c r="Q67" s="64">
        <f t="shared" si="12"/>
        <v>0</v>
      </c>
      <c r="R67" s="64">
        <f t="shared" si="13"/>
        <v>0</v>
      </c>
      <c r="T67" s="56">
        <f t="shared" si="4"/>
        <v>0.88648175901487358</v>
      </c>
      <c r="U67" s="64">
        <f t="shared" si="5"/>
        <v>16477037.704679299</v>
      </c>
      <c r="V67" s="56">
        <f t="shared" si="6"/>
        <v>0.7858201875511106</v>
      </c>
      <c r="W67" s="64">
        <f t="shared" si="7"/>
        <v>11847210.627757553</v>
      </c>
      <c r="X67" s="56">
        <f t="shared" si="1"/>
        <v>1.3907946961012276</v>
      </c>
      <c r="Y67" s="65">
        <f t="shared" si="14"/>
        <v>4.4733526525956276E-3</v>
      </c>
      <c r="Z67" s="65">
        <f t="shared" si="15"/>
        <v>6.2215151430203555E-3</v>
      </c>
      <c r="AA67" s="65">
        <f t="shared" si="16"/>
        <v>6.9491937163464971E-3</v>
      </c>
      <c r="AB67" s="65">
        <f t="shared" si="17"/>
        <v>6.1925909078629059E-3</v>
      </c>
      <c r="AC67" s="64">
        <v>8293.4700000000012</v>
      </c>
      <c r="AD67" s="64">
        <f t="shared" si="18"/>
        <v>10025.917792491042</v>
      </c>
      <c r="AE67" s="64">
        <f t="shared" si="19"/>
        <v>9995.7555867069677</v>
      </c>
    </row>
    <row r="68" spans="1:31" x14ac:dyDescent="0.35">
      <c r="A68" s="63">
        <v>61328</v>
      </c>
      <c r="B68" s="63" t="s">
        <v>132</v>
      </c>
      <c r="C68" s="63" t="s">
        <v>87</v>
      </c>
      <c r="D68" s="63" t="s">
        <v>190</v>
      </c>
      <c r="E68" s="64">
        <v>25281074.862527717</v>
      </c>
      <c r="F68" s="64">
        <v>10594358.711751662</v>
      </c>
      <c r="G68" s="56">
        <v>5.2217474536043799E-2</v>
      </c>
      <c r="H68" s="64">
        <f t="shared" si="2"/>
        <v>1320113.8828778581</v>
      </c>
      <c r="I68" s="56">
        <v>0.24515880270299475</v>
      </c>
      <c r="J68" s="64">
        <f t="shared" si="3"/>
        <v>2597300.2971790796</v>
      </c>
      <c r="K68" s="56">
        <f t="shared" si="0"/>
        <v>0.50826386317809691</v>
      </c>
      <c r="L68" s="65">
        <f t="shared" si="8"/>
        <v>9.2452188142952104E-4</v>
      </c>
      <c r="M68" s="65">
        <f t="shared" si="9"/>
        <v>4.6990106304805083E-4</v>
      </c>
      <c r="N68" s="65">
        <f t="shared" si="10"/>
        <v>0</v>
      </c>
      <c r="O68" s="65">
        <f t="shared" si="11"/>
        <v>4.5442651656729866E-4</v>
      </c>
      <c r="P68" s="64">
        <v>0</v>
      </c>
      <c r="Q68" s="64">
        <f t="shared" si="12"/>
        <v>0</v>
      </c>
      <c r="R68" s="64">
        <f t="shared" si="13"/>
        <v>0</v>
      </c>
      <c r="T68" s="56">
        <f t="shared" si="4"/>
        <v>0.94778252546395625</v>
      </c>
      <c r="U68" s="64">
        <f t="shared" si="5"/>
        <v>23960960.97964986</v>
      </c>
      <c r="V68" s="56">
        <f t="shared" si="6"/>
        <v>0.75484119729700527</v>
      </c>
      <c r="W68" s="64">
        <f t="shared" si="7"/>
        <v>7997058.4145725835</v>
      </c>
      <c r="X68" s="56">
        <f t="shared" si="1"/>
        <v>2.9962218277644648</v>
      </c>
      <c r="Y68" s="65">
        <f t="shared" si="14"/>
        <v>3.0195852505546031E-3</v>
      </c>
      <c r="Z68" s="65">
        <f t="shared" si="15"/>
        <v>9.0473472385073327E-3</v>
      </c>
      <c r="AA68" s="65">
        <f t="shared" si="16"/>
        <v>0</v>
      </c>
      <c r="AB68" s="65">
        <f t="shared" si="17"/>
        <v>9.0052855231434695E-3</v>
      </c>
      <c r="AC68" s="64">
        <v>11761</v>
      </c>
      <c r="AD68" s="64">
        <f t="shared" si="18"/>
        <v>14217.79052163776</v>
      </c>
      <c r="AE68" s="64">
        <f t="shared" si="19"/>
        <v>14175.017387807591</v>
      </c>
    </row>
    <row r="69" spans="1:31" x14ac:dyDescent="0.35">
      <c r="A69" s="63">
        <v>61321</v>
      </c>
      <c r="B69" s="63" t="s">
        <v>133</v>
      </c>
      <c r="C69" s="63" t="s">
        <v>87</v>
      </c>
      <c r="D69" s="63" t="s">
        <v>190</v>
      </c>
      <c r="E69" s="64">
        <v>19953834.794567063</v>
      </c>
      <c r="F69" s="64">
        <v>9896676.8968590833</v>
      </c>
      <c r="G69" s="56">
        <v>0.12746169786679265</v>
      </c>
      <c r="H69" s="64">
        <f t="shared" ref="H69:H98" si="20">E69*G69</f>
        <v>2543349.6618690016</v>
      </c>
      <c r="I69" s="56">
        <v>0.39107505668235076</v>
      </c>
      <c r="J69" s="64">
        <f t="shared" ref="J69:J88" si="21">F69*I69</f>
        <v>3870343.4784060773</v>
      </c>
      <c r="K69" s="56">
        <f t="shared" ref="K69:K88" si="22">IFERROR(H69/J69,0)</f>
        <v>0.65713797136073016</v>
      </c>
      <c r="L69" s="65">
        <f t="shared" si="8"/>
        <v>1.3776678955147216E-3</v>
      </c>
      <c r="M69" s="65">
        <f t="shared" si="9"/>
        <v>9.0531788606735045E-4</v>
      </c>
      <c r="N69" s="65">
        <f t="shared" si="10"/>
        <v>0</v>
      </c>
      <c r="O69" s="65">
        <f t="shared" si="11"/>
        <v>8.7550441082868535E-4</v>
      </c>
      <c r="P69" s="64">
        <v>0</v>
      </c>
      <c r="Q69" s="64">
        <f t="shared" si="12"/>
        <v>0</v>
      </c>
      <c r="R69" s="64">
        <f t="shared" si="13"/>
        <v>0</v>
      </c>
      <c r="T69" s="56">
        <f t="shared" ref="T69:T88" si="23">1-G69</f>
        <v>0.87253830213320738</v>
      </c>
      <c r="U69" s="64">
        <f t="shared" ref="U69:U88" si="24">E69*T69</f>
        <v>17410485.132698063</v>
      </c>
      <c r="V69" s="56">
        <f t="shared" ref="V69:V88" si="25">1-I69</f>
        <v>0.60892494331764924</v>
      </c>
      <c r="W69" s="64">
        <f t="shared" ref="W69:W88" si="26">F69*V69</f>
        <v>6026333.4184530061</v>
      </c>
      <c r="X69" s="56">
        <f t="shared" ref="X69:X88" si="27">IFERROR(U69/W69,0)</f>
        <v>2.8890676840723879</v>
      </c>
      <c r="Y69" s="65">
        <f t="shared" si="14"/>
        <v>2.2754651225412575E-3</v>
      </c>
      <c r="Z69" s="65">
        <f t="shared" si="15"/>
        <v>6.5739727517677635E-3</v>
      </c>
      <c r="AA69" s="65">
        <f t="shared" si="16"/>
        <v>0</v>
      </c>
      <c r="AB69" s="65">
        <f t="shared" si="17"/>
        <v>6.5434099178889272E-3</v>
      </c>
      <c r="AC69" s="64">
        <v>150</v>
      </c>
      <c r="AD69" s="64">
        <f t="shared" si="18"/>
        <v>181.33394934492512</v>
      </c>
      <c r="AE69" s="64">
        <f t="shared" si="19"/>
        <v>180.78842004686155</v>
      </c>
    </row>
    <row r="70" spans="1:31" x14ac:dyDescent="0.35">
      <c r="A70" s="63">
        <v>60130</v>
      </c>
      <c r="B70" s="63" t="s">
        <v>134</v>
      </c>
      <c r="C70" s="63" t="s">
        <v>61</v>
      </c>
      <c r="D70" s="63" t="s">
        <v>7</v>
      </c>
      <c r="E70" s="64">
        <v>22525640.093902063</v>
      </c>
      <c r="F70" s="64">
        <v>12490468.190603286</v>
      </c>
      <c r="G70" s="56">
        <v>9.1482037060834173E-2</v>
      </c>
      <c r="H70" s="64">
        <f t="shared" si="20"/>
        <v>2060691.4418893605</v>
      </c>
      <c r="I70" s="56">
        <v>0.21979556407638443</v>
      </c>
      <c r="J70" s="64">
        <f t="shared" si="21"/>
        <v>2745349.5015317858</v>
      </c>
      <c r="K70" s="56">
        <f t="shared" si="22"/>
        <v>0.75061169470028655</v>
      </c>
      <c r="L70" s="65">
        <f t="shared" ref="L70:L88" si="28">J70/$J$3</f>
        <v>9.7722072765110235E-4</v>
      </c>
      <c r="M70" s="65">
        <f t="shared" ref="M70:M88" si="29">H70/SUM($J$5:$J$88)</f>
        <v>7.3351330647844102E-4</v>
      </c>
      <c r="N70" s="65">
        <f t="shared" ref="N70:N88" si="30">IF(D70="Critical Access",0,H70/(SUM($J$5:$J$88)-SUMIFS($J$5:$J$88,$D$5:$D$88,"=Critical Access")))</f>
        <v>7.7678940784820514E-4</v>
      </c>
      <c r="O70" s="65">
        <f t="shared" ref="O70:O88" si="31">H70/SUM($J$5:$J$98)</f>
        <v>7.0935761361466437E-4</v>
      </c>
      <c r="P70" s="64">
        <v>0</v>
      </c>
      <c r="Q70" s="64">
        <f t="shared" ref="Q70:Q88" si="32">P70*($M$3-1)</f>
        <v>0</v>
      </c>
      <c r="R70" s="64">
        <f t="shared" ref="R70:R88" si="33">P70*($O$3-1)</f>
        <v>0</v>
      </c>
      <c r="T70" s="56">
        <f t="shared" si="23"/>
        <v>0.90851796293916587</v>
      </c>
      <c r="U70" s="64">
        <f t="shared" si="24"/>
        <v>20464948.652012702</v>
      </c>
      <c r="V70" s="56">
        <f t="shared" si="25"/>
        <v>0.78020443592361555</v>
      </c>
      <c r="W70" s="64">
        <f t="shared" si="26"/>
        <v>9745118.6890714988</v>
      </c>
      <c r="X70" s="56">
        <f t="shared" si="27"/>
        <v>2.1000204620352934</v>
      </c>
      <c r="Y70" s="65">
        <f t="shared" ref="Y70:Y88" si="34">W70/$W$3</f>
        <v>3.6796300755791143E-3</v>
      </c>
      <c r="Z70" s="65">
        <f t="shared" ref="Z70:Z88" si="35">U70/SUM($W$5:$W$88)</f>
        <v>7.7272984514366134E-3</v>
      </c>
      <c r="AA70" s="65">
        <f t="shared" ref="AA70:AA88" si="36">IF($D70="Critical Access",0,U70/(SUM($W$5:$W$88)-SUMIFS($W$5:$W$88,$D$5:$D$88,"=Critical Access")))</f>
        <v>8.6310959000556828E-3</v>
      </c>
      <c r="AB70" s="65">
        <f t="shared" ref="AB70:AB88" si="37">U70/SUM($W$5:$W$98)</f>
        <v>7.6913737301423334E-3</v>
      </c>
      <c r="AC70" s="64">
        <v>62784.08</v>
      </c>
      <c r="AD70" s="64">
        <f t="shared" ref="AD70:AD88" si="38">AC70*($Z$3-1)</f>
        <v>75899.234549251501</v>
      </c>
      <c r="AE70" s="64">
        <f t="shared" ref="AE70:AE88" si="39">AC70*($AB$3-1)</f>
        <v>75670.897515305071</v>
      </c>
    </row>
    <row r="71" spans="1:31" x14ac:dyDescent="0.35">
      <c r="A71" s="63">
        <v>61325</v>
      </c>
      <c r="B71" s="63" t="s">
        <v>135</v>
      </c>
      <c r="C71" s="63" t="s">
        <v>87</v>
      </c>
      <c r="D71" s="63" t="s">
        <v>190</v>
      </c>
      <c r="E71" s="64">
        <v>18893362.816</v>
      </c>
      <c r="F71" s="64">
        <v>19242294.427999999</v>
      </c>
      <c r="G71" s="56">
        <v>0.45935427455340405</v>
      </c>
      <c r="H71" s="64">
        <f t="shared" si="20"/>
        <v>8678746.9702179395</v>
      </c>
      <c r="I71" s="56">
        <v>0.49116804524023983</v>
      </c>
      <c r="J71" s="64">
        <f t="shared" si="21"/>
        <v>9451200.1401379183</v>
      </c>
      <c r="K71" s="56">
        <f t="shared" si="22"/>
        <v>0.91826930353114855</v>
      </c>
      <c r="L71" s="65">
        <f t="shared" si="28"/>
        <v>3.3642014151453359E-3</v>
      </c>
      <c r="M71" s="65">
        <f t="shared" si="29"/>
        <v>3.0892428904240117E-3</v>
      </c>
      <c r="N71" s="65">
        <f t="shared" si="30"/>
        <v>0</v>
      </c>
      <c r="O71" s="65">
        <f t="shared" si="31"/>
        <v>2.9875094906565993E-3</v>
      </c>
      <c r="P71" s="64">
        <v>110278</v>
      </c>
      <c r="Q71" s="64">
        <f t="shared" si="32"/>
        <v>60009.437319823759</v>
      </c>
      <c r="R71" s="64">
        <f t="shared" si="33"/>
        <v>58351.398749479282</v>
      </c>
      <c r="T71" s="56">
        <f t="shared" si="23"/>
        <v>0.54064572544659595</v>
      </c>
      <c r="U71" s="64">
        <f t="shared" si="24"/>
        <v>10214615.84578206</v>
      </c>
      <c r="V71" s="56">
        <f t="shared" si="25"/>
        <v>0.50883195475976017</v>
      </c>
      <c r="W71" s="64">
        <f t="shared" si="26"/>
        <v>9791094.2878620811</v>
      </c>
      <c r="X71" s="56">
        <f t="shared" si="27"/>
        <v>1.0432557940377527</v>
      </c>
      <c r="Y71" s="65">
        <f t="shared" si="34"/>
        <v>3.6969898637407815E-3</v>
      </c>
      <c r="Z71" s="65">
        <f t="shared" si="35"/>
        <v>3.8569060958464122E-3</v>
      </c>
      <c r="AA71" s="65">
        <f t="shared" si="36"/>
        <v>0</v>
      </c>
      <c r="AB71" s="65">
        <f t="shared" si="37"/>
        <v>3.8389750844557841E-3</v>
      </c>
      <c r="AC71" s="64">
        <v>121066.82</v>
      </c>
      <c r="AD71" s="64">
        <f t="shared" si="38"/>
        <v>146356.83070154113</v>
      </c>
      <c r="AE71" s="64">
        <f t="shared" si="39"/>
        <v>145916.52738598522</v>
      </c>
    </row>
    <row r="72" spans="1:31" x14ac:dyDescent="0.35">
      <c r="A72" s="63">
        <v>61336</v>
      </c>
      <c r="B72" s="63" t="s">
        <v>136</v>
      </c>
      <c r="C72" s="63" t="s">
        <v>87</v>
      </c>
      <c r="D72" s="63" t="s">
        <v>190</v>
      </c>
      <c r="E72" s="66">
        <v>5505216.7018235587</v>
      </c>
      <c r="F72" s="66">
        <v>0</v>
      </c>
      <c r="G72" s="56">
        <v>0.17817196763175056</v>
      </c>
      <c r="H72" s="64">
        <f t="shared" si="20"/>
        <v>980875.29200307967</v>
      </c>
      <c r="I72" s="56">
        <v>0.3722355553067106</v>
      </c>
      <c r="J72" s="64">
        <f t="shared" si="21"/>
        <v>0</v>
      </c>
      <c r="K72" s="56">
        <f t="shared" si="22"/>
        <v>0</v>
      </c>
      <c r="L72" s="65">
        <f t="shared" si="28"/>
        <v>0</v>
      </c>
      <c r="M72" s="65">
        <f t="shared" si="29"/>
        <v>3.4914740948335283E-4</v>
      </c>
      <c r="N72" s="65">
        <f t="shared" si="30"/>
        <v>0</v>
      </c>
      <c r="O72" s="65">
        <f t="shared" si="31"/>
        <v>3.3764946184808249E-4</v>
      </c>
      <c r="P72" s="64">
        <v>3944</v>
      </c>
      <c r="Q72" s="64">
        <f t="shared" si="32"/>
        <v>2146.1870979650057</v>
      </c>
      <c r="R72" s="64">
        <f t="shared" si="33"/>
        <v>2086.8887417975143</v>
      </c>
      <c r="T72" s="56">
        <f t="shared" si="23"/>
        <v>0.82182803236824942</v>
      </c>
      <c r="U72" s="64">
        <f t="shared" si="24"/>
        <v>4524341.4098204784</v>
      </c>
      <c r="V72" s="56">
        <f t="shared" si="25"/>
        <v>0.6277644446932894</v>
      </c>
      <c r="W72" s="64">
        <f t="shared" si="26"/>
        <v>0</v>
      </c>
      <c r="X72" s="56">
        <f t="shared" si="27"/>
        <v>0</v>
      </c>
      <c r="Y72" s="65">
        <f t="shared" si="34"/>
        <v>0</v>
      </c>
      <c r="Z72" s="65">
        <f t="shared" si="35"/>
        <v>1.7083324744349144E-3</v>
      </c>
      <c r="AA72" s="65">
        <f t="shared" si="36"/>
        <v>0</v>
      </c>
      <c r="AB72" s="65">
        <f t="shared" si="37"/>
        <v>1.7003903238362623E-3</v>
      </c>
      <c r="AC72" s="64">
        <v>4151.42</v>
      </c>
      <c r="AD72" s="64">
        <f t="shared" si="38"/>
        <v>5018.6225599300597</v>
      </c>
      <c r="AE72" s="64">
        <f t="shared" si="39"/>
        <v>5003.5244183396135</v>
      </c>
    </row>
    <row r="73" spans="1:31" x14ac:dyDescent="0.35">
      <c r="A73" s="63">
        <v>61323</v>
      </c>
      <c r="B73" s="63" t="s">
        <v>137</v>
      </c>
      <c r="C73" s="63" t="s">
        <v>87</v>
      </c>
      <c r="D73" s="63" t="s">
        <v>190</v>
      </c>
      <c r="E73" s="64">
        <v>13225397.190600522</v>
      </c>
      <c r="F73" s="64">
        <v>11033994.516971279</v>
      </c>
      <c r="G73" s="56">
        <v>0.10790585782121764</v>
      </c>
      <c r="H73" s="64">
        <f t="shared" si="20"/>
        <v>1427097.8288780712</v>
      </c>
      <c r="I73" s="56">
        <v>0.30636891586421483</v>
      </c>
      <c r="J73" s="64">
        <f t="shared" si="21"/>
        <v>3380472.9378161817</v>
      </c>
      <c r="K73" s="56">
        <f t="shared" si="22"/>
        <v>0.42215922302279696</v>
      </c>
      <c r="L73" s="65">
        <f t="shared" si="28"/>
        <v>1.2032960547480008E-3</v>
      </c>
      <c r="M73" s="65">
        <f t="shared" si="29"/>
        <v>5.0798252753881301E-4</v>
      </c>
      <c r="N73" s="65">
        <f t="shared" si="30"/>
        <v>0</v>
      </c>
      <c r="O73" s="65">
        <f t="shared" si="31"/>
        <v>4.9125390134073716E-4</v>
      </c>
      <c r="P73" s="64">
        <v>0</v>
      </c>
      <c r="Q73" s="64">
        <f t="shared" si="32"/>
        <v>0</v>
      </c>
      <c r="R73" s="64">
        <f t="shared" si="33"/>
        <v>0</v>
      </c>
      <c r="T73" s="56">
        <f t="shared" si="23"/>
        <v>0.89209414217878236</v>
      </c>
      <c r="U73" s="64">
        <f t="shared" si="24"/>
        <v>11798299.361722451</v>
      </c>
      <c r="V73" s="56">
        <f t="shared" si="25"/>
        <v>0.69363108413578511</v>
      </c>
      <c r="W73" s="64">
        <f t="shared" si="26"/>
        <v>7653521.5791550968</v>
      </c>
      <c r="X73" s="56">
        <f t="shared" si="27"/>
        <v>1.541551720956265</v>
      </c>
      <c r="Y73" s="65">
        <f t="shared" si="34"/>
        <v>2.8898702094141554E-3</v>
      </c>
      <c r="Z73" s="65">
        <f t="shared" si="35"/>
        <v>4.4548843946626334E-3</v>
      </c>
      <c r="AA73" s="65">
        <f t="shared" si="36"/>
        <v>0</v>
      </c>
      <c r="AB73" s="65">
        <f t="shared" si="37"/>
        <v>4.4341733426329633E-3</v>
      </c>
      <c r="AC73" s="64">
        <v>2070</v>
      </c>
      <c r="AD73" s="64">
        <f t="shared" si="38"/>
        <v>2502.4085009599667</v>
      </c>
      <c r="AE73" s="64">
        <f t="shared" si="39"/>
        <v>2494.8801966466895</v>
      </c>
    </row>
    <row r="74" spans="1:31" x14ac:dyDescent="0.35">
      <c r="A74" s="63">
        <v>61301</v>
      </c>
      <c r="B74" s="63" t="s">
        <v>138</v>
      </c>
      <c r="C74" s="63" t="s">
        <v>87</v>
      </c>
      <c r="D74" s="63" t="s">
        <v>190</v>
      </c>
      <c r="E74" s="64">
        <v>17742690.747017894</v>
      </c>
      <c r="F74" s="64">
        <v>6168849.7281312123</v>
      </c>
      <c r="G74" s="56">
        <v>0.12252152197910136</v>
      </c>
      <c r="H74" s="64">
        <f t="shared" si="20"/>
        <v>2173861.4743291512</v>
      </c>
      <c r="I74" s="56">
        <v>0.25443385258328904</v>
      </c>
      <c r="J74" s="64">
        <f t="shared" si="21"/>
        <v>1569564.2023357996</v>
      </c>
      <c r="K74" s="56">
        <f t="shared" si="22"/>
        <v>1.3850095912572715</v>
      </c>
      <c r="L74" s="65">
        <f t="shared" si="28"/>
        <v>5.5869413750267948E-4</v>
      </c>
      <c r="M74" s="65">
        <f t="shared" si="29"/>
        <v>7.7379673902041994E-4</v>
      </c>
      <c r="N74" s="65">
        <f t="shared" si="30"/>
        <v>0</v>
      </c>
      <c r="O74" s="65">
        <f t="shared" si="31"/>
        <v>7.4831445233020761E-4</v>
      </c>
      <c r="P74" s="64">
        <v>0</v>
      </c>
      <c r="Q74" s="64">
        <f t="shared" si="32"/>
        <v>0</v>
      </c>
      <c r="R74" s="64">
        <f t="shared" si="33"/>
        <v>0</v>
      </c>
      <c r="T74" s="56">
        <f t="shared" si="23"/>
        <v>0.87747847802089862</v>
      </c>
      <c r="U74" s="64">
        <f t="shared" si="24"/>
        <v>15568829.272688743</v>
      </c>
      <c r="V74" s="56">
        <f t="shared" si="25"/>
        <v>0.74556614741671101</v>
      </c>
      <c r="W74" s="64">
        <f t="shared" si="26"/>
        <v>4599285.5257954132</v>
      </c>
      <c r="X74" s="56">
        <f t="shared" si="27"/>
        <v>3.3850538709479721</v>
      </c>
      <c r="Y74" s="65">
        <f t="shared" si="34"/>
        <v>1.7366303979315582E-3</v>
      </c>
      <c r="Z74" s="65">
        <f t="shared" si="35"/>
        <v>5.8785874509241385E-3</v>
      </c>
      <c r="AA74" s="65">
        <f t="shared" si="36"/>
        <v>0</v>
      </c>
      <c r="AB74" s="65">
        <f t="shared" si="37"/>
        <v>5.8512575092756133E-3</v>
      </c>
      <c r="AC74" s="64">
        <v>181</v>
      </c>
      <c r="AD74" s="64">
        <f t="shared" si="38"/>
        <v>218.80963220954297</v>
      </c>
      <c r="AE74" s="64">
        <f t="shared" si="39"/>
        <v>218.1513601898796</v>
      </c>
    </row>
    <row r="75" spans="1:31" x14ac:dyDescent="0.35">
      <c r="A75" s="63">
        <v>61309</v>
      </c>
      <c r="B75" s="63" t="s">
        <v>139</v>
      </c>
      <c r="C75" s="63" t="s">
        <v>87</v>
      </c>
      <c r="D75" s="63" t="s">
        <v>190</v>
      </c>
      <c r="E75" s="64">
        <v>10073304.787148595</v>
      </c>
      <c r="F75" s="64">
        <v>7124515.3855421692</v>
      </c>
      <c r="G75" s="56">
        <v>0.12779982684689897</v>
      </c>
      <c r="H75" s="64">
        <f t="shared" si="20"/>
        <v>1287366.6075736289</v>
      </c>
      <c r="I75" s="56">
        <v>0.29235114990158467</v>
      </c>
      <c r="J75" s="64">
        <f t="shared" si="21"/>
        <v>2082860.265454785</v>
      </c>
      <c r="K75" s="56">
        <f t="shared" si="22"/>
        <v>0.61807631982097322</v>
      </c>
      <c r="L75" s="65">
        <f t="shared" si="28"/>
        <v>7.414044088257689E-4</v>
      </c>
      <c r="M75" s="65">
        <f t="shared" si="29"/>
        <v>4.5824450850607553E-4</v>
      </c>
      <c r="N75" s="65">
        <f t="shared" si="30"/>
        <v>0</v>
      </c>
      <c r="O75" s="65">
        <f t="shared" si="31"/>
        <v>4.4315382984187008E-4</v>
      </c>
      <c r="P75" s="64">
        <v>0</v>
      </c>
      <c r="Q75" s="64">
        <f t="shared" si="32"/>
        <v>0</v>
      </c>
      <c r="R75" s="64">
        <f t="shared" si="33"/>
        <v>0</v>
      </c>
      <c r="T75" s="56">
        <f t="shared" si="23"/>
        <v>0.87220017315310105</v>
      </c>
      <c r="U75" s="64">
        <f t="shared" si="24"/>
        <v>8785938.1795749664</v>
      </c>
      <c r="V75" s="56">
        <f t="shared" si="25"/>
        <v>0.70764885009841527</v>
      </c>
      <c r="W75" s="64">
        <f t="shared" si="26"/>
        <v>5041655.1200873842</v>
      </c>
      <c r="X75" s="56">
        <f t="shared" si="27"/>
        <v>1.74266941516275</v>
      </c>
      <c r="Y75" s="65">
        <f t="shared" si="34"/>
        <v>1.9036634034406536E-3</v>
      </c>
      <c r="Z75" s="65">
        <f t="shared" si="35"/>
        <v>3.3174559899406542E-3</v>
      </c>
      <c r="AA75" s="65">
        <f t="shared" si="36"/>
        <v>0</v>
      </c>
      <c r="AB75" s="65">
        <f t="shared" si="37"/>
        <v>3.3020329177513691E-3</v>
      </c>
      <c r="AC75" s="64">
        <v>0</v>
      </c>
      <c r="AD75" s="64">
        <f t="shared" si="38"/>
        <v>0</v>
      </c>
      <c r="AE75" s="64">
        <f t="shared" si="39"/>
        <v>0</v>
      </c>
    </row>
    <row r="76" spans="1:31" x14ac:dyDescent="0.35">
      <c r="A76" s="63">
        <v>61315</v>
      </c>
      <c r="B76" s="63" t="s">
        <v>140</v>
      </c>
      <c r="C76" s="63" t="s">
        <v>87</v>
      </c>
      <c r="D76" s="63" t="s">
        <v>190</v>
      </c>
      <c r="E76" s="64">
        <v>12338846.738955824</v>
      </c>
      <c r="F76" s="64">
        <v>9479530.8835341372</v>
      </c>
      <c r="G76" s="56">
        <v>7.47955707734166E-2</v>
      </c>
      <c r="H76" s="64">
        <f t="shared" si="20"/>
        <v>922891.0845259109</v>
      </c>
      <c r="I76" s="56">
        <v>0.28862670724520562</v>
      </c>
      <c r="J76" s="64">
        <f t="shared" si="21"/>
        <v>2736045.7851436925</v>
      </c>
      <c r="K76" s="56">
        <f t="shared" si="22"/>
        <v>0.33730834825099326</v>
      </c>
      <c r="L76" s="65">
        <f t="shared" si="28"/>
        <v>9.7390902380663398E-4</v>
      </c>
      <c r="M76" s="65">
        <f t="shared" si="29"/>
        <v>3.2850764416695298E-4</v>
      </c>
      <c r="N76" s="65">
        <f t="shared" si="30"/>
        <v>0</v>
      </c>
      <c r="O76" s="65">
        <f t="shared" si="31"/>
        <v>3.1768939494663981E-4</v>
      </c>
      <c r="P76" s="64">
        <v>0</v>
      </c>
      <c r="Q76" s="64">
        <f t="shared" si="32"/>
        <v>0</v>
      </c>
      <c r="R76" s="64">
        <f t="shared" si="33"/>
        <v>0</v>
      </c>
      <c r="T76" s="56">
        <f t="shared" si="23"/>
        <v>0.92520442922658341</v>
      </c>
      <c r="U76" s="64">
        <f t="shared" si="24"/>
        <v>11415955.654429913</v>
      </c>
      <c r="V76" s="56">
        <f t="shared" si="25"/>
        <v>0.71137329275479444</v>
      </c>
      <c r="W76" s="64">
        <f t="shared" si="26"/>
        <v>6743485.0983904451</v>
      </c>
      <c r="X76" s="56">
        <f t="shared" si="27"/>
        <v>1.6928866139490257</v>
      </c>
      <c r="Y76" s="65">
        <f t="shared" si="34"/>
        <v>2.5462522698757673E-3</v>
      </c>
      <c r="Z76" s="65">
        <f t="shared" si="35"/>
        <v>4.3105163834100081E-3</v>
      </c>
      <c r="AA76" s="65">
        <f t="shared" si="36"/>
        <v>0</v>
      </c>
      <c r="AB76" s="65">
        <f t="shared" si="37"/>
        <v>4.2904765078077348E-3</v>
      </c>
      <c r="AC76" s="64">
        <v>900</v>
      </c>
      <c r="AD76" s="64">
        <f t="shared" si="38"/>
        <v>1088.0036960695506</v>
      </c>
      <c r="AE76" s="64">
        <f t="shared" si="39"/>
        <v>1084.7305202811692</v>
      </c>
    </row>
    <row r="77" spans="1:31" x14ac:dyDescent="0.35">
      <c r="A77" s="63">
        <v>61311</v>
      </c>
      <c r="B77" s="63" t="s">
        <v>141</v>
      </c>
      <c r="C77" s="63" t="s">
        <v>87</v>
      </c>
      <c r="D77" s="63" t="s">
        <v>190</v>
      </c>
      <c r="E77" s="64">
        <v>13841317.312056737</v>
      </c>
      <c r="F77" s="64">
        <v>11041980.326241136</v>
      </c>
      <c r="G77" s="56">
        <v>0.68058255552716729</v>
      </c>
      <c r="H77" s="64">
        <f t="shared" si="20"/>
        <v>9420159.1081019957</v>
      </c>
      <c r="I77" s="56">
        <v>1</v>
      </c>
      <c r="J77" s="64">
        <f t="shared" si="21"/>
        <v>11041980.326241136</v>
      </c>
      <c r="K77" s="56">
        <f t="shared" si="22"/>
        <v>0.85312225069946002</v>
      </c>
      <c r="L77" s="65">
        <f t="shared" si="28"/>
        <v>3.9304474869585508E-3</v>
      </c>
      <c r="M77" s="65">
        <f t="shared" si="29"/>
        <v>3.3531522063301156E-3</v>
      </c>
      <c r="N77" s="65">
        <f t="shared" si="30"/>
        <v>0</v>
      </c>
      <c r="O77" s="65">
        <f t="shared" si="31"/>
        <v>3.2427278771376832E-3</v>
      </c>
      <c r="P77" s="64">
        <v>0</v>
      </c>
      <c r="Q77" s="64">
        <f t="shared" si="32"/>
        <v>0</v>
      </c>
      <c r="R77" s="64">
        <f t="shared" si="33"/>
        <v>0</v>
      </c>
      <c r="T77" s="56">
        <f t="shared" si="23"/>
        <v>0.31941744447283271</v>
      </c>
      <c r="U77" s="64">
        <f t="shared" si="24"/>
        <v>4421158.2039547414</v>
      </c>
      <c r="V77" s="56">
        <f t="shared" si="25"/>
        <v>0</v>
      </c>
      <c r="W77" s="64">
        <f t="shared" si="26"/>
        <v>0</v>
      </c>
      <c r="X77" s="56">
        <f t="shared" si="27"/>
        <v>0</v>
      </c>
      <c r="Y77" s="65">
        <f t="shared" si="34"/>
        <v>0</v>
      </c>
      <c r="Z77" s="65">
        <f t="shared" si="35"/>
        <v>1.6693718378626766E-3</v>
      </c>
      <c r="AA77" s="65">
        <f t="shared" si="36"/>
        <v>0</v>
      </c>
      <c r="AB77" s="65">
        <f t="shared" si="37"/>
        <v>1.6616108178388433E-3</v>
      </c>
      <c r="AC77" s="64">
        <v>0</v>
      </c>
      <c r="AD77" s="64">
        <f t="shared" si="38"/>
        <v>0</v>
      </c>
      <c r="AE77" s="64">
        <f t="shared" si="39"/>
        <v>0</v>
      </c>
    </row>
    <row r="78" spans="1:31" x14ac:dyDescent="0.35">
      <c r="A78" s="63">
        <v>61326</v>
      </c>
      <c r="B78" s="63" t="s">
        <v>142</v>
      </c>
      <c r="C78" s="63" t="s">
        <v>61</v>
      </c>
      <c r="D78" s="63" t="s">
        <v>190</v>
      </c>
      <c r="E78" s="64">
        <v>13824025.239953408</v>
      </c>
      <c r="F78" s="64">
        <v>4061592.8450786285</v>
      </c>
      <c r="G78" s="56">
        <v>5.4697379173974173E-2</v>
      </c>
      <c r="H78" s="64">
        <f t="shared" si="20"/>
        <v>756137.95026032091</v>
      </c>
      <c r="I78" s="56">
        <v>0.20270410341335821</v>
      </c>
      <c r="J78" s="64">
        <f t="shared" si="21"/>
        <v>823301.53609177412</v>
      </c>
      <c r="K78" s="56">
        <f t="shared" si="22"/>
        <v>0.91842164396986326</v>
      </c>
      <c r="L78" s="65">
        <f t="shared" si="28"/>
        <v>2.930582520465869E-4</v>
      </c>
      <c r="M78" s="65">
        <f t="shared" si="29"/>
        <v>2.6915104162356091E-4</v>
      </c>
      <c r="N78" s="65">
        <f t="shared" si="30"/>
        <v>0</v>
      </c>
      <c r="O78" s="65">
        <f t="shared" si="31"/>
        <v>2.6028749431228197E-4</v>
      </c>
      <c r="P78" s="64">
        <v>0</v>
      </c>
      <c r="Q78" s="64">
        <f t="shared" si="32"/>
        <v>0</v>
      </c>
      <c r="R78" s="64">
        <f t="shared" si="33"/>
        <v>0</v>
      </c>
      <c r="T78" s="56">
        <f t="shared" si="23"/>
        <v>0.94530262082602579</v>
      </c>
      <c r="U78" s="64">
        <f t="shared" si="24"/>
        <v>13067887.289693087</v>
      </c>
      <c r="V78" s="56">
        <f t="shared" si="25"/>
        <v>0.79729589658664179</v>
      </c>
      <c r="W78" s="64">
        <f t="shared" si="26"/>
        <v>3238291.3089868543</v>
      </c>
      <c r="X78" s="56">
        <f t="shared" si="27"/>
        <v>4.0354267244047177</v>
      </c>
      <c r="Y78" s="65">
        <f t="shared" si="34"/>
        <v>1.2227366822527433E-3</v>
      </c>
      <c r="Z78" s="65">
        <f t="shared" si="35"/>
        <v>4.9342642844726805E-3</v>
      </c>
      <c r="AA78" s="65">
        <f t="shared" si="36"/>
        <v>0</v>
      </c>
      <c r="AB78" s="65">
        <f t="shared" si="37"/>
        <v>4.9113245636470864E-3</v>
      </c>
      <c r="AC78" s="64">
        <v>21617.47</v>
      </c>
      <c r="AD78" s="64">
        <f t="shared" si="38"/>
        <v>26133.208066302923</v>
      </c>
      <c r="AE78" s="64">
        <f t="shared" si="39"/>
        <v>26054.588311402855</v>
      </c>
    </row>
    <row r="79" spans="1:31" x14ac:dyDescent="0.35">
      <c r="A79" s="63">
        <v>61306</v>
      </c>
      <c r="B79" s="63" t="s">
        <v>143</v>
      </c>
      <c r="C79" s="63" t="s">
        <v>87</v>
      </c>
      <c r="D79" s="63" t="s">
        <v>190</v>
      </c>
      <c r="E79" s="64">
        <v>11326128.793548387</v>
      </c>
      <c r="F79" s="64">
        <v>9364962.0206451602</v>
      </c>
      <c r="G79" s="56">
        <v>0.16206674357452669</v>
      </c>
      <c r="H79" s="64">
        <f t="shared" si="20"/>
        <v>1835588.8108760696</v>
      </c>
      <c r="I79" s="56">
        <v>0.31277361358046912</v>
      </c>
      <c r="J79" s="64">
        <f t="shared" si="21"/>
        <v>2929113.0122410385</v>
      </c>
      <c r="K79" s="56">
        <f t="shared" si="22"/>
        <v>0.62667053241202075</v>
      </c>
      <c r="L79" s="65">
        <f t="shared" si="28"/>
        <v>1.042632257786271E-3</v>
      </c>
      <c r="M79" s="65">
        <f t="shared" si="29"/>
        <v>6.5338691209686987E-4</v>
      </c>
      <c r="N79" s="65">
        <f t="shared" si="30"/>
        <v>0</v>
      </c>
      <c r="O79" s="65">
        <f t="shared" si="31"/>
        <v>6.318699015253823E-4</v>
      </c>
      <c r="P79" s="64">
        <v>0</v>
      </c>
      <c r="Q79" s="64">
        <f t="shared" si="32"/>
        <v>0</v>
      </c>
      <c r="R79" s="64">
        <f t="shared" si="33"/>
        <v>0</v>
      </c>
      <c r="T79" s="56">
        <f t="shared" si="23"/>
        <v>0.83793325642547334</v>
      </c>
      <c r="U79" s="64">
        <f t="shared" si="24"/>
        <v>9490539.982672317</v>
      </c>
      <c r="V79" s="56">
        <f t="shared" si="25"/>
        <v>0.68722638641953093</v>
      </c>
      <c r="W79" s="64">
        <f t="shared" si="26"/>
        <v>6435849.0084041217</v>
      </c>
      <c r="X79" s="56">
        <f t="shared" si="27"/>
        <v>1.4746368303978681</v>
      </c>
      <c r="Y79" s="65">
        <f t="shared" si="34"/>
        <v>2.4300928832982917E-3</v>
      </c>
      <c r="Z79" s="65">
        <f t="shared" si="35"/>
        <v>3.5835044669994091E-3</v>
      </c>
      <c r="AA79" s="65">
        <f t="shared" si="36"/>
        <v>0</v>
      </c>
      <c r="AB79" s="65">
        <f t="shared" si="37"/>
        <v>3.5668445178538154E-3</v>
      </c>
      <c r="AC79" s="64">
        <v>608</v>
      </c>
      <c r="AD79" s="64">
        <f t="shared" si="38"/>
        <v>735.00694134476305</v>
      </c>
      <c r="AE79" s="64">
        <f t="shared" si="39"/>
        <v>732.79572925661216</v>
      </c>
    </row>
    <row r="80" spans="1:31" x14ac:dyDescent="0.35">
      <c r="A80" s="63">
        <v>61313</v>
      </c>
      <c r="B80" s="63" t="s">
        <v>144</v>
      </c>
      <c r="C80" s="63" t="s">
        <v>87</v>
      </c>
      <c r="D80" s="63" t="s">
        <v>190</v>
      </c>
      <c r="E80" s="64">
        <v>10364770.872340426</v>
      </c>
      <c r="F80" s="64">
        <v>6309277.7872340418</v>
      </c>
      <c r="G80" s="56">
        <v>0.11320933326843433</v>
      </c>
      <c r="H80" s="64">
        <f t="shared" si="20"/>
        <v>1173388.7999377481</v>
      </c>
      <c r="I80" s="56">
        <v>0.65645875571862833</v>
      </c>
      <c r="J80" s="64">
        <f t="shared" si="21"/>
        <v>4141780.6456908397</v>
      </c>
      <c r="K80" s="56">
        <f t="shared" si="22"/>
        <v>0.28330539454293807</v>
      </c>
      <c r="L80" s="65">
        <f t="shared" si="28"/>
        <v>1.4742872971528626E-3</v>
      </c>
      <c r="M80" s="65">
        <f t="shared" si="29"/>
        <v>4.1767354438953348E-4</v>
      </c>
      <c r="N80" s="65">
        <f t="shared" si="30"/>
        <v>0</v>
      </c>
      <c r="O80" s="65">
        <f t="shared" si="31"/>
        <v>4.0391892839758067E-4</v>
      </c>
      <c r="P80" s="64">
        <v>0</v>
      </c>
      <c r="Q80" s="64">
        <f t="shared" si="32"/>
        <v>0</v>
      </c>
      <c r="R80" s="64">
        <f t="shared" si="33"/>
        <v>0</v>
      </c>
      <c r="T80" s="56">
        <f t="shared" si="23"/>
        <v>0.8867906667315657</v>
      </c>
      <c r="U80" s="64">
        <f t="shared" si="24"/>
        <v>9191382.0724026784</v>
      </c>
      <c r="V80" s="56">
        <f t="shared" si="25"/>
        <v>0.34354124428137167</v>
      </c>
      <c r="W80" s="64">
        <f t="shared" si="26"/>
        <v>2167497.1415432021</v>
      </c>
      <c r="X80" s="56">
        <f t="shared" si="27"/>
        <v>4.2405509544795299</v>
      </c>
      <c r="Y80" s="65">
        <f t="shared" si="34"/>
        <v>8.1841873097946122E-4</v>
      </c>
      <c r="Z80" s="65">
        <f t="shared" si="35"/>
        <v>3.4705463308188798E-3</v>
      </c>
      <c r="AA80" s="65">
        <f t="shared" si="36"/>
        <v>0</v>
      </c>
      <c r="AB80" s="65">
        <f t="shared" si="37"/>
        <v>3.4544115315152018E-3</v>
      </c>
      <c r="AC80" s="64">
        <v>1225</v>
      </c>
      <c r="AD80" s="64">
        <f t="shared" si="38"/>
        <v>1480.8939196502217</v>
      </c>
      <c r="AE80" s="64">
        <f t="shared" si="39"/>
        <v>1476.438763716036</v>
      </c>
    </row>
    <row r="81" spans="1:31" x14ac:dyDescent="0.35">
      <c r="A81" s="63">
        <v>61305</v>
      </c>
      <c r="B81" s="63" t="s">
        <v>145</v>
      </c>
      <c r="C81" s="63" t="s">
        <v>87</v>
      </c>
      <c r="D81" s="63" t="s">
        <v>190</v>
      </c>
      <c r="E81" s="64">
        <v>8342704.4545454551</v>
      </c>
      <c r="F81" s="64">
        <v>6455138.4848484844</v>
      </c>
      <c r="G81" s="56">
        <v>0.10747766750884068</v>
      </c>
      <c r="H81" s="64">
        <f t="shared" si="20"/>
        <v>896654.41549016046</v>
      </c>
      <c r="I81" s="56">
        <v>0.39419592522586833</v>
      </c>
      <c r="J81" s="64">
        <f t="shared" si="21"/>
        <v>2544589.2874959582</v>
      </c>
      <c r="K81" s="56">
        <f t="shared" si="22"/>
        <v>0.35237687272217</v>
      </c>
      <c r="L81" s="65">
        <f t="shared" si="28"/>
        <v>9.0575913693778198E-4</v>
      </c>
      <c r="M81" s="65">
        <f t="shared" si="29"/>
        <v>3.191685721136673E-4</v>
      </c>
      <c r="N81" s="65">
        <f t="shared" si="30"/>
        <v>0</v>
      </c>
      <c r="O81" s="65">
        <f t="shared" si="31"/>
        <v>3.0865787253718394E-4</v>
      </c>
      <c r="P81" s="64">
        <v>0</v>
      </c>
      <c r="Q81" s="64">
        <f t="shared" si="32"/>
        <v>0</v>
      </c>
      <c r="R81" s="64">
        <f t="shared" si="33"/>
        <v>0</v>
      </c>
      <c r="T81" s="56">
        <f t="shared" si="23"/>
        <v>0.89252233249115931</v>
      </c>
      <c r="U81" s="64">
        <f t="shared" si="24"/>
        <v>7446050.0390552944</v>
      </c>
      <c r="V81" s="56">
        <f t="shared" si="25"/>
        <v>0.60580407477413167</v>
      </c>
      <c r="W81" s="64">
        <f t="shared" si="26"/>
        <v>3910549.1973525262</v>
      </c>
      <c r="X81" s="56">
        <f t="shared" si="27"/>
        <v>1.9040931754793753</v>
      </c>
      <c r="Y81" s="65">
        <f t="shared" si="34"/>
        <v>1.4765725177618252E-3</v>
      </c>
      <c r="Z81" s="65">
        <f t="shared" si="35"/>
        <v>2.8115316541706902E-3</v>
      </c>
      <c r="AA81" s="65">
        <f t="shared" si="36"/>
        <v>0</v>
      </c>
      <c r="AB81" s="65">
        <f t="shared" si="37"/>
        <v>2.7984606576612506E-3</v>
      </c>
      <c r="AC81" s="64">
        <v>0</v>
      </c>
      <c r="AD81" s="64">
        <f t="shared" si="38"/>
        <v>0</v>
      </c>
      <c r="AE81" s="64">
        <f t="shared" si="39"/>
        <v>0</v>
      </c>
    </row>
    <row r="82" spans="1:31" x14ac:dyDescent="0.35">
      <c r="A82" s="63">
        <v>61310</v>
      </c>
      <c r="B82" s="63" t="s">
        <v>146</v>
      </c>
      <c r="C82" s="63" t="s">
        <v>87</v>
      </c>
      <c r="D82" s="63" t="s">
        <v>190</v>
      </c>
      <c r="E82" s="64">
        <v>7851442.8494934877</v>
      </c>
      <c r="F82" s="64">
        <v>6336787.8972503617</v>
      </c>
      <c r="G82" s="56">
        <v>0.20329480813441839</v>
      </c>
      <c r="H82" s="64">
        <f t="shared" si="20"/>
        <v>1596157.5676661297</v>
      </c>
      <c r="I82" s="56">
        <v>0.53405706039569589</v>
      </c>
      <c r="J82" s="64">
        <f t="shared" si="21"/>
        <v>3384206.3167565512</v>
      </c>
      <c r="K82" s="56">
        <f t="shared" si="22"/>
        <v>0.47164901258026704</v>
      </c>
      <c r="L82" s="65">
        <f t="shared" si="28"/>
        <v>1.2046249694390701E-3</v>
      </c>
      <c r="M82" s="65">
        <f t="shared" si="29"/>
        <v>5.6816017736547176E-4</v>
      </c>
      <c r="N82" s="65">
        <f t="shared" si="30"/>
        <v>0</v>
      </c>
      <c r="O82" s="65">
        <f t="shared" si="31"/>
        <v>5.4944981094041142E-4</v>
      </c>
      <c r="P82" s="64">
        <v>0</v>
      </c>
      <c r="Q82" s="64">
        <f t="shared" si="32"/>
        <v>0</v>
      </c>
      <c r="R82" s="64">
        <f t="shared" si="33"/>
        <v>0</v>
      </c>
      <c r="T82" s="56">
        <f t="shared" si="23"/>
        <v>0.79670519186558164</v>
      </c>
      <c r="U82" s="64">
        <f t="shared" si="24"/>
        <v>6255285.2818273585</v>
      </c>
      <c r="V82" s="56">
        <f t="shared" si="25"/>
        <v>0.46594293960430411</v>
      </c>
      <c r="W82" s="64">
        <f t="shared" si="26"/>
        <v>2952581.5804938106</v>
      </c>
      <c r="X82" s="56">
        <f t="shared" si="27"/>
        <v>2.1185816924256433</v>
      </c>
      <c r="Y82" s="65">
        <f t="shared" si="34"/>
        <v>1.1148564046089711E-3</v>
      </c>
      <c r="Z82" s="65">
        <f t="shared" si="35"/>
        <v>2.3619143684880418E-3</v>
      </c>
      <c r="AA82" s="65">
        <f t="shared" si="36"/>
        <v>0</v>
      </c>
      <c r="AB82" s="65">
        <f t="shared" si="37"/>
        <v>2.3509336724605559E-3</v>
      </c>
      <c r="AC82" s="64">
        <v>28.52</v>
      </c>
      <c r="AD82" s="64">
        <f t="shared" si="38"/>
        <v>34.477628235448428</v>
      </c>
      <c r="AE82" s="64">
        <f t="shared" si="39"/>
        <v>34.373904931576611</v>
      </c>
    </row>
    <row r="83" spans="1:31" x14ac:dyDescent="0.35">
      <c r="A83" s="63">
        <v>61307</v>
      </c>
      <c r="B83" s="63" t="s">
        <v>147</v>
      </c>
      <c r="C83" s="63" t="s">
        <v>87</v>
      </c>
      <c r="D83" s="63" t="s">
        <v>190</v>
      </c>
      <c r="E83" s="64">
        <v>6091518.7699999996</v>
      </c>
      <c r="F83" s="64">
        <v>5539895.9140000008</v>
      </c>
      <c r="G83" s="56">
        <v>0.13483241362909892</v>
      </c>
      <c r="H83" s="64">
        <f t="shared" si="20"/>
        <v>821334.17842605989</v>
      </c>
      <c r="I83" s="56">
        <v>0.68959900810861019</v>
      </c>
      <c r="J83" s="64">
        <f t="shared" si="21"/>
        <v>3820306.727319343</v>
      </c>
      <c r="K83" s="56">
        <f t="shared" si="22"/>
        <v>0.21499168445104899</v>
      </c>
      <c r="L83" s="65">
        <f t="shared" si="28"/>
        <v>1.3598570665914848E-3</v>
      </c>
      <c r="M83" s="65">
        <f t="shared" si="29"/>
        <v>2.9235796135916565E-4</v>
      </c>
      <c r="N83" s="65">
        <f t="shared" si="30"/>
        <v>0</v>
      </c>
      <c r="O83" s="65">
        <f t="shared" si="31"/>
        <v>2.8273017538923322E-4</v>
      </c>
      <c r="P83" s="64">
        <v>14423</v>
      </c>
      <c r="Q83" s="64">
        <f t="shared" si="32"/>
        <v>7848.4930309202018</v>
      </c>
      <c r="R83" s="64">
        <f t="shared" si="33"/>
        <v>7631.6420697123604</v>
      </c>
      <c r="T83" s="56">
        <f t="shared" si="23"/>
        <v>0.86516758637090108</v>
      </c>
      <c r="U83" s="64">
        <f t="shared" si="24"/>
        <v>5270184.5915739397</v>
      </c>
      <c r="V83" s="56">
        <f t="shared" si="25"/>
        <v>0.31040099189138981</v>
      </c>
      <c r="W83" s="64">
        <f t="shared" si="26"/>
        <v>1719589.1866806578</v>
      </c>
      <c r="X83" s="56">
        <f t="shared" si="27"/>
        <v>3.0647928193518337</v>
      </c>
      <c r="Y83" s="65">
        <f t="shared" si="34"/>
        <v>6.4929451254878946E-4</v>
      </c>
      <c r="Z83" s="65">
        <f t="shared" si="35"/>
        <v>1.989953159704079E-3</v>
      </c>
      <c r="AA83" s="65">
        <f t="shared" si="36"/>
        <v>0</v>
      </c>
      <c r="AB83" s="65">
        <f t="shared" si="37"/>
        <v>1.980701735923786E-3</v>
      </c>
      <c r="AC83" s="64">
        <v>155462.43</v>
      </c>
      <c r="AD83" s="64">
        <f t="shared" si="38"/>
        <v>187937.44271105976</v>
      </c>
      <c r="AE83" s="64">
        <f t="shared" si="39"/>
        <v>187372.04730897208</v>
      </c>
    </row>
    <row r="84" spans="1:31" x14ac:dyDescent="0.35">
      <c r="A84" s="63">
        <v>61304</v>
      </c>
      <c r="B84" s="63" t="s">
        <v>148</v>
      </c>
      <c r="C84" s="63" t="s">
        <v>87</v>
      </c>
      <c r="D84" s="63" t="s">
        <v>190</v>
      </c>
      <c r="E84" s="64">
        <v>5522644.3636363633</v>
      </c>
      <c r="F84" s="64">
        <v>4229943.0909090899</v>
      </c>
      <c r="G84" s="56">
        <v>0.29192613381759863</v>
      </c>
      <c r="H84" s="64">
        <f t="shared" si="20"/>
        <v>1612204.2175259159</v>
      </c>
      <c r="I84" s="56">
        <v>0.85967534042500193</v>
      </c>
      <c r="J84" s="64">
        <f t="shared" si="21"/>
        <v>3636377.766655657</v>
      </c>
      <c r="K84" s="56">
        <f t="shared" si="22"/>
        <v>0.44335443701951938</v>
      </c>
      <c r="L84" s="65">
        <f t="shared" si="28"/>
        <v>1.2943866437270767E-3</v>
      </c>
      <c r="M84" s="65">
        <f t="shared" si="29"/>
        <v>5.7387206171520327E-4</v>
      </c>
      <c r="N84" s="65">
        <f t="shared" si="30"/>
        <v>0</v>
      </c>
      <c r="O84" s="65">
        <f t="shared" si="31"/>
        <v>5.549735943752626E-4</v>
      </c>
      <c r="P84" s="64">
        <v>0</v>
      </c>
      <c r="Q84" s="64">
        <f t="shared" si="32"/>
        <v>0</v>
      </c>
      <c r="R84" s="64">
        <f t="shared" si="33"/>
        <v>0</v>
      </c>
      <c r="T84" s="56">
        <f t="shared" si="23"/>
        <v>0.70807386618240131</v>
      </c>
      <c r="U84" s="64">
        <f t="shared" si="24"/>
        <v>3910440.1461104471</v>
      </c>
      <c r="V84" s="56">
        <f t="shared" si="25"/>
        <v>0.14032465957499807</v>
      </c>
      <c r="W84" s="64">
        <f t="shared" si="26"/>
        <v>593565.32425343315</v>
      </c>
      <c r="X84" s="56">
        <f t="shared" si="27"/>
        <v>6.5880535575909347</v>
      </c>
      <c r="Y84" s="65">
        <f t="shared" si="34"/>
        <v>2.2412254674672411E-4</v>
      </c>
      <c r="Z84" s="65">
        <f t="shared" si="35"/>
        <v>1.4765313414310964E-3</v>
      </c>
      <c r="AA84" s="65">
        <f t="shared" si="36"/>
        <v>0</v>
      </c>
      <c r="AB84" s="65">
        <f t="shared" si="37"/>
        <v>1.4696668496224075E-3</v>
      </c>
      <c r="AC84" s="64">
        <v>0</v>
      </c>
      <c r="AD84" s="64">
        <f t="shared" si="38"/>
        <v>0</v>
      </c>
      <c r="AE84" s="64">
        <f t="shared" si="39"/>
        <v>0</v>
      </c>
    </row>
    <row r="85" spans="1:31" x14ac:dyDescent="0.35">
      <c r="A85" s="63">
        <v>61319</v>
      </c>
      <c r="B85" s="63" t="s">
        <v>149</v>
      </c>
      <c r="C85" s="63" t="s">
        <v>87</v>
      </c>
      <c r="D85" s="63" t="s">
        <v>190</v>
      </c>
      <c r="E85" s="64">
        <v>7522354.5080000004</v>
      </c>
      <c r="F85" s="64">
        <v>8405074.7800000012</v>
      </c>
      <c r="G85" s="56">
        <v>0.16435576728006532</v>
      </c>
      <c r="H85" s="64">
        <f t="shared" si="20"/>
        <v>1236342.3469149983</v>
      </c>
      <c r="I85" s="56">
        <v>0.51274738158277111</v>
      </c>
      <c r="J85" s="64">
        <f t="shared" si="21"/>
        <v>4309680.0854523862</v>
      </c>
      <c r="K85" s="56">
        <f t="shared" si="22"/>
        <v>0.28687566649978374</v>
      </c>
      <c r="L85" s="65">
        <f t="shared" si="28"/>
        <v>1.5340519328046964E-3</v>
      </c>
      <c r="M85" s="65">
        <f t="shared" si="29"/>
        <v>4.400821706686287E-4</v>
      </c>
      <c r="N85" s="65">
        <f t="shared" si="30"/>
        <v>0</v>
      </c>
      <c r="O85" s="65">
        <f t="shared" si="31"/>
        <v>4.2558960501834497E-4</v>
      </c>
      <c r="P85" s="64">
        <v>0</v>
      </c>
      <c r="Q85" s="64">
        <f t="shared" si="32"/>
        <v>0</v>
      </c>
      <c r="R85" s="64">
        <f t="shared" si="33"/>
        <v>0</v>
      </c>
      <c r="T85" s="56">
        <f t="shared" si="23"/>
        <v>0.83564423271993471</v>
      </c>
      <c r="U85" s="64">
        <f t="shared" si="24"/>
        <v>6286012.1610850021</v>
      </c>
      <c r="V85" s="56">
        <f t="shared" si="25"/>
        <v>0.48725261841722889</v>
      </c>
      <c r="W85" s="64">
        <f t="shared" si="26"/>
        <v>4095394.6945476145</v>
      </c>
      <c r="X85" s="56">
        <f t="shared" si="27"/>
        <v>1.534897764421548</v>
      </c>
      <c r="Y85" s="65">
        <f t="shared" si="34"/>
        <v>1.5463677734704273E-3</v>
      </c>
      <c r="Z85" s="65">
        <f t="shared" si="35"/>
        <v>2.3735164384732855E-3</v>
      </c>
      <c r="AA85" s="65">
        <f t="shared" si="36"/>
        <v>0</v>
      </c>
      <c r="AB85" s="65">
        <f t="shared" si="37"/>
        <v>2.3624818036555128E-3</v>
      </c>
      <c r="AC85" s="64">
        <v>659.97</v>
      </c>
      <c r="AD85" s="64">
        <f t="shared" si="38"/>
        <v>797.83311032780148</v>
      </c>
      <c r="AE85" s="64">
        <f t="shared" si="39"/>
        <v>795.43289052218154</v>
      </c>
    </row>
    <row r="86" spans="1:31" x14ac:dyDescent="0.35">
      <c r="A86" s="63">
        <v>61308</v>
      </c>
      <c r="B86" s="63" t="s">
        <v>150</v>
      </c>
      <c r="C86" s="63" t="s">
        <v>78</v>
      </c>
      <c r="D86" s="63" t="s">
        <v>190</v>
      </c>
      <c r="E86" s="64">
        <v>3564718.6108949408</v>
      </c>
      <c r="F86" s="64">
        <v>1287317.4182879385</v>
      </c>
      <c r="G86" s="56">
        <v>0.20549989524182832</v>
      </c>
      <c r="H86" s="64">
        <f t="shared" si="20"/>
        <v>732549.30110550614</v>
      </c>
      <c r="I86" s="56">
        <v>0.4501256602536769</v>
      </c>
      <c r="J86" s="64">
        <f t="shared" si="21"/>
        <v>579454.602862917</v>
      </c>
      <c r="K86" s="56">
        <f t="shared" si="22"/>
        <v>1.2642048186107984</v>
      </c>
      <c r="L86" s="65">
        <f t="shared" si="28"/>
        <v>2.0625973062247068E-4</v>
      </c>
      <c r="M86" s="65">
        <f t="shared" si="29"/>
        <v>2.6075454533829262E-4</v>
      </c>
      <c r="N86" s="65">
        <f t="shared" si="30"/>
        <v>0</v>
      </c>
      <c r="O86" s="65">
        <f t="shared" si="31"/>
        <v>2.5216750723769529E-4</v>
      </c>
      <c r="P86" s="64">
        <v>0</v>
      </c>
      <c r="Q86" s="64">
        <f t="shared" si="32"/>
        <v>0</v>
      </c>
      <c r="R86" s="64">
        <f t="shared" si="33"/>
        <v>0</v>
      </c>
      <c r="T86" s="56">
        <f t="shared" si="23"/>
        <v>0.79450010475817168</v>
      </c>
      <c r="U86" s="64">
        <f t="shared" si="24"/>
        <v>2832169.3097894345</v>
      </c>
      <c r="V86" s="56">
        <f t="shared" si="25"/>
        <v>0.54987433974632305</v>
      </c>
      <c r="W86" s="64">
        <f t="shared" si="26"/>
        <v>707862.81542502134</v>
      </c>
      <c r="X86" s="56">
        <f t="shared" si="27"/>
        <v>4.0010143887681373</v>
      </c>
      <c r="Y86" s="65">
        <f t="shared" si="34"/>
        <v>2.6727979290216172E-4</v>
      </c>
      <c r="Z86" s="65">
        <f t="shared" si="35"/>
        <v>1.0693902972285169E-3</v>
      </c>
      <c r="AA86" s="65">
        <f t="shared" si="36"/>
        <v>0</v>
      </c>
      <c r="AB86" s="65">
        <f t="shared" si="37"/>
        <v>1.0644186310473564E-3</v>
      </c>
      <c r="AC86" s="64">
        <v>0</v>
      </c>
      <c r="AD86" s="64">
        <f t="shared" si="38"/>
        <v>0</v>
      </c>
      <c r="AE86" s="64">
        <f t="shared" si="39"/>
        <v>0</v>
      </c>
    </row>
    <row r="87" spans="1:31" x14ac:dyDescent="0.35">
      <c r="A87" s="63">
        <v>61343</v>
      </c>
      <c r="B87" s="63" t="s">
        <v>151</v>
      </c>
      <c r="C87" s="63" t="s">
        <v>87</v>
      </c>
      <c r="D87" s="63" t="s">
        <v>190</v>
      </c>
      <c r="E87" s="64">
        <v>4964365.4523809524</v>
      </c>
      <c r="F87" s="64">
        <v>6151637.3690476194</v>
      </c>
      <c r="G87" s="56">
        <v>0.11034043363565578</v>
      </c>
      <c r="H87" s="64">
        <f t="shared" si="20"/>
        <v>547770.23674158275</v>
      </c>
      <c r="I87" s="56">
        <v>0.37298996476205809</v>
      </c>
      <c r="J87" s="64">
        <f t="shared" si="21"/>
        <v>2294499.0055100312</v>
      </c>
      <c r="K87" s="56">
        <f t="shared" si="22"/>
        <v>0.2387319564864322</v>
      </c>
      <c r="L87" s="65">
        <f t="shared" si="28"/>
        <v>8.167382646574417E-4</v>
      </c>
      <c r="M87" s="65">
        <f t="shared" si="29"/>
        <v>1.9498152385900451E-4</v>
      </c>
      <c r="N87" s="65">
        <f t="shared" si="30"/>
        <v>0</v>
      </c>
      <c r="O87" s="65">
        <f t="shared" si="31"/>
        <v>1.8856048996248082E-4</v>
      </c>
      <c r="P87" s="64">
        <v>0</v>
      </c>
      <c r="Q87" s="64">
        <f t="shared" si="32"/>
        <v>0</v>
      </c>
      <c r="R87" s="64">
        <f t="shared" si="33"/>
        <v>0</v>
      </c>
      <c r="T87" s="56">
        <f t="shared" si="23"/>
        <v>0.88965956636434418</v>
      </c>
      <c r="U87" s="64">
        <f t="shared" si="24"/>
        <v>4416595.2156393696</v>
      </c>
      <c r="V87" s="56">
        <f t="shared" si="25"/>
        <v>0.62701003523794197</v>
      </c>
      <c r="W87" s="64">
        <f t="shared" si="26"/>
        <v>3857138.3635375886</v>
      </c>
      <c r="X87" s="56">
        <f t="shared" si="27"/>
        <v>1.1450445380415841</v>
      </c>
      <c r="Y87" s="65">
        <f t="shared" si="34"/>
        <v>1.4564052815548821E-3</v>
      </c>
      <c r="Z87" s="65">
        <f t="shared" si="35"/>
        <v>1.667648912819333E-3</v>
      </c>
      <c r="AA87" s="65">
        <f t="shared" si="36"/>
        <v>0</v>
      </c>
      <c r="AB87" s="65">
        <f t="shared" si="37"/>
        <v>1.6598959027879156E-3</v>
      </c>
      <c r="AC87" s="64">
        <v>487</v>
      </c>
      <c r="AD87" s="64">
        <f t="shared" si="38"/>
        <v>588.73088887319022</v>
      </c>
      <c r="AE87" s="64">
        <f t="shared" si="39"/>
        <v>586.95973708547717</v>
      </c>
    </row>
    <row r="88" spans="1:31" x14ac:dyDescent="0.35">
      <c r="A88" s="63">
        <v>61300</v>
      </c>
      <c r="B88" s="63" t="s">
        <v>152</v>
      </c>
      <c r="C88" s="63" t="s">
        <v>87</v>
      </c>
      <c r="D88" s="63" t="s">
        <v>190</v>
      </c>
      <c r="E88" s="64">
        <v>1992402.9804560263</v>
      </c>
      <c r="F88" s="64">
        <v>5182587.1237785015</v>
      </c>
      <c r="G88" s="56">
        <v>0.26552573603902624</v>
      </c>
      <c r="H88" s="64">
        <f t="shared" si="20"/>
        <v>529034.26787193597</v>
      </c>
      <c r="I88" s="56">
        <v>1</v>
      </c>
      <c r="J88" s="64">
        <f t="shared" si="21"/>
        <v>5182587.1237785015</v>
      </c>
      <c r="K88" s="56">
        <f t="shared" si="22"/>
        <v>0.10207918463051897</v>
      </c>
      <c r="L88" s="65">
        <f t="shared" si="28"/>
        <v>1.8447675086134833E-3</v>
      </c>
      <c r="M88" s="65">
        <f t="shared" si="29"/>
        <v>1.8831236311213825E-4</v>
      </c>
      <c r="N88" s="65">
        <f t="shared" si="30"/>
        <v>0</v>
      </c>
      <c r="O88" s="65">
        <f t="shared" si="31"/>
        <v>1.8211095467739915E-4</v>
      </c>
      <c r="P88" s="64">
        <v>0</v>
      </c>
      <c r="Q88" s="64">
        <f t="shared" si="32"/>
        <v>0</v>
      </c>
      <c r="R88" s="64">
        <f t="shared" si="33"/>
        <v>0</v>
      </c>
      <c r="T88" s="56">
        <f t="shared" si="23"/>
        <v>0.73447426396097382</v>
      </c>
      <c r="U88" s="64">
        <f t="shared" si="24"/>
        <v>1463368.7125840904</v>
      </c>
      <c r="V88" s="56">
        <f t="shared" si="25"/>
        <v>0</v>
      </c>
      <c r="W88" s="64">
        <f t="shared" si="26"/>
        <v>0</v>
      </c>
      <c r="X88" s="56">
        <f t="shared" si="27"/>
        <v>0</v>
      </c>
      <c r="Y88" s="65">
        <f t="shared" si="34"/>
        <v>0</v>
      </c>
      <c r="Z88" s="65">
        <f t="shared" si="35"/>
        <v>5.5254899383877596E-4</v>
      </c>
      <c r="AA88" s="65">
        <f t="shared" si="36"/>
        <v>0</v>
      </c>
      <c r="AB88" s="65">
        <f t="shared" si="37"/>
        <v>5.499801570415635E-4</v>
      </c>
      <c r="AC88" s="64">
        <v>0</v>
      </c>
      <c r="AD88" s="64">
        <f t="shared" si="38"/>
        <v>0</v>
      </c>
      <c r="AE88" s="64">
        <f t="shared" si="39"/>
        <v>0</v>
      </c>
    </row>
    <row r="89" spans="1:31" x14ac:dyDescent="0.35">
      <c r="P89" s="64"/>
      <c r="Q89" s="64"/>
      <c r="R89" s="64"/>
      <c r="Z89" s="70"/>
      <c r="AA89" s="70"/>
      <c r="AB89" s="70"/>
      <c r="AD89" s="64"/>
      <c r="AE89" s="64"/>
    </row>
    <row r="90" spans="1:31" x14ac:dyDescent="0.35">
      <c r="A90">
        <v>64001</v>
      </c>
      <c r="B90" s="67" t="s">
        <v>153</v>
      </c>
      <c r="D90" s="63" t="s">
        <v>191</v>
      </c>
      <c r="E90" s="64"/>
      <c r="F90" s="64"/>
      <c r="G90" s="56">
        <v>1</v>
      </c>
      <c r="H90" s="64">
        <f t="shared" si="20"/>
        <v>0</v>
      </c>
      <c r="I90" s="56">
        <v>0.97966291037132747</v>
      </c>
      <c r="J90" s="64">
        <f t="shared" ref="J90:J98" si="40">F90*I90</f>
        <v>0</v>
      </c>
      <c r="K90" s="56">
        <f t="shared" ref="K90:K100" si="41">IFERROR(H90/J90,0)</f>
        <v>0</v>
      </c>
      <c r="L90" s="56"/>
      <c r="M90" s="68"/>
      <c r="N90" s="68"/>
      <c r="O90" s="68">
        <f t="shared" ref="O90:O98" si="42">H90/SUM($J$5:$J$98)</f>
        <v>0</v>
      </c>
      <c r="P90" s="64"/>
      <c r="Q90" s="68"/>
      <c r="R90" s="68"/>
      <c r="T90" s="56">
        <f t="shared" ref="T90:T98" si="43">1-G90</f>
        <v>0</v>
      </c>
      <c r="U90" s="64">
        <f t="shared" ref="U90:U98" si="44">E90*T90</f>
        <v>0</v>
      </c>
      <c r="V90" s="56">
        <f t="shared" ref="V90:V98" si="45">1-I90</f>
        <v>2.0337089628672533E-2</v>
      </c>
      <c r="W90" s="64">
        <f t="shared" ref="W90:W98" si="46">F90*V90</f>
        <v>0</v>
      </c>
      <c r="X90" s="56">
        <f t="shared" ref="X90:X98" si="47">IFERROR(U90/W90,0)</f>
        <v>0</v>
      </c>
      <c r="Y90" s="56"/>
      <c r="Z90" s="65"/>
      <c r="AA90" s="65">
        <f t="shared" ref="AA90:AB98" si="48">T90/SUM($W$5:$W$98)</f>
        <v>0</v>
      </c>
      <c r="AB90" s="65">
        <f t="shared" si="48"/>
        <v>0</v>
      </c>
      <c r="AC90" s="64"/>
      <c r="AD90" s="68"/>
      <c r="AE90" s="68"/>
    </row>
    <row r="91" spans="1:31" x14ac:dyDescent="0.35">
      <c r="A91">
        <v>64003</v>
      </c>
      <c r="B91" s="67" t="s">
        <v>154</v>
      </c>
      <c r="D91" s="63" t="s">
        <v>191</v>
      </c>
      <c r="E91" s="64"/>
      <c r="F91" s="64"/>
      <c r="G91" s="56">
        <v>1</v>
      </c>
      <c r="H91" s="64">
        <f t="shared" si="20"/>
        <v>0</v>
      </c>
      <c r="I91" s="56">
        <v>0.97837611297181515</v>
      </c>
      <c r="J91" s="64">
        <f t="shared" si="40"/>
        <v>0</v>
      </c>
      <c r="K91" s="56">
        <f t="shared" si="41"/>
        <v>0</v>
      </c>
      <c r="L91" s="56"/>
      <c r="M91" s="68"/>
      <c r="N91" s="68"/>
      <c r="O91" s="68">
        <f t="shared" si="42"/>
        <v>0</v>
      </c>
      <c r="P91" s="64"/>
      <c r="Q91" s="68"/>
      <c r="R91" s="68"/>
      <c r="T91" s="56">
        <f t="shared" si="43"/>
        <v>0</v>
      </c>
      <c r="U91" s="64">
        <f t="shared" si="44"/>
        <v>0</v>
      </c>
      <c r="V91" s="56">
        <f t="shared" si="45"/>
        <v>2.1623887028184852E-2</v>
      </c>
      <c r="W91" s="64">
        <f t="shared" si="46"/>
        <v>0</v>
      </c>
      <c r="X91" s="56">
        <f t="shared" si="47"/>
        <v>0</v>
      </c>
      <c r="Y91" s="56"/>
      <c r="Z91" s="65"/>
      <c r="AA91" s="65">
        <f t="shared" si="48"/>
        <v>0</v>
      </c>
      <c r="AB91" s="65">
        <f t="shared" si="48"/>
        <v>0</v>
      </c>
      <c r="AC91" s="64"/>
      <c r="AD91" s="68"/>
      <c r="AE91" s="68"/>
    </row>
    <row r="92" spans="1:31" x14ac:dyDescent="0.35">
      <c r="A92">
        <v>64007</v>
      </c>
      <c r="B92" s="69" t="s">
        <v>155</v>
      </c>
      <c r="D92" s="63" t="s">
        <v>191</v>
      </c>
      <c r="E92" s="64">
        <v>16111543.901779145</v>
      </c>
      <c r="F92" s="64">
        <v>20101524.514918454</v>
      </c>
      <c r="G92" s="56">
        <v>0.85602114663782058</v>
      </c>
      <c r="H92" s="64">
        <f t="shared" si="20"/>
        <v>13791822.28490657</v>
      </c>
      <c r="I92" s="56">
        <v>0.88980235607910851</v>
      </c>
      <c r="J92" s="64">
        <f t="shared" si="40"/>
        <v>17886383.874156401</v>
      </c>
      <c r="K92" s="56">
        <f t="shared" si="41"/>
        <v>0.77107940777420292</v>
      </c>
      <c r="L92" s="56"/>
      <c r="M92" s="68"/>
      <c r="N92" s="68"/>
      <c r="O92" s="68">
        <f t="shared" si="42"/>
        <v>4.7475977938982216E-3</v>
      </c>
      <c r="P92" s="64">
        <v>14140195</v>
      </c>
      <c r="Q92" s="68"/>
      <c r="R92" s="64">
        <f t="shared" ref="R92:R93" si="49">P92*($O$3-1)</f>
        <v>7482001.4584993673</v>
      </c>
      <c r="T92" s="56">
        <f t="shared" si="43"/>
        <v>0.14397885336217942</v>
      </c>
      <c r="U92" s="64">
        <f t="shared" si="44"/>
        <v>2319721.6168725756</v>
      </c>
      <c r="V92" s="56">
        <f t="shared" si="45"/>
        <v>0.11019764392089149</v>
      </c>
      <c r="W92" s="64">
        <f t="shared" si="46"/>
        <v>2215140.6407620548</v>
      </c>
      <c r="X92" s="56">
        <f t="shared" si="47"/>
        <v>1.047211889929726</v>
      </c>
      <c r="Y92" s="56"/>
      <c r="Z92" s="65"/>
      <c r="AA92" s="65">
        <f t="shared" si="48"/>
        <v>5.4111798142086764E-11</v>
      </c>
      <c r="AB92" s="65">
        <f t="shared" si="48"/>
        <v>8.7182461137044211E-4</v>
      </c>
      <c r="AC92" s="64">
        <v>2212661</v>
      </c>
      <c r="AD92" s="68"/>
      <c r="AE92" s="64">
        <f t="shared" ref="AE92:AE93" si="50">AC92*($AB$3-1)</f>
        <v>2666823.241928725</v>
      </c>
    </row>
    <row r="93" spans="1:31" x14ac:dyDescent="0.35">
      <c r="A93">
        <v>64009</v>
      </c>
      <c r="B93" s="69" t="s">
        <v>156</v>
      </c>
      <c r="D93" s="63" t="s">
        <v>191</v>
      </c>
      <c r="E93" s="64">
        <v>26596358.483636305</v>
      </c>
      <c r="F93" s="64">
        <v>18397116.169996765</v>
      </c>
      <c r="G93" s="56">
        <v>0.91772176620871104</v>
      </c>
      <c r="H93" s="64">
        <f t="shared" si="20"/>
        <v>24408057.082322747</v>
      </c>
      <c r="I93" s="56">
        <v>0.92135433338879946</v>
      </c>
      <c r="J93" s="64">
        <f t="shared" si="40"/>
        <v>16950262.705083672</v>
      </c>
      <c r="K93" s="56">
        <f t="shared" si="41"/>
        <v>1.4399810496743721</v>
      </c>
      <c r="L93" s="56"/>
      <c r="M93" s="68"/>
      <c r="N93" s="68"/>
      <c r="O93" s="68">
        <f t="shared" si="42"/>
        <v>8.4020541712021002E-3</v>
      </c>
      <c r="P93" s="64">
        <v>8664060</v>
      </c>
      <c r="Q93" s="68"/>
      <c r="R93" s="64">
        <f t="shared" si="49"/>
        <v>4584414.1156841209</v>
      </c>
      <c r="T93" s="56">
        <f t="shared" si="43"/>
        <v>8.2278233791288957E-2</v>
      </c>
      <c r="U93" s="64">
        <f t="shared" si="44"/>
        <v>2188301.4013135592</v>
      </c>
      <c r="V93" s="56">
        <f t="shared" si="45"/>
        <v>7.8645666611200538E-2</v>
      </c>
      <c r="W93" s="64">
        <f t="shared" si="46"/>
        <v>1446853.4649130921</v>
      </c>
      <c r="X93" s="56">
        <f t="shared" si="47"/>
        <v>1.5124554451303771</v>
      </c>
      <c r="Y93" s="56"/>
      <c r="Z93" s="65"/>
      <c r="AA93" s="65">
        <f t="shared" si="48"/>
        <v>3.0922757574697886E-11</v>
      </c>
      <c r="AB93" s="65">
        <f t="shared" si="48"/>
        <v>8.2243274575924494E-4</v>
      </c>
      <c r="AC93" s="64">
        <v>55721</v>
      </c>
      <c r="AD93" s="68"/>
      <c r="AE93" s="64">
        <f t="shared" si="50"/>
        <v>67158.07702287448</v>
      </c>
    </row>
    <row r="94" spans="1:31" x14ac:dyDescent="0.35">
      <c r="A94">
        <v>64023</v>
      </c>
      <c r="B94" s="67" t="s">
        <v>157</v>
      </c>
      <c r="D94" s="63" t="s">
        <v>191</v>
      </c>
      <c r="E94" s="64"/>
      <c r="F94" s="64"/>
      <c r="G94" s="56">
        <v>0.99840059582588814</v>
      </c>
      <c r="H94" s="64">
        <f t="shared" si="20"/>
        <v>0</v>
      </c>
      <c r="I94" s="56">
        <v>0.99688493617870144</v>
      </c>
      <c r="J94" s="64">
        <f t="shared" si="40"/>
        <v>0</v>
      </c>
      <c r="K94" s="56">
        <f t="shared" si="41"/>
        <v>0</v>
      </c>
      <c r="L94" s="56"/>
      <c r="M94" s="68"/>
      <c r="N94" s="68"/>
      <c r="O94" s="68">
        <f t="shared" si="42"/>
        <v>0</v>
      </c>
      <c r="P94" s="64"/>
      <c r="Q94" s="68"/>
      <c r="R94" s="68"/>
      <c r="T94" s="56">
        <f t="shared" si="43"/>
        <v>1.5994041741118625E-3</v>
      </c>
      <c r="U94" s="64">
        <f t="shared" si="44"/>
        <v>0</v>
      </c>
      <c r="V94" s="56">
        <f t="shared" si="45"/>
        <v>3.1150638212985582E-3</v>
      </c>
      <c r="W94" s="64">
        <f t="shared" si="46"/>
        <v>0</v>
      </c>
      <c r="X94" s="56">
        <f t="shared" si="47"/>
        <v>0</v>
      </c>
      <c r="Y94" s="56"/>
      <c r="Z94" s="65"/>
      <c r="AA94" s="65">
        <f t="shared" si="48"/>
        <v>6.0110657777947205E-13</v>
      </c>
      <c r="AB94" s="65">
        <f t="shared" si="48"/>
        <v>0</v>
      </c>
      <c r="AC94" s="64"/>
      <c r="AD94" s="68"/>
      <c r="AE94" s="68"/>
    </row>
    <row r="95" spans="1:31" x14ac:dyDescent="0.35">
      <c r="A95">
        <v>64024</v>
      </c>
      <c r="B95" s="69" t="s">
        <v>158</v>
      </c>
      <c r="D95" s="63" t="s">
        <v>191</v>
      </c>
      <c r="E95" s="64">
        <v>17675459.149604425</v>
      </c>
      <c r="F95" s="64">
        <v>13749264.229599942</v>
      </c>
      <c r="G95" s="56">
        <v>0.9452786125051198</v>
      </c>
      <c r="H95" s="64">
        <f t="shared" si="20"/>
        <v>16708233.500328995</v>
      </c>
      <c r="I95" s="56">
        <v>0.95963429725908544</v>
      </c>
      <c r="J95" s="64">
        <f t="shared" si="40"/>
        <v>13194265.51680162</v>
      </c>
      <c r="K95" s="56">
        <f t="shared" si="41"/>
        <v>1.2663253956086209</v>
      </c>
      <c r="L95" s="56"/>
      <c r="M95" s="68"/>
      <c r="N95" s="68"/>
      <c r="O95" s="68">
        <f t="shared" si="42"/>
        <v>5.7515222330633197E-3</v>
      </c>
      <c r="P95" s="64">
        <v>10224195</v>
      </c>
      <c r="Q95" s="68"/>
      <c r="R95" s="64">
        <f t="shared" ref="R95:R97" si="51">P95*($O$3-1)</f>
        <v>5409928.3568566022</v>
      </c>
      <c r="T95" s="56">
        <f t="shared" si="43"/>
        <v>5.4721387494880203E-2</v>
      </c>
      <c r="U95" s="64">
        <f t="shared" si="44"/>
        <v>967225.64927542943</v>
      </c>
      <c r="V95" s="56">
        <f t="shared" si="45"/>
        <v>4.0365702740914555E-2</v>
      </c>
      <c r="W95" s="64">
        <f t="shared" si="46"/>
        <v>554998.7127983208</v>
      </c>
      <c r="X95" s="56">
        <f t="shared" si="47"/>
        <v>1.7427529595494873</v>
      </c>
      <c r="Y95" s="56"/>
      <c r="Z95" s="65"/>
      <c r="AA95" s="65">
        <f t="shared" si="48"/>
        <v>2.0566024836503438E-11</v>
      </c>
      <c r="AB95" s="65">
        <f t="shared" si="48"/>
        <v>3.6351393186736652E-4</v>
      </c>
      <c r="AC95" s="64">
        <v>331372</v>
      </c>
      <c r="AD95" s="68"/>
      <c r="AE95" s="64">
        <f t="shared" ref="AE95:AE97" si="52">AC95*($AB$3-1)</f>
        <v>399388.13551845739</v>
      </c>
    </row>
    <row r="96" spans="1:31" x14ac:dyDescent="0.35">
      <c r="A96">
        <v>64026</v>
      </c>
      <c r="B96" s="69" t="s">
        <v>159</v>
      </c>
      <c r="D96" s="63" t="s">
        <v>191</v>
      </c>
      <c r="E96" s="64">
        <v>38578435.014288738</v>
      </c>
      <c r="F96" s="64">
        <v>28525333.204020668</v>
      </c>
      <c r="G96" s="56">
        <v>0.82415483816586199</v>
      </c>
      <c r="H96" s="64">
        <f t="shared" si="20"/>
        <v>31794603.86589336</v>
      </c>
      <c r="I96" s="56">
        <v>0.87502473845101003</v>
      </c>
      <c r="J96" s="64">
        <f t="shared" si="40"/>
        <v>24960372.226076096</v>
      </c>
      <c r="K96" s="56">
        <f t="shared" si="41"/>
        <v>1.2738032741626162</v>
      </c>
      <c r="L96" s="56"/>
      <c r="M96" s="68"/>
      <c r="N96" s="68"/>
      <c r="O96" s="68">
        <f t="shared" si="42"/>
        <v>1.0944745955491098E-2</v>
      </c>
      <c r="P96" s="64">
        <v>10245700</v>
      </c>
      <c r="Q96" s="68"/>
      <c r="R96" s="64">
        <f t="shared" si="51"/>
        <v>5421307.2976254551</v>
      </c>
      <c r="T96" s="56">
        <f t="shared" si="43"/>
        <v>0.17584516183413801</v>
      </c>
      <c r="U96" s="64">
        <f t="shared" si="44"/>
        <v>6783831.1483953791</v>
      </c>
      <c r="V96" s="56">
        <f t="shared" si="45"/>
        <v>0.12497526154898997</v>
      </c>
      <c r="W96" s="64">
        <f t="shared" si="46"/>
        <v>3564960.9779445711</v>
      </c>
      <c r="X96" s="56">
        <f t="shared" si="47"/>
        <v>1.9029187669556746</v>
      </c>
      <c r="Y96" s="56"/>
      <c r="Z96" s="65"/>
      <c r="AA96" s="65">
        <f t="shared" si="48"/>
        <v>6.6088162804684118E-11</v>
      </c>
      <c r="AB96" s="65">
        <f t="shared" si="48"/>
        <v>2.5495778939742405E-3</v>
      </c>
      <c r="AC96" s="64">
        <v>1127185</v>
      </c>
      <c r="AD96" s="68"/>
      <c r="AE96" s="64">
        <f t="shared" si="52"/>
        <v>1358546.6350034776</v>
      </c>
    </row>
    <row r="97" spans="1:31" x14ac:dyDescent="0.35">
      <c r="A97">
        <v>64028</v>
      </c>
      <c r="B97" s="69" t="s">
        <v>160</v>
      </c>
      <c r="D97" s="63" t="s">
        <v>191</v>
      </c>
      <c r="E97" s="64">
        <v>22733123.373962086</v>
      </c>
      <c r="F97" s="64">
        <v>27263197.477638155</v>
      </c>
      <c r="G97" s="56">
        <v>0.7629775554618391</v>
      </c>
      <c r="H97" s="64">
        <f t="shared" si="20"/>
        <v>17344862.899877988</v>
      </c>
      <c r="I97" s="56">
        <v>0.8317099452411747</v>
      </c>
      <c r="J97" s="64">
        <f t="shared" si="40"/>
        <v>22675072.481225763</v>
      </c>
      <c r="K97" s="56">
        <f t="shared" si="41"/>
        <v>0.76493086909596353</v>
      </c>
      <c r="L97" s="56"/>
      <c r="M97" s="68"/>
      <c r="N97" s="68"/>
      <c r="O97" s="68">
        <f t="shared" si="42"/>
        <v>5.9706709626795107E-3</v>
      </c>
      <c r="P97" s="64">
        <v>6357176</v>
      </c>
      <c r="Q97" s="68"/>
      <c r="R97" s="64">
        <f t="shared" si="51"/>
        <v>3363772.5720145423</v>
      </c>
      <c r="T97" s="56">
        <f t="shared" si="43"/>
        <v>0.2370224445381609</v>
      </c>
      <c r="U97" s="64">
        <f t="shared" si="44"/>
        <v>5388260.4740840979</v>
      </c>
      <c r="V97" s="56">
        <f t="shared" si="45"/>
        <v>0.1682900547588253</v>
      </c>
      <c r="W97" s="64">
        <f t="shared" si="46"/>
        <v>4588124.9964123927</v>
      </c>
      <c r="X97" s="56">
        <f t="shared" si="47"/>
        <v>1.1743926938122562</v>
      </c>
      <c r="Y97" s="56"/>
      <c r="Z97" s="65"/>
      <c r="AA97" s="65">
        <f t="shared" si="48"/>
        <v>8.9080516857081697E-11</v>
      </c>
      <c r="AB97" s="65">
        <f t="shared" si="48"/>
        <v>2.0250783799283475E-3</v>
      </c>
      <c r="AC97" s="64">
        <v>782792</v>
      </c>
      <c r="AD97" s="68"/>
      <c r="AE97" s="64">
        <f t="shared" si="52"/>
        <v>943464.85936881904</v>
      </c>
    </row>
    <row r="98" spans="1:31" x14ac:dyDescent="0.35">
      <c r="A98">
        <v>64029</v>
      </c>
      <c r="B98" s="67" t="s">
        <v>161</v>
      </c>
      <c r="D98" s="63" t="s">
        <v>191</v>
      </c>
      <c r="E98" s="64"/>
      <c r="F98" s="64"/>
      <c r="G98" s="56">
        <v>0.994536408430714</v>
      </c>
      <c r="H98" s="64">
        <f t="shared" si="20"/>
        <v>0</v>
      </c>
      <c r="I98" s="56">
        <v>0.94683488898304102</v>
      </c>
      <c r="J98" s="64">
        <f t="shared" si="40"/>
        <v>0</v>
      </c>
      <c r="K98" s="56">
        <f t="shared" si="41"/>
        <v>0</v>
      </c>
      <c r="L98" s="56"/>
      <c r="M98" s="68"/>
      <c r="N98" s="68"/>
      <c r="O98" s="68">
        <f t="shared" si="42"/>
        <v>0</v>
      </c>
      <c r="P98" s="64"/>
      <c r="Q98" s="68"/>
      <c r="R98" s="68"/>
      <c r="T98" s="56">
        <f t="shared" si="43"/>
        <v>5.4635915692859971E-3</v>
      </c>
      <c r="U98" s="64">
        <f t="shared" si="44"/>
        <v>0</v>
      </c>
      <c r="V98" s="56">
        <f t="shared" si="45"/>
        <v>5.3165111016958977E-2</v>
      </c>
      <c r="W98" s="64">
        <f t="shared" si="46"/>
        <v>0</v>
      </c>
      <c r="X98" s="56">
        <f t="shared" si="47"/>
        <v>0</v>
      </c>
      <c r="Y98" s="56"/>
      <c r="Z98" s="65"/>
      <c r="AA98" s="65">
        <f t="shared" si="48"/>
        <v>2.0533901835175423E-12</v>
      </c>
      <c r="AB98" s="65">
        <f t="shared" si="48"/>
        <v>0</v>
      </c>
      <c r="AC98" s="64"/>
      <c r="AD98" s="68"/>
      <c r="AE98" s="68"/>
    </row>
    <row r="100" spans="1:31" x14ac:dyDescent="0.35">
      <c r="H100" s="43">
        <f>SUM(H5:H98)</f>
        <v>4442138993.7134428</v>
      </c>
      <c r="J100" s="43">
        <f>SUM(J5:J98)</f>
        <v>2905010677.7436585</v>
      </c>
      <c r="K100" s="56">
        <f t="shared" si="41"/>
        <v>1.5291300055267549</v>
      </c>
      <c r="L100" s="56"/>
      <c r="U100" s="43">
        <f>SUM(U5:U98)</f>
        <v>5867671383.9467812</v>
      </c>
      <c r="W100" s="43">
        <f>SUM(W5:W98)</f>
        <v>2660766381.9287567</v>
      </c>
      <c r="X100" s="56">
        <f t="shared" ref="X100" si="53">IFERROR(U100/W100,0)</f>
        <v>2.2052561336457424</v>
      </c>
      <c r="Y100" s="56"/>
    </row>
  </sheetData>
  <autoFilter ref="A4:Z88" xr:uid="{4C66C70B-E7B3-459A-8D4A-911C4F26CC2A}"/>
  <mergeCells count="2">
    <mergeCell ref="G2:M2"/>
    <mergeCell ref="T2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62D3-E3DB-4492-A84A-C4E94BCE44AC}">
  <sheetPr>
    <tabColor rgb="FF002060"/>
  </sheetPr>
  <dimension ref="A2:AG100"/>
  <sheetViews>
    <sheetView zoomScale="150" zoomScaleNormal="150" workbookViewId="0">
      <pane xSplit="2" ySplit="4" topLeftCell="J5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RowHeight="14.5" outlineLevelCol="1" x14ac:dyDescent="0.35"/>
  <cols>
    <col min="1" max="1" width="8.7265625" style="40"/>
    <col min="2" max="2" width="34.453125" style="40" bestFit="1" customWidth="1"/>
    <col min="3" max="3" width="30.7265625" style="40" bestFit="1" customWidth="1"/>
    <col min="4" max="4" width="11.81640625" style="40" bestFit="1" customWidth="1"/>
    <col min="5" max="6" width="25.453125" style="43" customWidth="1"/>
    <col min="7" max="13" width="25.453125" style="43" customWidth="1" outlineLevel="1"/>
    <col min="14" max="14" width="25.453125" style="43" hidden="1" customWidth="1" outlineLevel="1"/>
    <col min="15" max="15" width="25.453125" style="43" customWidth="1"/>
    <col min="16" max="16" width="25.453125" style="43" hidden="1" customWidth="1"/>
    <col min="17" max="17" width="25.453125" style="43" hidden="1" customWidth="1" outlineLevel="1"/>
    <col min="18" max="18" width="25.453125" style="43" customWidth="1" collapsed="1"/>
    <col min="19" max="19" width="25.453125" style="43" hidden="1" customWidth="1" outlineLevel="1"/>
    <col min="20" max="20" width="3.453125" style="40" customWidth="1" collapsed="1"/>
    <col min="21" max="28" width="25.453125" style="43" customWidth="1" outlineLevel="1"/>
    <col min="29" max="32" width="25.453125" style="43" customWidth="1"/>
    <col min="33" max="33" width="8.7265625" style="40"/>
  </cols>
  <sheetData>
    <row r="2" spans="1:32" ht="15" thickBot="1" x14ac:dyDescent="0.4">
      <c r="G2" s="44" t="s">
        <v>0</v>
      </c>
      <c r="H2" s="44"/>
      <c r="I2" s="44"/>
      <c r="J2" s="44"/>
      <c r="K2" s="44"/>
      <c r="L2" s="44"/>
      <c r="M2" s="44"/>
      <c r="N2" s="44"/>
      <c r="O2" s="47" t="s">
        <v>165</v>
      </c>
      <c r="P2" s="47" t="s">
        <v>32</v>
      </c>
      <c r="Q2" s="47" t="s">
        <v>33</v>
      </c>
      <c r="R2" s="47" t="s">
        <v>34</v>
      </c>
      <c r="S2" s="47" t="s">
        <v>33</v>
      </c>
      <c r="U2" s="48" t="s">
        <v>1</v>
      </c>
      <c r="V2" s="48"/>
      <c r="W2" s="48"/>
      <c r="X2" s="48"/>
      <c r="Y2" s="48"/>
      <c r="Z2" s="48"/>
      <c r="AA2" s="48"/>
      <c r="AB2" s="71"/>
      <c r="AC2" s="51" t="s">
        <v>165</v>
      </c>
      <c r="AD2" s="51" t="s">
        <v>33</v>
      </c>
      <c r="AE2" s="51" t="s">
        <v>34</v>
      </c>
      <c r="AF2" s="51" t="s">
        <v>33</v>
      </c>
    </row>
    <row r="3" spans="1:32" ht="15" thickBot="1" x14ac:dyDescent="0.4">
      <c r="H3" s="43">
        <f>SUM(H5:H88)</f>
        <v>4338091414.0801134</v>
      </c>
      <c r="J3" s="43">
        <f>SUM(J5:J88)</f>
        <v>2809344320.9403143</v>
      </c>
      <c r="K3" s="56">
        <f t="shared" ref="K3:K68" si="0">IFERROR(H3/J3,0)</f>
        <v>1.5441650856909248</v>
      </c>
      <c r="L3" s="43">
        <f>SUM(L5:L88)</f>
        <v>97528044</v>
      </c>
      <c r="M3" s="53" t="s">
        <v>166</v>
      </c>
      <c r="O3" s="55">
        <f>SUM(O5:O98)</f>
        <v>1.555125433554096</v>
      </c>
      <c r="P3" s="55">
        <f>SUM(P5:P88)</f>
        <v>1.5956260422625403</v>
      </c>
      <c r="Q3" s="55">
        <f>SUM(Q5:Q98)</f>
        <v>1.3992218181944864</v>
      </c>
      <c r="R3" s="43">
        <f>SUM(R5:R88,R90:R98)</f>
        <v>54140297.709182918</v>
      </c>
      <c r="S3" s="43">
        <f>SUM(S5:S88,S90:S98)</f>
        <v>58749231.255755156</v>
      </c>
      <c r="V3" s="43">
        <f>SUM(V5:V88)</f>
        <v>5850024043.6568394</v>
      </c>
      <c r="X3" s="43">
        <f>SUM(X5:X88)</f>
        <v>2648396303.1359272</v>
      </c>
      <c r="Y3" s="56">
        <f t="shared" ref="Y3:Y68" si="1">IFERROR(V3/X3,0)</f>
        <v>2.2088929956328331</v>
      </c>
      <c r="Z3" s="43">
        <f>SUM(Z5:Z88)</f>
        <v>62750006.68999999</v>
      </c>
      <c r="AC3" s="58">
        <f>SUM(AC5:AC98)</f>
        <v>1.7459245075456651</v>
      </c>
      <c r="AD3" s="58">
        <f>SUM(AD5:AD98)</f>
        <v>1.7187090697347736</v>
      </c>
      <c r="AE3" s="43">
        <f>SUM(AE5:AE88,AE90:AE98)</f>
        <v>46806767.838725418</v>
      </c>
      <c r="AF3" s="43">
        <f>SUM(AF5:AF88,AF90:AF98)</f>
        <v>48340183.505784772</v>
      </c>
    </row>
    <row r="4" spans="1:32" ht="26" x14ac:dyDescent="0.35">
      <c r="A4" s="59" t="s">
        <v>36</v>
      </c>
      <c r="B4" s="59" t="s">
        <v>37</v>
      </c>
      <c r="C4" s="60" t="s">
        <v>38</v>
      </c>
      <c r="D4" s="61" t="s">
        <v>39</v>
      </c>
      <c r="E4" s="62" t="s">
        <v>40</v>
      </c>
      <c r="F4" s="62" t="s">
        <v>41</v>
      </c>
      <c r="G4" s="62" t="s">
        <v>42</v>
      </c>
      <c r="H4" s="62" t="s">
        <v>43</v>
      </c>
      <c r="I4" s="62" t="s">
        <v>44</v>
      </c>
      <c r="J4" s="62" t="s">
        <v>45</v>
      </c>
      <c r="K4" s="62" t="s">
        <v>46</v>
      </c>
      <c r="L4" s="62" t="s">
        <v>49</v>
      </c>
      <c r="M4" s="62" t="s">
        <v>47</v>
      </c>
      <c r="N4" s="62" t="s">
        <v>167</v>
      </c>
      <c r="O4" s="62" t="s">
        <v>168</v>
      </c>
      <c r="P4" s="62" t="s">
        <v>48</v>
      </c>
      <c r="Q4" s="62" t="s">
        <v>168</v>
      </c>
      <c r="R4" s="62" t="s">
        <v>50</v>
      </c>
      <c r="S4" s="62" t="s">
        <v>50</v>
      </c>
      <c r="U4" s="62" t="s">
        <v>51</v>
      </c>
      <c r="V4" s="62" t="s">
        <v>52</v>
      </c>
      <c r="W4" s="62" t="s">
        <v>53</v>
      </c>
      <c r="X4" s="62" t="s">
        <v>54</v>
      </c>
      <c r="Y4" s="62" t="s">
        <v>55</v>
      </c>
      <c r="Z4" s="62" t="s">
        <v>57</v>
      </c>
      <c r="AA4" s="62" t="s">
        <v>169</v>
      </c>
      <c r="AB4" s="62" t="s">
        <v>167</v>
      </c>
      <c r="AC4" s="62" t="s">
        <v>170</v>
      </c>
      <c r="AD4" s="62" t="s">
        <v>170</v>
      </c>
      <c r="AE4" s="62" t="s">
        <v>50</v>
      </c>
      <c r="AF4" s="62" t="s">
        <v>50</v>
      </c>
    </row>
    <row r="5" spans="1:32" x14ac:dyDescent="0.35">
      <c r="A5" s="63">
        <v>63301</v>
      </c>
      <c r="B5" s="63" t="s">
        <v>58</v>
      </c>
      <c r="C5" s="63" t="s">
        <v>59</v>
      </c>
      <c r="D5" s="63" t="s">
        <v>189</v>
      </c>
      <c r="E5" s="64">
        <v>1037376524.9787416</v>
      </c>
      <c r="F5" s="64">
        <v>748259950.50913143</v>
      </c>
      <c r="G5" s="56">
        <v>0.55153239597967441</v>
      </c>
      <c r="H5" s="64">
        <f t="shared" ref="H5:H68" si="2">E5*G5</f>
        <v>572146760.35459399</v>
      </c>
      <c r="I5" s="56">
        <v>0.57653801845936403</v>
      </c>
      <c r="J5" s="64">
        <f t="shared" ref="J5:J68" si="3">F5*I5</f>
        <v>431400309.15903646</v>
      </c>
      <c r="K5" s="56">
        <f t="shared" si="0"/>
        <v>1.3262548686391207</v>
      </c>
      <c r="L5" s="64">
        <v>5894857</v>
      </c>
      <c r="M5" s="65">
        <f t="shared" ref="M5:M68" si="4">L5/$L$3</f>
        <v>6.0442686618425362E-2</v>
      </c>
      <c r="N5" s="65">
        <f>L5/$L$100</f>
        <v>4.0057639550916804E-2</v>
      </c>
      <c r="O5" s="65">
        <f t="shared" ref="O5:O68" si="5">K5*M5</f>
        <v>8.0162407401315264E-2</v>
      </c>
      <c r="P5" s="65">
        <f>IF($D5="Critical Access",0,H5/(SUM($J$5:$J$88)-SUMIFS($J$5:$J$88,$D$5:$D$88,"=Critical Access")))</f>
        <v>0.21567398890666917</v>
      </c>
      <c r="Q5" s="65">
        <f t="shared" ref="Q5:Q68" si="6">K5*N5</f>
        <v>5.3126639480594408E-2</v>
      </c>
      <c r="R5" s="64">
        <f>L5*($O$3-1)</f>
        <v>3272385.047864398</v>
      </c>
      <c r="S5" s="64">
        <f>L5*($Q$3-1)</f>
        <v>2353355.5295364959</v>
      </c>
      <c r="U5" s="56">
        <f t="shared" ref="U5:U68" si="7">1-G5</f>
        <v>0.44846760402032559</v>
      </c>
      <c r="V5" s="64">
        <f t="shared" ref="V5:V68" si="8">E5*U5</f>
        <v>465229764.62414771</v>
      </c>
      <c r="W5" s="56">
        <f t="shared" ref="W5:W68" si="9">1-I5</f>
        <v>0.42346198154063597</v>
      </c>
      <c r="X5" s="64">
        <f t="shared" ref="X5:X68" si="10">F5*W5</f>
        <v>316859641.35009497</v>
      </c>
      <c r="Y5" s="56">
        <f t="shared" si="1"/>
        <v>1.4682518816276766</v>
      </c>
      <c r="Z5" s="64">
        <v>9772851.2400000002</v>
      </c>
      <c r="AA5" s="56">
        <f t="shared" ref="AA5:AA68" si="11">Z5/$Z$3</f>
        <v>0.15574263263875363</v>
      </c>
      <c r="AB5" s="56">
        <f>Z5/$Z$100</f>
        <v>0.14530016880296281</v>
      </c>
      <c r="AC5" s="65">
        <f>Y5*AA5</f>
        <v>0.22866941342149802</v>
      </c>
      <c r="AD5" s="65">
        <f>Y5*AB5</f>
        <v>0.21333724624576919</v>
      </c>
      <c r="AE5" s="64">
        <f>Z5*($AC$3-1)</f>
        <v>7289809.2485140422</v>
      </c>
      <c r="AF5" s="64">
        <f>Z5*($AD$3-1)</f>
        <v>7023836.8233567281</v>
      </c>
    </row>
    <row r="6" spans="1:32" x14ac:dyDescent="0.35">
      <c r="A6" s="63">
        <v>60024</v>
      </c>
      <c r="B6" s="63" t="s">
        <v>60</v>
      </c>
      <c r="C6" s="63" t="s">
        <v>61</v>
      </c>
      <c r="D6" s="63" t="s">
        <v>7</v>
      </c>
      <c r="E6" s="64">
        <v>897778575.85908747</v>
      </c>
      <c r="F6" s="64">
        <v>187163439.78951001</v>
      </c>
      <c r="G6" s="56">
        <v>0.45621647673814303</v>
      </c>
      <c r="H6" s="64">
        <f t="shared" si="2"/>
        <v>409581378.76942056</v>
      </c>
      <c r="I6" s="56">
        <v>0.51383767152639392</v>
      </c>
      <c r="J6" s="64">
        <f t="shared" si="3"/>
        <v>96171626.096312255</v>
      </c>
      <c r="K6" s="56">
        <f t="shared" si="0"/>
        <v>4.2588588276467352</v>
      </c>
      <c r="L6" s="64">
        <v>12999919</v>
      </c>
      <c r="M6" s="65">
        <f t="shared" si="4"/>
        <v>0.13329416306144723</v>
      </c>
      <c r="N6" s="65">
        <f t="shared" ref="N6:N69" si="12">L6/$L$100</f>
        <v>8.8339050377831865E-2</v>
      </c>
      <c r="O6" s="65">
        <f t="shared" si="5"/>
        <v>0.56768102302802792</v>
      </c>
      <c r="P6" s="65">
        <f t="shared" ref="P6:P69" si="13">IF(D6="Critical Access",0,H6/(SUM($J$5:$J$88)-SUMIFS($J$5:$J$88,$D$5:$D$88,"=Critical Access")))</f>
        <v>0.15439403988995248</v>
      </c>
      <c r="Q6" s="65">
        <f t="shared" si="6"/>
        <v>0.37622354452755891</v>
      </c>
      <c r="R6" s="64">
        <f t="shared" ref="R6:R69" si="14">L6*($O$3-1)</f>
        <v>7216585.6710431306</v>
      </c>
      <c r="S6" s="64">
        <f t="shared" ref="S6:S69" si="15">L6*($Q$3-1)</f>
        <v>5189851.2995610498</v>
      </c>
      <c r="U6" s="56">
        <f t="shared" si="7"/>
        <v>0.54378352326185697</v>
      </c>
      <c r="V6" s="64">
        <f t="shared" si="8"/>
        <v>488197197.0896669</v>
      </c>
      <c r="W6" s="56">
        <f t="shared" si="9"/>
        <v>0.48616232847360608</v>
      </c>
      <c r="X6" s="64">
        <f t="shared" si="10"/>
        <v>90991813.693197757</v>
      </c>
      <c r="Y6" s="56">
        <f t="shared" si="1"/>
        <v>5.3652870217066893</v>
      </c>
      <c r="Z6" s="64">
        <v>3687289.7</v>
      </c>
      <c r="AA6" s="56">
        <f t="shared" si="11"/>
        <v>5.8761582579840849E-2</v>
      </c>
      <c r="AB6" s="56">
        <f t="shared" ref="AB6:AB69" si="16">Z6/$Z$100</f>
        <v>5.4821648532064032E-2</v>
      </c>
      <c r="AC6" s="65">
        <f t="shared" ref="AC6:AC69" si="17">Y6*AA6</f>
        <v>0.31527275639056596</v>
      </c>
      <c r="AD6" s="65">
        <f t="shared" ref="AD6:AD69" si="18">Y6*AB6</f>
        <v>0.29413387937764873</v>
      </c>
      <c r="AE6" s="64">
        <f t="shared" ref="AE6:AE69" si="19">Z6*($AC$3-1)</f>
        <v>2750439.7536507035</v>
      </c>
      <c r="AF6" s="64">
        <f t="shared" ref="AF6:AF69" si="20">Z6*($AD$3-1)</f>
        <v>2650088.5501296124</v>
      </c>
    </row>
    <row r="7" spans="1:32" x14ac:dyDescent="0.35">
      <c r="A7" s="63">
        <v>60022</v>
      </c>
      <c r="B7" s="63" t="s">
        <v>62</v>
      </c>
      <c r="C7" s="63" t="s">
        <v>61</v>
      </c>
      <c r="D7" s="63" t="s">
        <v>7</v>
      </c>
      <c r="E7" s="64">
        <v>638708902.69508684</v>
      </c>
      <c r="F7" s="64">
        <v>288808949.5547545</v>
      </c>
      <c r="G7" s="56">
        <v>0.44461245957024764</v>
      </c>
      <c r="H7" s="64">
        <f t="shared" si="2"/>
        <v>283977936.17667651</v>
      </c>
      <c r="I7" s="56">
        <v>0.5413861715189997</v>
      </c>
      <c r="J7" s="64">
        <f t="shared" si="3"/>
        <v>156357171.49987245</v>
      </c>
      <c r="K7" s="56">
        <f t="shared" si="0"/>
        <v>1.8162130553564546</v>
      </c>
      <c r="L7" s="64">
        <v>152449</v>
      </c>
      <c r="M7" s="65">
        <f t="shared" si="4"/>
        <v>1.5631298829288528E-3</v>
      </c>
      <c r="N7" s="65">
        <f t="shared" si="12"/>
        <v>1.0359449078913561E-3</v>
      </c>
      <c r="O7" s="65">
        <f t="shared" si="5"/>
        <v>2.838976900593189E-3</v>
      </c>
      <c r="P7" s="65">
        <f t="shared" si="13"/>
        <v>0.10704710486999712</v>
      </c>
      <c r="Q7" s="65">
        <f t="shared" si="6"/>
        <v>1.8814966663423208E-3</v>
      </c>
      <c r="R7" s="64">
        <f t="shared" si="14"/>
        <v>84628.317219888384</v>
      </c>
      <c r="S7" s="64">
        <f t="shared" si="15"/>
        <v>60860.966961931263</v>
      </c>
      <c r="U7" s="56">
        <f t="shared" si="7"/>
        <v>0.55538754042975236</v>
      </c>
      <c r="V7" s="64">
        <f t="shared" si="8"/>
        <v>354730966.51841033</v>
      </c>
      <c r="W7" s="56">
        <f t="shared" si="9"/>
        <v>0.4586138284810003</v>
      </c>
      <c r="X7" s="64">
        <f t="shared" si="10"/>
        <v>132451778.05488205</v>
      </c>
      <c r="Y7" s="56">
        <f t="shared" si="1"/>
        <v>2.6781895398295505</v>
      </c>
      <c r="Z7" s="64">
        <v>1060285.46</v>
      </c>
      <c r="AA7" s="56">
        <f t="shared" si="11"/>
        <v>1.6896977640784377E-2</v>
      </c>
      <c r="AB7" s="56">
        <f t="shared" si="16"/>
        <v>1.5764043934974197E-2</v>
      </c>
      <c r="AC7" s="65">
        <f t="shared" si="17"/>
        <v>4.5253308772282515E-2</v>
      </c>
      <c r="AD7" s="65">
        <f t="shared" si="18"/>
        <v>4.2219097572061361E-2</v>
      </c>
      <c r="AE7" s="64">
        <f t="shared" si="19"/>
        <v>790892.90960832895</v>
      </c>
      <c r="AF7" s="64">
        <f t="shared" si="20"/>
        <v>762036.77660990646</v>
      </c>
    </row>
    <row r="8" spans="1:32" x14ac:dyDescent="0.35">
      <c r="A8" s="63">
        <v>60011</v>
      </c>
      <c r="B8" s="63" t="s">
        <v>63</v>
      </c>
      <c r="C8" s="63" t="s">
        <v>64</v>
      </c>
      <c r="D8" s="63" t="s">
        <v>7</v>
      </c>
      <c r="E8" s="64">
        <v>179692942.88299417</v>
      </c>
      <c r="F8" s="64">
        <v>251289666.69552565</v>
      </c>
      <c r="G8" s="56">
        <v>0.35625882758289068</v>
      </c>
      <c r="H8" s="64">
        <f t="shared" si="2"/>
        <v>64017197.156414844</v>
      </c>
      <c r="I8" s="56">
        <v>0.47250118262125046</v>
      </c>
      <c r="J8" s="64">
        <f t="shared" si="3"/>
        <v>118734664.69413573</v>
      </c>
      <c r="K8" s="56">
        <f t="shared" si="0"/>
        <v>0.53916181362304916</v>
      </c>
      <c r="L8" s="64">
        <v>39924278</v>
      </c>
      <c r="M8" s="65">
        <f t="shared" si="4"/>
        <v>0.40936202924360915</v>
      </c>
      <c r="N8" s="65">
        <f t="shared" si="12"/>
        <v>0.27129959852369578</v>
      </c>
      <c r="O8" s="65">
        <f t="shared" si="5"/>
        <v>0.22071237411539599</v>
      </c>
      <c r="P8" s="65">
        <f t="shared" si="13"/>
        <v>2.4131648077132743E-2</v>
      </c>
      <c r="Q8" s="65">
        <f t="shared" si="6"/>
        <v>0.14627438357524092</v>
      </c>
      <c r="R8" s="64">
        <f t="shared" si="14"/>
        <v>22162982.134084258</v>
      </c>
      <c r="S8" s="64">
        <f t="shared" si="15"/>
        <v>15938642.853262134</v>
      </c>
      <c r="U8" s="56">
        <f t="shared" si="7"/>
        <v>0.64374117241710938</v>
      </c>
      <c r="V8" s="64">
        <f t="shared" si="8"/>
        <v>115675745.72657934</v>
      </c>
      <c r="W8" s="56">
        <f t="shared" si="9"/>
        <v>0.5274988173787496</v>
      </c>
      <c r="X8" s="64">
        <f t="shared" si="10"/>
        <v>132555002.00138994</v>
      </c>
      <c r="Y8" s="56">
        <f t="shared" si="1"/>
        <v>0.87266224570964435</v>
      </c>
      <c r="Z8" s="64">
        <v>21886294.219999995</v>
      </c>
      <c r="AA8" s="56">
        <f t="shared" si="11"/>
        <v>0.34878552807370222</v>
      </c>
      <c r="AB8" s="56">
        <f t="shared" si="16"/>
        <v>0.32539963686557749</v>
      </c>
      <c r="AC8" s="65">
        <f t="shared" si="17"/>
        <v>0.30437196219982121</v>
      </c>
      <c r="AD8" s="65">
        <f t="shared" si="18"/>
        <v>0.28396397786021765</v>
      </c>
      <c r="AE8" s="64">
        <f t="shared" si="19"/>
        <v>16325523.238053033</v>
      </c>
      <c r="AF8" s="64">
        <f t="shared" si="20"/>
        <v>15729878.158797748</v>
      </c>
    </row>
    <row r="9" spans="1:32" x14ac:dyDescent="0.35">
      <c r="A9" s="63">
        <v>60010</v>
      </c>
      <c r="B9" s="63" t="s">
        <v>65</v>
      </c>
      <c r="C9" s="63" t="s">
        <v>61</v>
      </c>
      <c r="D9" s="63" t="s">
        <v>7</v>
      </c>
      <c r="E9" s="64">
        <v>435993920.39964908</v>
      </c>
      <c r="F9" s="64">
        <v>120572860.34800708</v>
      </c>
      <c r="G9" s="56">
        <v>0.28167387421244089</v>
      </c>
      <c r="H9" s="64">
        <f t="shared" si="2"/>
        <v>122808096.69203973</v>
      </c>
      <c r="I9" s="56">
        <v>0.45329957281218908</v>
      </c>
      <c r="J9" s="64">
        <f t="shared" si="3"/>
        <v>54655626.088495344</v>
      </c>
      <c r="K9" s="56">
        <f t="shared" si="0"/>
        <v>2.2469433703530486</v>
      </c>
      <c r="L9" s="64">
        <v>3631644</v>
      </c>
      <c r="M9" s="65">
        <f t="shared" si="4"/>
        <v>3.7236920285205352E-2</v>
      </c>
      <c r="N9" s="65">
        <f t="shared" si="12"/>
        <v>2.4678306247165913E-2</v>
      </c>
      <c r="O9" s="65">
        <f t="shared" si="5"/>
        <v>8.3669251167207123E-2</v>
      </c>
      <c r="P9" s="65">
        <f t="shared" si="13"/>
        <v>4.6293213418167105E-2</v>
      </c>
      <c r="Q9" s="65">
        <f t="shared" si="6"/>
        <v>5.5450756613611672E-2</v>
      </c>
      <c r="R9" s="64">
        <f t="shared" si="14"/>
        <v>2016017.9500141316</v>
      </c>
      <c r="S9" s="64">
        <f t="shared" si="15"/>
        <v>1449831.5207150974</v>
      </c>
      <c r="U9" s="56">
        <f t="shared" si="7"/>
        <v>0.71832612578755906</v>
      </c>
      <c r="V9" s="64">
        <f t="shared" si="8"/>
        <v>313185823.70760936</v>
      </c>
      <c r="W9" s="56">
        <f t="shared" si="9"/>
        <v>0.54670042718781087</v>
      </c>
      <c r="X9" s="64">
        <f t="shared" si="10"/>
        <v>65917234.259511732</v>
      </c>
      <c r="Y9" s="56">
        <f t="shared" si="1"/>
        <v>4.7511978805818487</v>
      </c>
      <c r="Z9" s="64">
        <v>488333.66</v>
      </c>
      <c r="AA9" s="56">
        <f t="shared" si="11"/>
        <v>7.7822088914266544E-3</v>
      </c>
      <c r="AB9" s="56">
        <f t="shared" si="16"/>
        <v>7.2604157668697562E-3</v>
      </c>
      <c r="AC9" s="65">
        <f t="shared" si="17"/>
        <v>3.6974814391191539E-2</v>
      </c>
      <c r="AD9" s="65">
        <f t="shared" si="18"/>
        <v>3.4495672003694626E-2</v>
      </c>
      <c r="AE9" s="64">
        <f t="shared" si="19"/>
        <v>364260.04485347221</v>
      </c>
      <c r="AF9" s="64">
        <f t="shared" si="20"/>
        <v>350969.83049877716</v>
      </c>
    </row>
    <row r="10" spans="1:32" x14ac:dyDescent="0.35">
      <c r="A10" s="63">
        <v>60031</v>
      </c>
      <c r="B10" s="63" t="s">
        <v>66</v>
      </c>
      <c r="C10" s="63" t="s">
        <v>67</v>
      </c>
      <c r="D10" s="63" t="s">
        <v>7</v>
      </c>
      <c r="E10" s="64">
        <v>270607537.61381352</v>
      </c>
      <c r="F10" s="64">
        <v>201129571.92395073</v>
      </c>
      <c r="G10" s="56">
        <v>0.48737840466709409</v>
      </c>
      <c r="H10" s="64">
        <f t="shared" si="2"/>
        <v>131888269.97311109</v>
      </c>
      <c r="I10" s="56">
        <v>0.61165388134463616</v>
      </c>
      <c r="J10" s="64">
        <f t="shared" si="3"/>
        <v>123021683.32046963</v>
      </c>
      <c r="K10" s="56">
        <f t="shared" si="0"/>
        <v>1.0720733647380205</v>
      </c>
      <c r="L10" s="64">
        <v>111268</v>
      </c>
      <c r="M10" s="65">
        <f t="shared" si="4"/>
        <v>1.1408821036131924E-3</v>
      </c>
      <c r="N10" s="65">
        <f t="shared" si="12"/>
        <v>7.5610543861393269E-4</v>
      </c>
      <c r="O10" s="65">
        <f t="shared" si="5"/>
        <v>1.2231093155899862E-3</v>
      </c>
      <c r="P10" s="65">
        <f t="shared" si="13"/>
        <v>4.9716036594302383E-2</v>
      </c>
      <c r="Q10" s="65">
        <f t="shared" si="6"/>
        <v>8.1060050167155561E-4</v>
      </c>
      <c r="R10" s="64">
        <f t="shared" si="14"/>
        <v>61767.69674069716</v>
      </c>
      <c r="S10" s="64">
        <f t="shared" si="15"/>
        <v>44420.613266864115</v>
      </c>
      <c r="U10" s="56">
        <f t="shared" si="7"/>
        <v>0.51262159533290586</v>
      </c>
      <c r="V10" s="64">
        <f t="shared" si="8"/>
        <v>138719267.64070243</v>
      </c>
      <c r="W10" s="56">
        <f t="shared" si="9"/>
        <v>0.38834611865536384</v>
      </c>
      <c r="X10" s="64">
        <f t="shared" si="10"/>
        <v>78107888.603481099</v>
      </c>
      <c r="Y10" s="56">
        <f t="shared" si="1"/>
        <v>1.7759956147953027</v>
      </c>
      <c r="Z10" s="64">
        <v>169992.61</v>
      </c>
      <c r="AA10" s="56">
        <f t="shared" si="11"/>
        <v>2.7090452888683192E-3</v>
      </c>
      <c r="AB10" s="56">
        <f t="shared" si="16"/>
        <v>2.5274051882791396E-3</v>
      </c>
      <c r="AC10" s="65">
        <f t="shared" si="17"/>
        <v>4.8112525533120093E-3</v>
      </c>
      <c r="AD10" s="65">
        <f t="shared" si="18"/>
        <v>4.4886605311946484E-3</v>
      </c>
      <c r="AE10" s="64">
        <f t="shared" si="19"/>
        <v>126801.65390065229</v>
      </c>
      <c r="AF10" s="64">
        <f t="shared" si="20"/>
        <v>122175.23059488616</v>
      </c>
    </row>
    <row r="11" spans="1:32" x14ac:dyDescent="0.35">
      <c r="A11" s="63">
        <v>60034</v>
      </c>
      <c r="B11" s="63" t="s">
        <v>68</v>
      </c>
      <c r="C11" s="63" t="s">
        <v>69</v>
      </c>
      <c r="D11" s="63" t="s">
        <v>7</v>
      </c>
      <c r="E11" s="64">
        <v>435248776.41892529</v>
      </c>
      <c r="F11" s="64">
        <v>115561428.20946264</v>
      </c>
      <c r="G11" s="56">
        <v>0.63321739427887702</v>
      </c>
      <c r="H11" s="64">
        <f t="shared" si="2"/>
        <v>275607096.06706142</v>
      </c>
      <c r="I11" s="56">
        <v>0.73465668622082081</v>
      </c>
      <c r="J11" s="64">
        <f t="shared" si="3"/>
        <v>84897975.903309107</v>
      </c>
      <c r="K11" s="56">
        <f t="shared" si="0"/>
        <v>3.2463329441558448</v>
      </c>
      <c r="L11" s="64">
        <v>2589429</v>
      </c>
      <c r="M11" s="65">
        <f t="shared" si="4"/>
        <v>2.6550609381646165E-2</v>
      </c>
      <c r="N11" s="65">
        <f t="shared" si="12"/>
        <v>1.7596086474140248E-2</v>
      </c>
      <c r="O11" s="65">
        <f t="shared" si="5"/>
        <v>8.619211792305119E-2</v>
      </c>
      <c r="P11" s="65">
        <f t="shared" si="13"/>
        <v>0.10389166888391947</v>
      </c>
      <c r="Q11" s="65">
        <f t="shared" si="6"/>
        <v>5.7122755209216551E-2</v>
      </c>
      <c r="R11" s="64">
        <f t="shared" si="14"/>
        <v>1437457.8962825495</v>
      </c>
      <c r="S11" s="64">
        <f t="shared" si="15"/>
        <v>1033756.5534655309</v>
      </c>
      <c r="U11" s="56">
        <f t="shared" si="7"/>
        <v>0.36678260572112298</v>
      </c>
      <c r="V11" s="64">
        <f t="shared" si="8"/>
        <v>159641680.35186389</v>
      </c>
      <c r="W11" s="56">
        <f t="shared" si="9"/>
        <v>0.26534331377917919</v>
      </c>
      <c r="X11" s="64">
        <f t="shared" si="10"/>
        <v>30663452.306153536</v>
      </c>
      <c r="Y11" s="56">
        <f t="shared" si="1"/>
        <v>5.2062526671149492</v>
      </c>
      <c r="Z11" s="64">
        <v>153627.99</v>
      </c>
      <c r="AA11" s="56">
        <f t="shared" si="11"/>
        <v>2.4482545597000319E-3</v>
      </c>
      <c r="AB11" s="56">
        <f t="shared" si="16"/>
        <v>2.2841003440731674E-3</v>
      </c>
      <c r="AC11" s="65">
        <f t="shared" si="17"/>
        <v>1.2746231831214627E-2</v>
      </c>
      <c r="AD11" s="65">
        <f t="shared" si="18"/>
        <v>1.1891603508289101E-2</v>
      </c>
      <c r="AE11" s="64">
        <f t="shared" si="19"/>
        <v>114594.88278598036</v>
      </c>
      <c r="AF11" s="64">
        <f t="shared" si="20"/>
        <v>110413.82977812309</v>
      </c>
    </row>
    <row r="12" spans="1:32" x14ac:dyDescent="0.35">
      <c r="A12" s="63">
        <v>60014</v>
      </c>
      <c r="B12" s="63" t="s">
        <v>70</v>
      </c>
      <c r="C12" s="63" t="s">
        <v>69</v>
      </c>
      <c r="D12" s="63" t="s">
        <v>7</v>
      </c>
      <c r="E12" s="64">
        <v>402884726.60992777</v>
      </c>
      <c r="F12" s="64">
        <v>135484380.04678118</v>
      </c>
      <c r="G12" s="56">
        <v>0.64599192064135647</v>
      </c>
      <c r="H12" s="64">
        <f t="shared" si="2"/>
        <v>260260278.33981505</v>
      </c>
      <c r="I12" s="56">
        <v>0.6730807065688138</v>
      </c>
      <c r="J12" s="64">
        <f t="shared" si="3"/>
        <v>91191922.250925183</v>
      </c>
      <c r="K12" s="56">
        <f t="shared" si="0"/>
        <v>2.8539839046673303</v>
      </c>
      <c r="L12" s="64">
        <v>1505655</v>
      </c>
      <c r="M12" s="65">
        <f t="shared" si="4"/>
        <v>1.5438174890496112E-2</v>
      </c>
      <c r="N12" s="65">
        <f t="shared" si="12"/>
        <v>1.0231458588060006E-2</v>
      </c>
      <c r="O12" s="65">
        <f t="shared" si="5"/>
        <v>4.4060302654915229E-2</v>
      </c>
      <c r="P12" s="65">
        <f t="shared" si="13"/>
        <v>9.8106598294325553E-2</v>
      </c>
      <c r="Q12" s="65">
        <f t="shared" si="6"/>
        <v>2.9200418131593586E-2</v>
      </c>
      <c r="R12" s="64">
        <f t="shared" si="14"/>
        <v>835827.38465789251</v>
      </c>
      <c r="S12" s="64">
        <f t="shared" si="15"/>
        <v>601090.32667361945</v>
      </c>
      <c r="U12" s="56">
        <f t="shared" si="7"/>
        <v>0.35400807935864353</v>
      </c>
      <c r="V12" s="64">
        <f t="shared" si="8"/>
        <v>142624448.27011272</v>
      </c>
      <c r="W12" s="56">
        <f t="shared" si="9"/>
        <v>0.3269192934311862</v>
      </c>
      <c r="X12" s="64">
        <f t="shared" si="10"/>
        <v>44292457.795856006</v>
      </c>
      <c r="Y12" s="56">
        <f t="shared" si="1"/>
        <v>3.220061729865364</v>
      </c>
      <c r="Z12" s="64">
        <v>141790.72999999998</v>
      </c>
      <c r="AA12" s="56">
        <f t="shared" si="11"/>
        <v>2.2596129861862809E-3</v>
      </c>
      <c r="AB12" s="56">
        <f t="shared" si="16"/>
        <v>2.1081070915487834E-3</v>
      </c>
      <c r="AC12" s="65">
        <f t="shared" si="17"/>
        <v>7.2760933011252367E-3</v>
      </c>
      <c r="AD12" s="65">
        <f t="shared" si="18"/>
        <v>6.788234967954017E-3</v>
      </c>
      <c r="AE12" s="64">
        <f t="shared" si="19"/>
        <v>105765.18044979035</v>
      </c>
      <c r="AF12" s="64">
        <f t="shared" si="20"/>
        <v>101906.28365531443</v>
      </c>
    </row>
    <row r="13" spans="1:32" x14ac:dyDescent="0.35">
      <c r="A13" s="63">
        <v>60028</v>
      </c>
      <c r="B13" s="63" t="s">
        <v>71</v>
      </c>
      <c r="C13" s="63" t="s">
        <v>72</v>
      </c>
      <c r="D13" s="63" t="s">
        <v>7</v>
      </c>
      <c r="E13" s="64">
        <v>393083727.51263463</v>
      </c>
      <c r="F13" s="64">
        <v>267032794.44153681</v>
      </c>
      <c r="G13" s="56">
        <v>0.52366975766501167</v>
      </c>
      <c r="H13" s="64">
        <f t="shared" si="2"/>
        <v>205846060.32860085</v>
      </c>
      <c r="I13" s="56">
        <v>0.56332260204219364</v>
      </c>
      <c r="J13" s="64">
        <f t="shared" si="3"/>
        <v>150425608.59540474</v>
      </c>
      <c r="K13" s="56">
        <f t="shared" si="0"/>
        <v>1.3684243145211985</v>
      </c>
      <c r="L13" s="64">
        <v>3127901</v>
      </c>
      <c r="M13" s="65">
        <f t="shared" si="4"/>
        <v>3.2071811057750733E-2</v>
      </c>
      <c r="N13" s="65">
        <f t="shared" si="12"/>
        <v>2.1255194283585205E-2</v>
      </c>
      <c r="O13" s="65">
        <f t="shared" si="5"/>
        <v>4.3887846062155941E-2</v>
      </c>
      <c r="P13" s="65">
        <f t="shared" si="13"/>
        <v>7.7594848049611503E-2</v>
      </c>
      <c r="Q13" s="65">
        <f t="shared" si="6"/>
        <v>2.9086124667529981E-2</v>
      </c>
      <c r="R13" s="64">
        <f t="shared" si="14"/>
        <v>1736377.3987392907</v>
      </c>
      <c r="S13" s="64">
        <f t="shared" si="15"/>
        <v>1248726.3243523524</v>
      </c>
      <c r="U13" s="56">
        <f t="shared" si="7"/>
        <v>0.47633024233498833</v>
      </c>
      <c r="V13" s="64">
        <f t="shared" si="8"/>
        <v>187237667.18403378</v>
      </c>
      <c r="W13" s="56">
        <f t="shared" si="9"/>
        <v>0.43667739795780636</v>
      </c>
      <c r="X13" s="64">
        <f t="shared" si="10"/>
        <v>116607185.84613207</v>
      </c>
      <c r="Y13" s="56">
        <f t="shared" si="1"/>
        <v>1.6057129397762975</v>
      </c>
      <c r="Z13" s="64">
        <v>609300.17000000004</v>
      </c>
      <c r="AA13" s="56">
        <f t="shared" si="11"/>
        <v>9.7099618333124377E-3</v>
      </c>
      <c r="AB13" s="56">
        <f t="shared" si="16"/>
        <v>9.0589138602987628E-3</v>
      </c>
      <c r="AC13" s="65">
        <f t="shared" si="17"/>
        <v>1.5591411360483762E-2</v>
      </c>
      <c r="AD13" s="65">
        <f t="shared" si="18"/>
        <v>1.4546015205800573E-2</v>
      </c>
      <c r="AE13" s="64">
        <f t="shared" si="19"/>
        <v>454491.92925474007</v>
      </c>
      <c r="AF13" s="64">
        <f t="shared" si="20"/>
        <v>437909.55836993939</v>
      </c>
    </row>
    <row r="14" spans="1:32" x14ac:dyDescent="0.35">
      <c r="A14" s="63">
        <v>60112</v>
      </c>
      <c r="B14" s="63" t="s">
        <v>73</v>
      </c>
      <c r="C14" s="63" t="s">
        <v>69</v>
      </c>
      <c r="D14" s="63" t="s">
        <v>7</v>
      </c>
      <c r="E14" s="64">
        <v>391944403.71364266</v>
      </c>
      <c r="F14" s="64">
        <v>185535968.79085875</v>
      </c>
      <c r="G14" s="56">
        <v>0.50101682427994576</v>
      </c>
      <c r="H14" s="64">
        <f t="shared" si="2"/>
        <v>196370740.44290623</v>
      </c>
      <c r="I14" s="56">
        <v>0.61357099170491047</v>
      </c>
      <c r="J14" s="64">
        <f t="shared" si="3"/>
        <v>113839488.36793852</v>
      </c>
      <c r="K14" s="56">
        <f t="shared" si="0"/>
        <v>1.7249791197955842</v>
      </c>
      <c r="L14" s="64">
        <v>531270</v>
      </c>
      <c r="M14" s="65">
        <f t="shared" si="4"/>
        <v>5.4473562496547149E-3</v>
      </c>
      <c r="N14" s="65">
        <f t="shared" si="12"/>
        <v>3.6101676706009273E-3</v>
      </c>
      <c r="O14" s="65">
        <f t="shared" si="5"/>
        <v>9.3965757887423638E-3</v>
      </c>
      <c r="P14" s="65">
        <f t="shared" si="13"/>
        <v>7.4023072104139206E-2</v>
      </c>
      <c r="Q14" s="65">
        <f t="shared" si="6"/>
        <v>6.2274638507476623E-3</v>
      </c>
      <c r="R14" s="64">
        <f t="shared" si="14"/>
        <v>294921.48908428464</v>
      </c>
      <c r="S14" s="64">
        <f t="shared" si="15"/>
        <v>212094.57535218479</v>
      </c>
      <c r="U14" s="56">
        <f t="shared" si="7"/>
        <v>0.49898317572005424</v>
      </c>
      <c r="V14" s="64">
        <f t="shared" si="8"/>
        <v>195573663.27073643</v>
      </c>
      <c r="W14" s="56">
        <f t="shared" si="9"/>
        <v>0.38642900829508953</v>
      </c>
      <c r="X14" s="64">
        <f t="shared" si="10"/>
        <v>71696480.422920227</v>
      </c>
      <c r="Y14" s="56">
        <f t="shared" si="1"/>
        <v>2.7278000554154764</v>
      </c>
      <c r="Z14" s="64">
        <v>79797.98000000001</v>
      </c>
      <c r="AA14" s="56">
        <f t="shared" si="11"/>
        <v>1.2716808205968978E-3</v>
      </c>
      <c r="AB14" s="56">
        <f t="shared" si="16"/>
        <v>1.1864152722062156E-3</v>
      </c>
      <c r="AC14" s="65">
        <f t="shared" si="17"/>
        <v>3.4688910128950162E-3</v>
      </c>
      <c r="AD14" s="65">
        <f t="shared" si="18"/>
        <v>3.2363036452698825E-3</v>
      </c>
      <c r="AE14" s="64">
        <f t="shared" si="19"/>
        <v>59523.268934638836</v>
      </c>
      <c r="AF14" s="64">
        <f t="shared" si="20"/>
        <v>57351.531972514073</v>
      </c>
    </row>
    <row r="15" spans="1:32" x14ac:dyDescent="0.35">
      <c r="A15" s="63">
        <v>60119</v>
      </c>
      <c r="B15" s="63" t="s">
        <v>74</v>
      </c>
      <c r="C15" s="63" t="s">
        <v>61</v>
      </c>
      <c r="D15" s="63" t="s">
        <v>7</v>
      </c>
      <c r="E15" s="64">
        <v>314205492.64073217</v>
      </c>
      <c r="F15" s="64">
        <v>90274337.159639657</v>
      </c>
      <c r="G15" s="56">
        <v>0.50370671091985808</v>
      </c>
      <c r="H15" s="64">
        <f t="shared" si="2"/>
        <v>158267415.25101689</v>
      </c>
      <c r="I15" s="56">
        <v>0.58715044039923969</v>
      </c>
      <c r="J15" s="64">
        <f t="shared" si="3"/>
        <v>53004616.820031874</v>
      </c>
      <c r="K15" s="56">
        <f t="shared" si="0"/>
        <v>2.9859175435299696</v>
      </c>
      <c r="L15" s="64">
        <v>54122</v>
      </c>
      <c r="M15" s="65">
        <f t="shared" si="4"/>
        <v>5.549378187057663E-4</v>
      </c>
      <c r="N15" s="65">
        <f t="shared" si="12"/>
        <v>3.6777814419836129E-4</v>
      </c>
      <c r="O15" s="65">
        <f t="shared" si="5"/>
        <v>1.6569985684418012E-3</v>
      </c>
      <c r="P15" s="65">
        <f t="shared" si="13"/>
        <v>5.9659806060913478E-2</v>
      </c>
      <c r="Q15" s="65">
        <f t="shared" si="6"/>
        <v>1.0981552128887819E-3</v>
      </c>
      <c r="R15" s="64">
        <f t="shared" si="14"/>
        <v>30044.498714814785</v>
      </c>
      <c r="S15" s="64">
        <f t="shared" si="15"/>
        <v>21606.683244321994</v>
      </c>
      <c r="U15" s="56">
        <f t="shared" si="7"/>
        <v>0.49629328908014192</v>
      </c>
      <c r="V15" s="64">
        <f t="shared" si="8"/>
        <v>155938077.38971528</v>
      </c>
      <c r="W15" s="56">
        <f t="shared" si="9"/>
        <v>0.41284955960076031</v>
      </c>
      <c r="X15" s="64">
        <f t="shared" si="10"/>
        <v>37269720.339607783</v>
      </c>
      <c r="Y15" s="56">
        <f t="shared" si="1"/>
        <v>4.1840420579704389</v>
      </c>
      <c r="Z15" s="64">
        <v>31123.260000000002</v>
      </c>
      <c r="AA15" s="56">
        <f t="shared" si="11"/>
        <v>4.9598815429225903E-4</v>
      </c>
      <c r="AB15" s="56">
        <f t="shared" si="16"/>
        <v>4.6273240230949229E-4</v>
      </c>
      <c r="AC15" s="65">
        <f t="shared" si="17"/>
        <v>2.0752352978139431E-3</v>
      </c>
      <c r="AD15" s="65">
        <f t="shared" si="18"/>
        <v>1.9360918328486132E-3</v>
      </c>
      <c r="AE15" s="64">
        <f t="shared" si="19"/>
        <v>23215.602388715699</v>
      </c>
      <c r="AF15" s="64">
        <f t="shared" si="20"/>
        <v>22368.569241713489</v>
      </c>
    </row>
    <row r="16" spans="1:32" x14ac:dyDescent="0.35">
      <c r="A16" s="63">
        <v>60023</v>
      </c>
      <c r="B16" s="63" t="s">
        <v>75</v>
      </c>
      <c r="C16" s="63" t="s">
        <v>72</v>
      </c>
      <c r="D16" s="63" t="s">
        <v>7</v>
      </c>
      <c r="E16" s="64">
        <v>302463774.75868988</v>
      </c>
      <c r="F16" s="64">
        <v>127051123.02113563</v>
      </c>
      <c r="G16" s="56">
        <v>0.49484284404690987</v>
      </c>
      <c r="H16" s="64">
        <f t="shared" si="2"/>
        <v>149672034.52275404</v>
      </c>
      <c r="I16" s="56">
        <v>0.55787977536997102</v>
      </c>
      <c r="J16" s="64">
        <f t="shared" si="3"/>
        <v>70879251.971533701</v>
      </c>
      <c r="K16" s="56">
        <f t="shared" si="0"/>
        <v>2.111648054396297</v>
      </c>
      <c r="L16" s="64">
        <v>7456206</v>
      </c>
      <c r="M16" s="65">
        <f t="shared" si="4"/>
        <v>7.6451917768390804E-2</v>
      </c>
      <c r="N16" s="65">
        <f t="shared" si="12"/>
        <v>5.0667558579518247E-2</v>
      </c>
      <c r="O16" s="65">
        <f t="shared" si="5"/>
        <v>0.16143954341048813</v>
      </c>
      <c r="P16" s="65">
        <f t="shared" si="13"/>
        <v>5.6419728206261212E-2</v>
      </c>
      <c r="Q16" s="65">
        <f t="shared" si="6"/>
        <v>0.10699205149545012</v>
      </c>
      <c r="R16" s="64">
        <f t="shared" si="14"/>
        <v>4139129.5884186523</v>
      </c>
      <c r="S16" s="64">
        <f t="shared" si="15"/>
        <v>2976680.116152639</v>
      </c>
      <c r="U16" s="56">
        <f t="shared" si="7"/>
        <v>0.50515715595309008</v>
      </c>
      <c r="V16" s="64">
        <f t="shared" si="8"/>
        <v>152791740.23593581</v>
      </c>
      <c r="W16" s="56">
        <f t="shared" si="9"/>
        <v>0.44212022463002898</v>
      </c>
      <c r="X16" s="64">
        <f t="shared" si="10"/>
        <v>56171871.049601927</v>
      </c>
      <c r="Y16" s="56">
        <f t="shared" si="1"/>
        <v>2.7200756781096862</v>
      </c>
      <c r="Z16" s="64">
        <v>4134552.5</v>
      </c>
      <c r="AA16" s="56">
        <f t="shared" si="11"/>
        <v>6.5889275843836581E-2</v>
      </c>
      <c r="AB16" s="56">
        <f t="shared" si="16"/>
        <v>6.1471433609452127E-2</v>
      </c>
      <c r="AC16" s="65">
        <f t="shared" si="17"/>
        <v>0.17922381667107995</v>
      </c>
      <c r="AD16" s="65">
        <f t="shared" si="18"/>
        <v>0.16720695145960504</v>
      </c>
      <c r="AE16" s="64">
        <f t="shared" si="19"/>
        <v>3084064.0374841983</v>
      </c>
      <c r="AF16" s="64">
        <f t="shared" si="20"/>
        <v>2971540.3810445825</v>
      </c>
    </row>
    <row r="17" spans="1:32" x14ac:dyDescent="0.35">
      <c r="A17" s="63">
        <v>60020</v>
      </c>
      <c r="B17" s="63" t="s">
        <v>76</v>
      </c>
      <c r="C17" s="63" t="s">
        <v>61</v>
      </c>
      <c r="D17" s="63" t="s">
        <v>7</v>
      </c>
      <c r="E17" s="64">
        <v>31477195.608828664</v>
      </c>
      <c r="F17" s="64">
        <v>57021859.91958043</v>
      </c>
      <c r="G17" s="56">
        <v>0.42989717515550402</v>
      </c>
      <c r="H17" s="64">
        <f t="shared" si="2"/>
        <v>13531957.474052679</v>
      </c>
      <c r="I17" s="56">
        <v>0.58608157664573934</v>
      </c>
      <c r="J17" s="64">
        <f t="shared" si="3"/>
        <v>33419461.564940192</v>
      </c>
      <c r="K17" s="56">
        <f t="shared" si="0"/>
        <v>0.40491249231402437</v>
      </c>
      <c r="L17" s="64">
        <v>173452</v>
      </c>
      <c r="M17" s="65">
        <f t="shared" si="4"/>
        <v>1.778483325267961E-3</v>
      </c>
      <c r="N17" s="65">
        <f t="shared" si="12"/>
        <v>1.1786677260170386E-3</v>
      </c>
      <c r="O17" s="65">
        <f t="shared" si="5"/>
        <v>7.2013011577318372E-4</v>
      </c>
      <c r="P17" s="65">
        <f t="shared" si="13"/>
        <v>5.1009486522926228E-3</v>
      </c>
      <c r="Q17" s="65">
        <f t="shared" si="6"/>
        <v>4.7725728655166274E-4</v>
      </c>
      <c r="R17" s="64">
        <f t="shared" si="14"/>
        <v>96287.616700825063</v>
      </c>
      <c r="S17" s="64">
        <f t="shared" si="15"/>
        <v>69245.822809470061</v>
      </c>
      <c r="U17" s="56">
        <f t="shared" si="7"/>
        <v>0.57010282484449593</v>
      </c>
      <c r="V17" s="64">
        <f t="shared" si="8"/>
        <v>17945238.134775985</v>
      </c>
      <c r="W17" s="56">
        <f t="shared" si="9"/>
        <v>0.41391842335426066</v>
      </c>
      <c r="X17" s="64">
        <f t="shared" si="10"/>
        <v>23602398.354640238</v>
      </c>
      <c r="Y17" s="56">
        <f t="shared" si="1"/>
        <v>0.76031417931084733</v>
      </c>
      <c r="Z17" s="64">
        <v>197067.99</v>
      </c>
      <c r="AA17" s="56">
        <f t="shared" si="11"/>
        <v>3.1405254022292442E-3</v>
      </c>
      <c r="AB17" s="56">
        <f t="shared" si="16"/>
        <v>2.9299547807974807E-3</v>
      </c>
      <c r="AC17" s="65">
        <f t="shared" si="17"/>
        <v>2.3877859938007963E-3</v>
      </c>
      <c r="AD17" s="65">
        <f t="shared" si="18"/>
        <v>2.22768616457993E-3</v>
      </c>
      <c r="AE17" s="64">
        <f t="shared" si="19"/>
        <v>146997.84339376405</v>
      </c>
      <c r="AF17" s="64">
        <f t="shared" si="20"/>
        <v>141634.55176740166</v>
      </c>
    </row>
    <row r="18" spans="1:32" x14ac:dyDescent="0.35">
      <c r="A18" s="63">
        <v>60027</v>
      </c>
      <c r="B18" s="63" t="s">
        <v>77</v>
      </c>
      <c r="C18" s="63" t="s">
        <v>78</v>
      </c>
      <c r="D18" s="63" t="s">
        <v>7</v>
      </c>
      <c r="E18" s="64">
        <v>275589271.96615613</v>
      </c>
      <c r="F18" s="64">
        <v>98494096.090830058</v>
      </c>
      <c r="G18" s="56">
        <v>0.39020343400023738</v>
      </c>
      <c r="H18" s="64">
        <f t="shared" si="2"/>
        <v>107535880.29481947</v>
      </c>
      <c r="I18" s="56">
        <v>0.45847799108230575</v>
      </c>
      <c r="J18" s="64">
        <f t="shared" si="3"/>
        <v>45157375.309191346</v>
      </c>
      <c r="K18" s="56">
        <f t="shared" si="0"/>
        <v>2.3813580740360609</v>
      </c>
      <c r="L18" s="64">
        <v>1328843</v>
      </c>
      <c r="M18" s="65">
        <f t="shared" si="4"/>
        <v>1.3625239936115197E-2</v>
      </c>
      <c r="N18" s="65">
        <f t="shared" si="12"/>
        <v>9.0299584729127344E-3</v>
      </c>
      <c r="O18" s="65">
        <f t="shared" si="5"/>
        <v>3.2446575132546507E-2</v>
      </c>
      <c r="P18" s="65">
        <f t="shared" si="13"/>
        <v>4.0536264225982652E-2</v>
      </c>
      <c r="Q18" s="65">
        <f t="shared" si="6"/>
        <v>2.1503564517681078E-2</v>
      </c>
      <c r="R18" s="64">
        <f t="shared" si="14"/>
        <v>737674.54650032567</v>
      </c>
      <c r="S18" s="64">
        <f t="shared" si="15"/>
        <v>530503.11855501588</v>
      </c>
      <c r="U18" s="56">
        <f t="shared" si="7"/>
        <v>0.60979656599976262</v>
      </c>
      <c r="V18" s="64">
        <f t="shared" si="8"/>
        <v>168053391.67133665</v>
      </c>
      <c r="W18" s="56">
        <f t="shared" si="9"/>
        <v>0.5415220089176942</v>
      </c>
      <c r="X18" s="64">
        <f t="shared" si="10"/>
        <v>53336720.781638704</v>
      </c>
      <c r="Y18" s="56">
        <f t="shared" si="1"/>
        <v>3.1508009717985783</v>
      </c>
      <c r="Z18" s="64">
        <v>220119.89</v>
      </c>
      <c r="AA18" s="56">
        <f t="shared" si="11"/>
        <v>3.5078863192388936E-3</v>
      </c>
      <c r="AB18" s="56">
        <f t="shared" si="16"/>
        <v>3.2726843362745803E-3</v>
      </c>
      <c r="AC18" s="65">
        <f t="shared" si="17"/>
        <v>1.1052651623616844E-2</v>
      </c>
      <c r="AD18" s="65">
        <f t="shared" si="18"/>
        <v>1.0311576987123932E-2</v>
      </c>
      <c r="AE18" s="64">
        <f t="shared" si="19"/>
        <v>164192.82054925596</v>
      </c>
      <c r="AF18" s="64">
        <f t="shared" si="20"/>
        <v>158202.1613720207</v>
      </c>
    </row>
    <row r="19" spans="1:32" x14ac:dyDescent="0.35">
      <c r="A19" s="63">
        <v>60015</v>
      </c>
      <c r="B19" s="63" t="s">
        <v>79</v>
      </c>
      <c r="C19" s="63" t="s">
        <v>67</v>
      </c>
      <c r="D19" s="63" t="s">
        <v>7</v>
      </c>
      <c r="E19" s="64">
        <v>117333456.15897125</v>
      </c>
      <c r="F19" s="64">
        <v>63376815.545286179</v>
      </c>
      <c r="G19" s="56">
        <v>0.56846388469004305</v>
      </c>
      <c r="H19" s="64">
        <f t="shared" si="2"/>
        <v>66699832.292237654</v>
      </c>
      <c r="I19" s="56">
        <v>0.70509821476008783</v>
      </c>
      <c r="J19" s="64">
        <f t="shared" si="3"/>
        <v>44686879.498160668</v>
      </c>
      <c r="K19" s="56">
        <f t="shared" si="0"/>
        <v>1.4926043850294592</v>
      </c>
      <c r="L19" s="64">
        <v>1249535</v>
      </c>
      <c r="M19" s="65">
        <f t="shared" si="4"/>
        <v>1.2812058447516901E-2</v>
      </c>
      <c r="N19" s="65">
        <f t="shared" si="12"/>
        <v>8.4910325451923313E-3</v>
      </c>
      <c r="O19" s="65">
        <f t="shared" si="5"/>
        <v>1.9123334620017453E-2</v>
      </c>
      <c r="P19" s="65">
        <f t="shared" si="13"/>
        <v>2.5142882712395752E-2</v>
      </c>
      <c r="Q19" s="65">
        <f t="shared" si="6"/>
        <v>1.2673752410381925E-2</v>
      </c>
      <c r="R19" s="64">
        <f t="shared" si="14"/>
        <v>693648.65861601743</v>
      </c>
      <c r="S19" s="64">
        <f t="shared" si="15"/>
        <v>498841.63459764759</v>
      </c>
      <c r="U19" s="56">
        <f t="shared" si="7"/>
        <v>0.43153611530995695</v>
      </c>
      <c r="V19" s="64">
        <f t="shared" si="8"/>
        <v>50633623.866733596</v>
      </c>
      <c r="W19" s="56">
        <f t="shared" si="9"/>
        <v>0.29490178523991217</v>
      </c>
      <c r="X19" s="64">
        <f t="shared" si="10"/>
        <v>18689936.047125511</v>
      </c>
      <c r="Y19" s="56">
        <f t="shared" si="1"/>
        <v>2.7091384228958337</v>
      </c>
      <c r="Z19" s="64">
        <v>148294.21</v>
      </c>
      <c r="AA19" s="56">
        <f t="shared" si="11"/>
        <v>2.3632540906745841E-3</v>
      </c>
      <c r="AB19" s="56">
        <f t="shared" si="16"/>
        <v>2.2047991130070672E-3</v>
      </c>
      <c r="AC19" s="65">
        <f t="shared" si="17"/>
        <v>6.4023824601122702E-3</v>
      </c>
      <c r="AD19" s="65">
        <f t="shared" si="18"/>
        <v>5.973105991814099E-3</v>
      </c>
      <c r="AE19" s="64">
        <f t="shared" si="19"/>
        <v>110616.28556612344</v>
      </c>
      <c r="AF19" s="64">
        <f t="shared" si="20"/>
        <v>106580.39371615315</v>
      </c>
    </row>
    <row r="20" spans="1:32" x14ac:dyDescent="0.35">
      <c r="A20" s="63">
        <v>60114</v>
      </c>
      <c r="B20" s="63" t="s">
        <v>80</v>
      </c>
      <c r="C20" s="63" t="s">
        <v>81</v>
      </c>
      <c r="D20" s="63" t="s">
        <v>7</v>
      </c>
      <c r="E20" s="64">
        <v>148150263.15131581</v>
      </c>
      <c r="F20" s="64">
        <v>121634629.80644047</v>
      </c>
      <c r="G20" s="56">
        <v>0.40788272532357372</v>
      </c>
      <c r="H20" s="64">
        <f t="shared" si="2"/>
        <v>60427933.091563314</v>
      </c>
      <c r="I20" s="56">
        <v>0.56431010996615294</v>
      </c>
      <c r="J20" s="64">
        <f t="shared" si="3"/>
        <v>68639651.321764722</v>
      </c>
      <c r="K20" s="56">
        <f t="shared" si="0"/>
        <v>0.88036480267495787</v>
      </c>
      <c r="L20" s="64">
        <v>173953</v>
      </c>
      <c r="M20" s="65">
        <f t="shared" si="4"/>
        <v>1.7836203092517677E-3</v>
      </c>
      <c r="N20" s="65">
        <f t="shared" si="12"/>
        <v>1.1820721983248502E-3</v>
      </c>
      <c r="O20" s="65">
        <f t="shared" si="5"/>
        <v>1.5702365416014798E-3</v>
      </c>
      <c r="P20" s="65">
        <f t="shared" si="13"/>
        <v>2.2778654489218113E-2</v>
      </c>
      <c r="Q20" s="65">
        <f t="shared" si="6"/>
        <v>1.0406547576258104E-3</v>
      </c>
      <c r="R20" s="64">
        <f t="shared" si="14"/>
        <v>96565.734543035665</v>
      </c>
      <c r="S20" s="64">
        <f t="shared" si="15"/>
        <v>69445.832940385502</v>
      </c>
      <c r="U20" s="56">
        <f t="shared" si="7"/>
        <v>0.59211727467642628</v>
      </c>
      <c r="V20" s="64">
        <f t="shared" si="8"/>
        <v>87722330.059752494</v>
      </c>
      <c r="W20" s="56">
        <f t="shared" si="9"/>
        <v>0.43568989003384706</v>
      </c>
      <c r="X20" s="64">
        <f t="shared" si="10"/>
        <v>52994978.484675743</v>
      </c>
      <c r="Y20" s="56">
        <f t="shared" si="1"/>
        <v>1.6552951348988407</v>
      </c>
      <c r="Z20" s="64">
        <v>69918.05</v>
      </c>
      <c r="AA20" s="56">
        <f t="shared" si="11"/>
        <v>1.1142317537177623E-3</v>
      </c>
      <c r="AB20" s="56">
        <f t="shared" si="16"/>
        <v>1.0395230847056252E-3</v>
      </c>
      <c r="AC20" s="65">
        <f t="shared" si="17"/>
        <v>1.8443824010788152E-3</v>
      </c>
      <c r="AD20" s="65">
        <f t="shared" si="18"/>
        <v>1.7207175047282569E-3</v>
      </c>
      <c r="AE20" s="64">
        <f t="shared" si="19"/>
        <v>52153.58701480319</v>
      </c>
      <c r="AF20" s="64">
        <f t="shared" si="20"/>
        <v>50250.736673169384</v>
      </c>
    </row>
    <row r="21" spans="1:32" x14ac:dyDescent="0.35">
      <c r="A21" s="63">
        <v>60116</v>
      </c>
      <c r="B21" s="63" t="s">
        <v>82</v>
      </c>
      <c r="C21" s="63" t="s">
        <v>72</v>
      </c>
      <c r="D21" s="63" t="s">
        <v>7</v>
      </c>
      <c r="E21" s="64">
        <v>262062088.11979133</v>
      </c>
      <c r="F21" s="64">
        <v>198666410.01929638</v>
      </c>
      <c r="G21" s="56">
        <v>0.4560454401970549</v>
      </c>
      <c r="H21" s="64">
        <f t="shared" si="2"/>
        <v>119512220.33554962</v>
      </c>
      <c r="I21" s="56">
        <v>0.52394235067385553</v>
      </c>
      <c r="J21" s="64">
        <f t="shared" si="3"/>
        <v>104089745.86544615</v>
      </c>
      <c r="K21" s="56">
        <f t="shared" si="0"/>
        <v>1.1481651659524625</v>
      </c>
      <c r="L21" s="64">
        <v>129864</v>
      </c>
      <c r="M21" s="65">
        <f t="shared" si="4"/>
        <v>1.331555465215728E-3</v>
      </c>
      <c r="N21" s="65">
        <f t="shared" si="12"/>
        <v>8.8247183988352223E-4</v>
      </c>
      <c r="O21" s="65">
        <f t="shared" si="5"/>
        <v>1.5288456016943248E-3</v>
      </c>
      <c r="P21" s="65">
        <f t="shared" si="13"/>
        <v>4.505081400248772E-2</v>
      </c>
      <c r="Q21" s="65">
        <f t="shared" si="6"/>
        <v>1.0132234264882392E-3</v>
      </c>
      <c r="R21" s="64">
        <f t="shared" si="14"/>
        <v>72090.809303069123</v>
      </c>
      <c r="S21" s="64">
        <f t="shared" si="15"/>
        <v>51844.542198008785</v>
      </c>
      <c r="U21" s="56">
        <f t="shared" si="7"/>
        <v>0.54395455980294516</v>
      </c>
      <c r="V21" s="64">
        <f t="shared" si="8"/>
        <v>142549867.78424171</v>
      </c>
      <c r="W21" s="56">
        <f t="shared" si="9"/>
        <v>0.47605764932614447</v>
      </c>
      <c r="X21" s="64">
        <f t="shared" si="10"/>
        <v>94576664.153850228</v>
      </c>
      <c r="Y21" s="56">
        <f t="shared" si="1"/>
        <v>1.5072414433263608</v>
      </c>
      <c r="Z21" s="64">
        <v>98703.959999999992</v>
      </c>
      <c r="AA21" s="56">
        <f t="shared" si="11"/>
        <v>1.5729713064035374E-3</v>
      </c>
      <c r="AB21" s="56">
        <f t="shared" si="16"/>
        <v>1.4675043850888381E-3</v>
      </c>
      <c r="AC21" s="65">
        <f t="shared" si="17"/>
        <v>2.3708475421746191E-3</v>
      </c>
      <c r="AD21" s="65">
        <f t="shared" si="18"/>
        <v>2.211883427469064E-3</v>
      </c>
      <c r="AE21" s="64">
        <f t="shared" si="19"/>
        <v>73625.702755807011</v>
      </c>
      <c r="AF21" s="64">
        <f t="shared" si="20"/>
        <v>70939.431270738292</v>
      </c>
    </row>
    <row r="22" spans="1:32" x14ac:dyDescent="0.35">
      <c r="A22" s="63">
        <v>63303</v>
      </c>
      <c r="B22" s="63" t="s">
        <v>83</v>
      </c>
      <c r="C22" s="63" t="s">
        <v>59</v>
      </c>
      <c r="D22" s="63" t="s">
        <v>189</v>
      </c>
      <c r="E22" s="64">
        <v>144529427.31293637</v>
      </c>
      <c r="F22" s="64">
        <v>82655811.636629939</v>
      </c>
      <c r="G22" s="56">
        <v>0.52298936747684488</v>
      </c>
      <c r="H22" s="64">
        <f t="shared" si="2"/>
        <v>75587353.772183225</v>
      </c>
      <c r="I22" s="56">
        <v>0.50228311811436344</v>
      </c>
      <c r="J22" s="64">
        <f t="shared" si="3"/>
        <v>41516618.799119972</v>
      </c>
      <c r="K22" s="56">
        <f t="shared" si="0"/>
        <v>1.8206529326946406</v>
      </c>
      <c r="L22" s="64">
        <v>23721</v>
      </c>
      <c r="M22" s="65">
        <f t="shared" si="4"/>
        <v>2.4322234946083817E-4</v>
      </c>
      <c r="N22" s="65">
        <f t="shared" si="12"/>
        <v>1.6119259004710335E-4</v>
      </c>
      <c r="O22" s="65">
        <f t="shared" si="5"/>
        <v>4.4282348384275575E-4</v>
      </c>
      <c r="P22" s="65">
        <f t="shared" si="13"/>
        <v>2.8493084691841732E-2</v>
      </c>
      <c r="Q22" s="65">
        <f t="shared" si="6"/>
        <v>2.9347576179790364E-4</v>
      </c>
      <c r="R22" s="64">
        <f t="shared" si="14"/>
        <v>13168.130409336713</v>
      </c>
      <c r="S22" s="64">
        <f t="shared" si="15"/>
        <v>9469.9407493914132</v>
      </c>
      <c r="U22" s="56">
        <f t="shared" si="7"/>
        <v>0.47701063252315512</v>
      </c>
      <c r="V22" s="64">
        <f t="shared" si="8"/>
        <v>68942073.540753141</v>
      </c>
      <c r="W22" s="56">
        <f t="shared" si="9"/>
        <v>0.49771688188563656</v>
      </c>
      <c r="X22" s="64">
        <f t="shared" si="10"/>
        <v>41139192.837509967</v>
      </c>
      <c r="Y22" s="56">
        <f t="shared" si="1"/>
        <v>1.6758246524927687</v>
      </c>
      <c r="Z22" s="64">
        <v>500782.44</v>
      </c>
      <c r="AA22" s="56">
        <f t="shared" si="11"/>
        <v>7.9805958025468398E-3</v>
      </c>
      <c r="AB22" s="56">
        <f t="shared" si="16"/>
        <v>7.4455009371000719E-3</v>
      </c>
      <c r="AC22" s="65">
        <f t="shared" si="17"/>
        <v>1.3374079187488307E-2</v>
      </c>
      <c r="AD22" s="65">
        <f t="shared" si="18"/>
        <v>1.2477354020550311E-2</v>
      </c>
      <c r="AE22" s="64">
        <f t="shared" si="19"/>
        <v>373545.89494451659</v>
      </c>
      <c r="AF22" s="64">
        <f t="shared" si="20"/>
        <v>359916.88159191003</v>
      </c>
    </row>
    <row r="23" spans="1:32" x14ac:dyDescent="0.35">
      <c r="A23" s="63">
        <v>60009</v>
      </c>
      <c r="B23" s="63" t="s">
        <v>84</v>
      </c>
      <c r="C23" s="63" t="s">
        <v>72</v>
      </c>
      <c r="D23" s="63" t="s">
        <v>7</v>
      </c>
      <c r="E23" s="64">
        <v>231202871.78681314</v>
      </c>
      <c r="F23" s="64">
        <v>169040629.67211467</v>
      </c>
      <c r="G23" s="56">
        <v>0.52546862421304585</v>
      </c>
      <c r="H23" s="64">
        <f t="shared" si="2"/>
        <v>121489854.95192194</v>
      </c>
      <c r="I23" s="56">
        <v>0.62043349240400147</v>
      </c>
      <c r="J23" s="64">
        <f t="shared" si="3"/>
        <v>104878468.22564158</v>
      </c>
      <c r="K23" s="56">
        <f t="shared" si="0"/>
        <v>1.1583870074317033</v>
      </c>
      <c r="L23" s="64">
        <v>1424201</v>
      </c>
      <c r="M23" s="65">
        <f t="shared" si="4"/>
        <v>1.4602989474494127E-2</v>
      </c>
      <c r="N23" s="65">
        <f t="shared" si="12"/>
        <v>9.6779498308534485E-3</v>
      </c>
      <c r="O23" s="65">
        <f t="shared" si="5"/>
        <v>1.6915913276915912E-2</v>
      </c>
      <c r="P23" s="65">
        <f t="shared" si="13"/>
        <v>4.5796294665610915E-2</v>
      </c>
      <c r="Q23" s="65">
        <f t="shared" si="6"/>
        <v>1.1210811342636486E-2</v>
      </c>
      <c r="R23" s="64">
        <f t="shared" si="14"/>
        <v>790610.1975931772</v>
      </c>
      <c r="S23" s="64">
        <f t="shared" si="15"/>
        <v>568572.11269440572</v>
      </c>
      <c r="U23" s="56">
        <f t="shared" si="7"/>
        <v>0.47453137578695415</v>
      </c>
      <c r="V23" s="64">
        <f t="shared" si="8"/>
        <v>109713016.8348912</v>
      </c>
      <c r="W23" s="56">
        <f t="shared" si="9"/>
        <v>0.37956650759599853</v>
      </c>
      <c r="X23" s="64">
        <f t="shared" si="10"/>
        <v>64162161.446473084</v>
      </c>
      <c r="Y23" s="56">
        <f t="shared" si="1"/>
        <v>1.7099333058849437</v>
      </c>
      <c r="Z23" s="64">
        <v>250481.88</v>
      </c>
      <c r="AA23" s="56">
        <f t="shared" si="11"/>
        <v>3.9917426819958803E-3</v>
      </c>
      <c r="AB23" s="56">
        <f t="shared" si="16"/>
        <v>3.7240983774642494E-3</v>
      </c>
      <c r="AC23" s="65">
        <f t="shared" si="17"/>
        <v>6.8256137604672477E-3</v>
      </c>
      <c r="AD23" s="65">
        <f t="shared" si="18"/>
        <v>6.3679598500181993E-3</v>
      </c>
      <c r="AE23" s="64">
        <f t="shared" si="19"/>
        <v>186840.57298811237</v>
      </c>
      <c r="AF23" s="64">
        <f t="shared" si="20"/>
        <v>180023.59896021718</v>
      </c>
    </row>
    <row r="24" spans="1:32" x14ac:dyDescent="0.35">
      <c r="A24" s="63">
        <v>60032</v>
      </c>
      <c r="B24" s="63" t="s">
        <v>85</v>
      </c>
      <c r="C24" s="63" t="s">
        <v>69</v>
      </c>
      <c r="D24" s="63" t="s">
        <v>7</v>
      </c>
      <c r="E24" s="64">
        <v>231322877.74172467</v>
      </c>
      <c r="F24" s="64">
        <v>81390941.913052678</v>
      </c>
      <c r="G24" s="56">
        <v>0.41040517567489393</v>
      </c>
      <c r="H24" s="64">
        <f t="shared" si="2"/>
        <v>94936106.277214527</v>
      </c>
      <c r="I24" s="56">
        <v>0.55554868336567187</v>
      </c>
      <c r="J24" s="64">
        <f t="shared" si="3"/>
        <v>45216630.617688291</v>
      </c>
      <c r="K24" s="56">
        <f t="shared" si="0"/>
        <v>2.0995838252502717</v>
      </c>
      <c r="L24" s="64">
        <v>1626859</v>
      </c>
      <c r="M24" s="65">
        <f t="shared" si="4"/>
        <v>1.6680935383057614E-2</v>
      </c>
      <c r="N24" s="65">
        <f t="shared" si="12"/>
        <v>1.1055082663101914E-2</v>
      </c>
      <c r="O24" s="65">
        <f t="shared" si="5"/>
        <v>3.5023022120312712E-2</v>
      </c>
      <c r="P24" s="65">
        <f t="shared" si="13"/>
        <v>3.5786707451396872E-2</v>
      </c>
      <c r="Q24" s="65">
        <f t="shared" si="6"/>
        <v>2.3211072746253478E-2</v>
      </c>
      <c r="R24" s="64">
        <f t="shared" si="14"/>
        <v>903110.80770638317</v>
      </c>
      <c r="S24" s="64">
        <f t="shared" si="15"/>
        <v>649477.60792606405</v>
      </c>
      <c r="U24" s="56">
        <f t="shared" si="7"/>
        <v>0.58959482432510613</v>
      </c>
      <c r="V24" s="64">
        <f t="shared" si="8"/>
        <v>136386771.46451017</v>
      </c>
      <c r="W24" s="56">
        <f t="shared" si="9"/>
        <v>0.44445131663432813</v>
      </c>
      <c r="X24" s="64">
        <f t="shared" si="10"/>
        <v>36174311.295364387</v>
      </c>
      <c r="Y24" s="56">
        <f t="shared" si="1"/>
        <v>3.7702658759943737</v>
      </c>
      <c r="Z24" s="64">
        <v>80581.64</v>
      </c>
      <c r="AA24" s="56">
        <f t="shared" si="11"/>
        <v>1.2841694248431324E-3</v>
      </c>
      <c r="AB24" s="56">
        <f t="shared" si="16"/>
        <v>1.1980665219272876E-3</v>
      </c>
      <c r="AC24" s="65">
        <f t="shared" si="17"/>
        <v>4.8416601614813832E-3</v>
      </c>
      <c r="AD24" s="65">
        <f t="shared" si="18"/>
        <v>4.5170293247937176E-3</v>
      </c>
      <c r="AE24" s="64">
        <f t="shared" si="19"/>
        <v>60107.820134222064</v>
      </c>
      <c r="AF24" s="64">
        <f t="shared" si="20"/>
        <v>57914.755522102416</v>
      </c>
    </row>
    <row r="25" spans="1:32" x14ac:dyDescent="0.35">
      <c r="A25" s="63">
        <v>60075</v>
      </c>
      <c r="B25" s="63" t="s">
        <v>86</v>
      </c>
      <c r="C25" s="63" t="s">
        <v>87</v>
      </c>
      <c r="D25" s="63" t="s">
        <v>7</v>
      </c>
      <c r="E25" s="64">
        <v>43599158.752895236</v>
      </c>
      <c r="F25" s="64">
        <v>62084966.257644773</v>
      </c>
      <c r="G25" s="56">
        <v>0.27134008184352798</v>
      </c>
      <c r="H25" s="64">
        <f t="shared" si="2"/>
        <v>11830199.304319562</v>
      </c>
      <c r="I25" s="56">
        <v>0.32254236671232439</v>
      </c>
      <c r="J25" s="64">
        <f t="shared" si="3"/>
        <v>20025031.953995544</v>
      </c>
      <c r="K25" s="56">
        <f t="shared" si="0"/>
        <v>0.59077055814430857</v>
      </c>
      <c r="L25" s="64">
        <v>936197</v>
      </c>
      <c r="M25" s="65">
        <f t="shared" si="4"/>
        <v>9.5992594704349867E-3</v>
      </c>
      <c r="N25" s="65">
        <f t="shared" si="12"/>
        <v>6.3617899424277232E-3</v>
      </c>
      <c r="O25" s="65">
        <f t="shared" si="5"/>
        <v>5.6709598751209173E-3</v>
      </c>
      <c r="P25" s="65">
        <f t="shared" si="13"/>
        <v>4.4594611912898091E-3</v>
      </c>
      <c r="Q25" s="65">
        <f t="shared" si="6"/>
        <v>3.7583581950848747E-3</v>
      </c>
      <c r="R25" s="64">
        <f t="shared" si="14"/>
        <v>519706.76551704406</v>
      </c>
      <c r="S25" s="64">
        <f t="shared" si="15"/>
        <v>373750.26852822362</v>
      </c>
      <c r="U25" s="56">
        <f t="shared" si="7"/>
        <v>0.72865991815647202</v>
      </c>
      <c r="V25" s="64">
        <f t="shared" si="8"/>
        <v>31768959.448575672</v>
      </c>
      <c r="W25" s="56">
        <f t="shared" si="9"/>
        <v>0.67745763328767561</v>
      </c>
      <c r="X25" s="64">
        <f t="shared" si="10"/>
        <v>42059934.303649224</v>
      </c>
      <c r="Y25" s="56">
        <f t="shared" si="1"/>
        <v>0.75532594081630122</v>
      </c>
      <c r="Z25" s="64">
        <v>1948233.3699999999</v>
      </c>
      <c r="AA25" s="56">
        <f t="shared" si="11"/>
        <v>3.1047540434931548E-2</v>
      </c>
      <c r="AB25" s="56">
        <f t="shared" si="16"/>
        <v>2.8965818733629377E-2</v>
      </c>
      <c r="AC25" s="65">
        <f t="shared" si="17"/>
        <v>2.3451012689046827E-2</v>
      </c>
      <c r="AD25" s="65">
        <f t="shared" si="18"/>
        <v>2.1878634286493052E-2</v>
      </c>
      <c r="AE25" s="64">
        <f t="shared" si="19"/>
        <v>1453235.0171012813</v>
      </c>
      <c r="AF25" s="64">
        <f t="shared" si="20"/>
        <v>1400212.9929789428</v>
      </c>
    </row>
    <row r="26" spans="1:32" x14ac:dyDescent="0.35">
      <c r="A26" s="63">
        <v>60100</v>
      </c>
      <c r="B26" s="63" t="s">
        <v>88</v>
      </c>
      <c r="C26" s="63" t="s">
        <v>69</v>
      </c>
      <c r="D26" s="63" t="s">
        <v>7</v>
      </c>
      <c r="E26" s="64">
        <v>205461402.96866676</v>
      </c>
      <c r="F26" s="64">
        <v>102494753.73225754</v>
      </c>
      <c r="G26" s="56">
        <v>0.56789889551541695</v>
      </c>
      <c r="H26" s="64">
        <f t="shared" si="2"/>
        <v>116681303.81695387</v>
      </c>
      <c r="I26" s="56">
        <v>0.69824766062500099</v>
      </c>
      <c r="J26" s="64">
        <f t="shared" si="3"/>
        <v>71566722.019884422</v>
      </c>
      <c r="K26" s="56">
        <f t="shared" si="0"/>
        <v>1.6303849124811753</v>
      </c>
      <c r="L26" s="64">
        <v>2418007</v>
      </c>
      <c r="M26" s="65">
        <f t="shared" si="4"/>
        <v>2.4792940582300613E-2</v>
      </c>
      <c r="N26" s="65">
        <f t="shared" si="12"/>
        <v>1.6431213316556059E-2</v>
      </c>
      <c r="O26" s="65">
        <f t="shared" si="5"/>
        <v>4.0422036261425168E-2</v>
      </c>
      <c r="P26" s="65">
        <f t="shared" si="13"/>
        <v>4.3983683853137702E-2</v>
      </c>
      <c r="Q26" s="65">
        <f t="shared" si="6"/>
        <v>2.6789202285072772E-2</v>
      </c>
      <c r="R26" s="64">
        <f t="shared" si="14"/>
        <v>1342297.1842118392</v>
      </c>
      <c r="S26" s="64">
        <f t="shared" si="15"/>
        <v>965321.15094699559</v>
      </c>
      <c r="U26" s="56">
        <f t="shared" si="7"/>
        <v>0.43210110448458305</v>
      </c>
      <c r="V26" s="64">
        <f t="shared" si="8"/>
        <v>88780099.151712894</v>
      </c>
      <c r="W26" s="56">
        <f t="shared" si="9"/>
        <v>0.30175233937499901</v>
      </c>
      <c r="X26" s="64">
        <f t="shared" si="10"/>
        <v>30928031.712373126</v>
      </c>
      <c r="Y26" s="56">
        <f t="shared" si="1"/>
        <v>2.8705382863467306</v>
      </c>
      <c r="Z26" s="64">
        <v>289082.89</v>
      </c>
      <c r="AA26" s="56">
        <f t="shared" si="11"/>
        <v>4.6068981542605799E-3</v>
      </c>
      <c r="AB26" s="56">
        <f t="shared" si="16"/>
        <v>4.2980079900457316E-3</v>
      </c>
      <c r="AC26" s="65">
        <f t="shared" si="17"/>
        <v>1.322427753310508E-2</v>
      </c>
      <c r="AD26" s="65">
        <f t="shared" si="18"/>
        <v>1.233759649045043E-2</v>
      </c>
      <c r="AE26" s="64">
        <f t="shared" si="19"/>
        <v>215634.01236312767</v>
      </c>
      <c r="AF26" s="64">
        <f t="shared" si="20"/>
        <v>207766.49494813988</v>
      </c>
    </row>
    <row r="27" spans="1:32" x14ac:dyDescent="0.35">
      <c r="A27" s="63">
        <v>60113</v>
      </c>
      <c r="B27" s="63" t="s">
        <v>89</v>
      </c>
      <c r="C27" s="63" t="s">
        <v>81</v>
      </c>
      <c r="D27" s="63" t="s">
        <v>7</v>
      </c>
      <c r="E27" s="64">
        <v>103166752.92245024</v>
      </c>
      <c r="F27" s="64">
        <v>81930279.465298444</v>
      </c>
      <c r="G27" s="56">
        <v>0.47565230838317535</v>
      </c>
      <c r="H27" s="64">
        <f t="shared" si="2"/>
        <v>49071504.175960161</v>
      </c>
      <c r="I27" s="56">
        <v>0.62007160625911961</v>
      </c>
      <c r="J27" s="64">
        <f t="shared" si="3"/>
        <v>50802639.989306167</v>
      </c>
      <c r="K27" s="56">
        <f t="shared" si="0"/>
        <v>0.96592429421560755</v>
      </c>
      <c r="L27" s="64">
        <v>320925</v>
      </c>
      <c r="M27" s="65">
        <f t="shared" si="4"/>
        <v>3.290591986034294E-3</v>
      </c>
      <c r="N27" s="65">
        <f t="shared" si="12"/>
        <v>2.1807989528631441E-3</v>
      </c>
      <c r="O27" s="65">
        <f t="shared" si="5"/>
        <v>3.1784627416617099E-3</v>
      </c>
      <c r="P27" s="65">
        <f t="shared" si="13"/>
        <v>1.8497783751708036E-2</v>
      </c>
      <c r="Q27" s="65">
        <f t="shared" si="6"/>
        <v>2.1064866893704686E-3</v>
      </c>
      <c r="R27" s="64">
        <f t="shared" si="14"/>
        <v>178153.62976334826</v>
      </c>
      <c r="S27" s="64">
        <f t="shared" si="15"/>
        <v>128120.26200406556</v>
      </c>
      <c r="U27" s="56">
        <f t="shared" si="7"/>
        <v>0.5243476916168246</v>
      </c>
      <c r="V27" s="64">
        <f t="shared" si="8"/>
        <v>54095248.746490076</v>
      </c>
      <c r="W27" s="56">
        <f t="shared" si="9"/>
        <v>0.37992839374088039</v>
      </c>
      <c r="X27" s="64">
        <f t="shared" si="10"/>
        <v>31127639.475992274</v>
      </c>
      <c r="Y27" s="56">
        <f t="shared" si="1"/>
        <v>1.7378525855843314</v>
      </c>
      <c r="Z27" s="64">
        <v>74763.14</v>
      </c>
      <c r="AA27" s="56">
        <f t="shared" si="11"/>
        <v>1.1914443351272895E-3</v>
      </c>
      <c r="AB27" s="56">
        <f t="shared" si="16"/>
        <v>1.1115586020359338E-3</v>
      </c>
      <c r="AC27" s="65">
        <f t="shared" si="17"/>
        <v>2.0705546183807646E-3</v>
      </c>
      <c r="AD27" s="65">
        <f t="shared" si="18"/>
        <v>1.9317249905766525E-3</v>
      </c>
      <c r="AE27" s="64">
        <f t="shared" si="19"/>
        <v>55767.658387067611</v>
      </c>
      <c r="AF27" s="64">
        <f t="shared" si="20"/>
        <v>53732.946799850637</v>
      </c>
    </row>
    <row r="28" spans="1:32" x14ac:dyDescent="0.35">
      <c r="A28" s="63">
        <v>60096</v>
      </c>
      <c r="B28" s="63" t="s">
        <v>90</v>
      </c>
      <c r="C28" s="63" t="s">
        <v>87</v>
      </c>
      <c r="D28" s="63" t="s">
        <v>7</v>
      </c>
      <c r="E28" s="64">
        <v>152378088.22493887</v>
      </c>
      <c r="F28" s="64">
        <v>113321285.63993481</v>
      </c>
      <c r="G28" s="56">
        <v>0.22175578090534873</v>
      </c>
      <c r="H28" s="64">
        <f t="shared" si="2"/>
        <v>33790721.947185442</v>
      </c>
      <c r="I28" s="56">
        <v>0.27105408767276612</v>
      </c>
      <c r="J28" s="64">
        <f t="shared" si="3"/>
        <v>30716197.693037461</v>
      </c>
      <c r="K28" s="56">
        <f t="shared" si="0"/>
        <v>1.1000945587365096</v>
      </c>
      <c r="L28" s="64">
        <v>16647</v>
      </c>
      <c r="M28" s="65">
        <f t="shared" si="4"/>
        <v>1.7068936602481231E-4</v>
      </c>
      <c r="N28" s="65">
        <f t="shared" si="12"/>
        <v>1.1312225650327261E-4</v>
      </c>
      <c r="O28" s="65">
        <f t="shared" si="5"/>
        <v>1.8777444279808049E-4</v>
      </c>
      <c r="P28" s="65">
        <f t="shared" si="13"/>
        <v>1.2737605620398754E-2</v>
      </c>
      <c r="Q28" s="65">
        <f t="shared" si="6"/>
        <v>1.2444517885124593E-4</v>
      </c>
      <c r="R28" s="64">
        <f t="shared" si="14"/>
        <v>9241.1730923750365</v>
      </c>
      <c r="S28" s="64">
        <f t="shared" si="15"/>
        <v>6645.8456074836158</v>
      </c>
      <c r="U28" s="56">
        <f t="shared" si="7"/>
        <v>0.77824421909465125</v>
      </c>
      <c r="V28" s="64">
        <f t="shared" si="8"/>
        <v>118587366.27775343</v>
      </c>
      <c r="W28" s="56">
        <f t="shared" si="9"/>
        <v>0.72894591232723394</v>
      </c>
      <c r="X28" s="64">
        <f t="shared" si="10"/>
        <v>82605087.946897358</v>
      </c>
      <c r="Y28" s="56">
        <f t="shared" si="1"/>
        <v>1.4355939715721537</v>
      </c>
      <c r="Z28" s="64">
        <v>108249.13</v>
      </c>
      <c r="AA28" s="56">
        <f t="shared" si="11"/>
        <v>1.7250855531343056E-3</v>
      </c>
      <c r="AB28" s="56">
        <f t="shared" si="16"/>
        <v>1.609419449402554E-3</v>
      </c>
      <c r="AC28" s="65">
        <f t="shared" si="17"/>
        <v>2.4765224205258235E-3</v>
      </c>
      <c r="AD28" s="65">
        <f t="shared" si="18"/>
        <v>2.3104728592932815E-3</v>
      </c>
      <c r="AE28" s="64">
        <f t="shared" si="19"/>
        <v>80745.678987496678</v>
      </c>
      <c r="AF28" s="64">
        <f t="shared" si="20"/>
        <v>77799.631521898569</v>
      </c>
    </row>
    <row r="29" spans="1:32" x14ac:dyDescent="0.35">
      <c r="A29" s="63">
        <v>60013</v>
      </c>
      <c r="B29" s="63" t="s">
        <v>91</v>
      </c>
      <c r="C29" s="63" t="s">
        <v>67</v>
      </c>
      <c r="D29" s="63" t="s">
        <v>7</v>
      </c>
      <c r="E29" s="64">
        <v>55739477.237597913</v>
      </c>
      <c r="F29" s="64">
        <v>52981249.694516972</v>
      </c>
      <c r="G29" s="56">
        <v>0.29644075336401532</v>
      </c>
      <c r="H29" s="64">
        <f t="shared" si="2"/>
        <v>16523452.62442991</v>
      </c>
      <c r="I29" s="56">
        <v>0.41540377671922624</v>
      </c>
      <c r="J29" s="64">
        <f t="shared" si="3"/>
        <v>22008611.2184067</v>
      </c>
      <c r="K29" s="56">
        <f t="shared" si="0"/>
        <v>0.75077216188046758</v>
      </c>
      <c r="L29" s="64">
        <v>62725</v>
      </c>
      <c r="M29" s="65">
        <f t="shared" si="4"/>
        <v>6.4314834408039597E-4</v>
      </c>
      <c r="N29" s="65">
        <f t="shared" si="12"/>
        <v>4.2623857386722979E-4</v>
      </c>
      <c r="O29" s="65">
        <f t="shared" si="5"/>
        <v>4.8285787269508173E-4</v>
      </c>
      <c r="P29" s="65">
        <f t="shared" si="13"/>
        <v>6.2286098339743145E-3</v>
      </c>
      <c r="Q29" s="65">
        <f t="shared" si="6"/>
        <v>3.200080555791475E-4</v>
      </c>
      <c r="R29" s="64">
        <f t="shared" si="14"/>
        <v>34820.242819680672</v>
      </c>
      <c r="S29" s="64">
        <f t="shared" si="15"/>
        <v>25041.188546249163</v>
      </c>
      <c r="U29" s="56">
        <f t="shared" si="7"/>
        <v>0.70355924663598468</v>
      </c>
      <c r="V29" s="64">
        <f t="shared" si="8"/>
        <v>39216024.613168001</v>
      </c>
      <c r="W29" s="56">
        <f t="shared" si="9"/>
        <v>0.58459622328077376</v>
      </c>
      <c r="X29" s="64">
        <f t="shared" si="10"/>
        <v>30972638.476110272</v>
      </c>
      <c r="Y29" s="56">
        <f t="shared" si="1"/>
        <v>1.2661505942871478</v>
      </c>
      <c r="Z29" s="64">
        <v>91417.54</v>
      </c>
      <c r="AA29" s="56">
        <f t="shared" si="11"/>
        <v>1.4568530717713618E-3</v>
      </c>
      <c r="AB29" s="56">
        <f t="shared" si="16"/>
        <v>1.3591718186791518E-3</v>
      </c>
      <c r="AC29" s="65">
        <f t="shared" si="17"/>
        <v>1.8445953826123666E-3</v>
      </c>
      <c r="AD29" s="65">
        <f t="shared" si="18"/>
        <v>1.7209162059589516E-3</v>
      </c>
      <c r="AE29" s="64">
        <f t="shared" si="19"/>
        <v>68190.583505536139</v>
      </c>
      <c r="AF29" s="64">
        <f t="shared" si="20"/>
        <v>65702.615130841441</v>
      </c>
    </row>
    <row r="30" spans="1:32" x14ac:dyDescent="0.35">
      <c r="A30" s="63">
        <v>60001</v>
      </c>
      <c r="B30" s="63" t="s">
        <v>92</v>
      </c>
      <c r="C30" s="63" t="s">
        <v>93</v>
      </c>
      <c r="D30" s="63" t="s">
        <v>7</v>
      </c>
      <c r="E30" s="64">
        <v>168406273.71345663</v>
      </c>
      <c r="F30" s="64">
        <v>78024457.979728341</v>
      </c>
      <c r="G30" s="56">
        <v>0.44382792402269028</v>
      </c>
      <c r="H30" s="64">
        <f t="shared" si="2"/>
        <v>74743406.854640409</v>
      </c>
      <c r="I30" s="56">
        <v>0.5238906247917543</v>
      </c>
      <c r="J30" s="64">
        <f t="shared" si="3"/>
        <v>40876282.040037863</v>
      </c>
      <c r="K30" s="56">
        <f t="shared" si="0"/>
        <v>1.8285275256059266</v>
      </c>
      <c r="L30" s="64">
        <v>11539</v>
      </c>
      <c r="M30" s="65">
        <f t="shared" si="4"/>
        <v>1.1831468700428361E-4</v>
      </c>
      <c r="N30" s="65">
        <f t="shared" si="12"/>
        <v>7.8411588742191546E-5</v>
      </c>
      <c r="O30" s="65">
        <f t="shared" si="5"/>
        <v>2.1634166187078241E-4</v>
      </c>
      <c r="P30" s="65">
        <f t="shared" si="13"/>
        <v>2.8174954081403355E-2</v>
      </c>
      <c r="Q30" s="65">
        <f t="shared" si="6"/>
        <v>1.4337774834158903E-4</v>
      </c>
      <c r="R30" s="64">
        <f t="shared" si="14"/>
        <v>6405.5923777807147</v>
      </c>
      <c r="S30" s="64">
        <f t="shared" si="15"/>
        <v>4606.6205601461788</v>
      </c>
      <c r="U30" s="56">
        <f t="shared" si="7"/>
        <v>0.55617207597730967</v>
      </c>
      <c r="V30" s="64">
        <f t="shared" si="8"/>
        <v>93662866.858816206</v>
      </c>
      <c r="W30" s="56">
        <f t="shared" si="9"/>
        <v>0.4761093752082457</v>
      </c>
      <c r="X30" s="64">
        <f t="shared" si="10"/>
        <v>37148175.939690478</v>
      </c>
      <c r="Y30" s="56">
        <f t="shared" si="1"/>
        <v>2.5213315186962748</v>
      </c>
      <c r="Z30" s="64">
        <v>11811.96</v>
      </c>
      <c r="AA30" s="56">
        <f t="shared" si="11"/>
        <v>1.8823838630574019E-4</v>
      </c>
      <c r="AB30" s="56">
        <f t="shared" si="16"/>
        <v>1.7561709881238759E-4</v>
      </c>
      <c r="AC30" s="65">
        <f t="shared" si="17"/>
        <v>4.7461137642118795E-4</v>
      </c>
      <c r="AD30" s="65">
        <f t="shared" si="18"/>
        <v>4.4278892645767095E-4</v>
      </c>
      <c r="AE30" s="64">
        <f t="shared" si="19"/>
        <v>8810.8304461490934</v>
      </c>
      <c r="AF30" s="64">
        <f t="shared" si="20"/>
        <v>8489.3627833443552</v>
      </c>
    </row>
    <row r="31" spans="1:32" x14ac:dyDescent="0.35">
      <c r="A31" s="63">
        <v>60103</v>
      </c>
      <c r="B31" s="63" t="s">
        <v>94</v>
      </c>
      <c r="C31" s="63" t="s">
        <v>81</v>
      </c>
      <c r="D31" s="63" t="s">
        <v>7</v>
      </c>
      <c r="E31" s="64">
        <v>161270195.22386461</v>
      </c>
      <c r="F31" s="64">
        <v>91840360.212627918</v>
      </c>
      <c r="G31" s="56">
        <v>0.30207555695716026</v>
      </c>
      <c r="H31" s="64">
        <f t="shared" si="2"/>
        <v>48715784.042838871</v>
      </c>
      <c r="I31" s="56">
        <v>0.38937784473282638</v>
      </c>
      <c r="J31" s="64">
        <f t="shared" si="3"/>
        <v>35760601.519079477</v>
      </c>
      <c r="K31" s="56">
        <f t="shared" si="0"/>
        <v>1.3622752966514664</v>
      </c>
      <c r="L31" s="64">
        <v>43333</v>
      </c>
      <c r="M31" s="65">
        <f t="shared" si="4"/>
        <v>4.4431322748562452E-4</v>
      </c>
      <c r="N31" s="65">
        <f t="shared" si="12"/>
        <v>2.9446307088702543E-4</v>
      </c>
      <c r="O31" s="65">
        <f t="shared" si="5"/>
        <v>6.0527693377914968E-4</v>
      </c>
      <c r="P31" s="65">
        <f t="shared" si="13"/>
        <v>1.8363693015972449E-2</v>
      </c>
      <c r="Q31" s="65">
        <f t="shared" si="6"/>
        <v>4.0113976724552434E-4</v>
      </c>
      <c r="R31" s="64">
        <f t="shared" si="14"/>
        <v>24055.250412199643</v>
      </c>
      <c r="S31" s="64">
        <f t="shared" si="15"/>
        <v>17299.479047821682</v>
      </c>
      <c r="U31" s="56">
        <f t="shared" si="7"/>
        <v>0.69792444304283974</v>
      </c>
      <c r="V31" s="64">
        <f t="shared" si="8"/>
        <v>112554411.18102574</v>
      </c>
      <c r="W31" s="56">
        <f t="shared" si="9"/>
        <v>0.61062215526717356</v>
      </c>
      <c r="X31" s="64">
        <f t="shared" si="10"/>
        <v>56079758.693548433</v>
      </c>
      <c r="Y31" s="56">
        <f t="shared" si="1"/>
        <v>2.0070416457404319</v>
      </c>
      <c r="Z31" s="64">
        <v>119449.27</v>
      </c>
      <c r="AA31" s="56">
        <f t="shared" si="11"/>
        <v>1.903573820957628E-3</v>
      </c>
      <c r="AB31" s="56">
        <f t="shared" si="16"/>
        <v>1.7759401701883148E-3</v>
      </c>
      <c r="AC31" s="65">
        <f t="shared" si="17"/>
        <v>3.8205519344031999E-3</v>
      </c>
      <c r="AD31" s="65">
        <f t="shared" si="18"/>
        <v>3.5643858819112981E-3</v>
      </c>
      <c r="AE31" s="64">
        <f t="shared" si="19"/>
        <v>89100.137901439186</v>
      </c>
      <c r="AF31" s="64">
        <f t="shared" si="20"/>
        <v>85849.273722197802</v>
      </c>
    </row>
    <row r="32" spans="1:32" x14ac:dyDescent="0.35">
      <c r="A32" s="63">
        <v>60104</v>
      </c>
      <c r="B32" s="63" t="s">
        <v>95</v>
      </c>
      <c r="C32" s="63" t="s">
        <v>67</v>
      </c>
      <c r="D32" s="63" t="s">
        <v>7</v>
      </c>
      <c r="E32" s="64">
        <v>63813711.350993365</v>
      </c>
      <c r="F32" s="64">
        <v>38253114.262774885</v>
      </c>
      <c r="G32" s="56">
        <v>0.34865532020186074</v>
      </c>
      <c r="H32" s="64">
        <f t="shared" si="2"/>
        <v>22248989.964349706</v>
      </c>
      <c r="I32" s="56">
        <v>0.51555201228155978</v>
      </c>
      <c r="J32" s="64">
        <f t="shared" si="3"/>
        <v>19721470.034210026</v>
      </c>
      <c r="K32" s="56">
        <f t="shared" si="0"/>
        <v>1.1281608280597386</v>
      </c>
      <c r="L32" s="64">
        <v>260087</v>
      </c>
      <c r="M32" s="65">
        <f t="shared" si="4"/>
        <v>2.6667919229467988E-3</v>
      </c>
      <c r="N32" s="65">
        <f t="shared" si="12"/>
        <v>1.7673832118199474E-3</v>
      </c>
      <c r="O32" s="65">
        <f t="shared" si="5"/>
        <v>3.0085701840546833E-3</v>
      </c>
      <c r="P32" s="65">
        <f t="shared" si="13"/>
        <v>8.3868838334098285E-3</v>
      </c>
      <c r="Q32" s="65">
        <f t="shared" si="6"/>
        <v>1.9938925077456725E-3</v>
      </c>
      <c r="R32" s="64">
        <f t="shared" si="14"/>
        <v>144380.90863678418</v>
      </c>
      <c r="S32" s="64">
        <f t="shared" si="15"/>
        <v>103832.40502874939</v>
      </c>
      <c r="U32" s="56">
        <f t="shared" si="7"/>
        <v>0.65134467979813926</v>
      </c>
      <c r="V32" s="64">
        <f t="shared" si="8"/>
        <v>41564721.386643656</v>
      </c>
      <c r="W32" s="56">
        <f t="shared" si="9"/>
        <v>0.48444798771844022</v>
      </c>
      <c r="X32" s="64">
        <f t="shared" si="10"/>
        <v>18531644.228564858</v>
      </c>
      <c r="Y32" s="56">
        <f t="shared" si="1"/>
        <v>2.2429052098127045</v>
      </c>
      <c r="Z32" s="64">
        <v>139976.49</v>
      </c>
      <c r="AA32" s="56">
        <f t="shared" si="11"/>
        <v>2.2307007980336521E-3</v>
      </c>
      <c r="AB32" s="56">
        <f t="shared" si="16"/>
        <v>2.0811334508194393E-3</v>
      </c>
      <c r="AC32" s="65">
        <f t="shared" si="17"/>
        <v>5.0032504414430357E-3</v>
      </c>
      <c r="AD32" s="65">
        <f t="shared" si="18"/>
        <v>4.6677850591584124E-3</v>
      </c>
      <c r="AE32" s="64">
        <f t="shared" si="19"/>
        <v>104411.89437122071</v>
      </c>
      <c r="AF32" s="64">
        <f t="shared" si="20"/>
        <v>100602.37291263882</v>
      </c>
    </row>
    <row r="33" spans="1:32" x14ac:dyDescent="0.35">
      <c r="A33" s="63">
        <v>60064</v>
      </c>
      <c r="B33" s="63" t="s">
        <v>96</v>
      </c>
      <c r="C33" s="63" t="s">
        <v>81</v>
      </c>
      <c r="D33" s="63" t="s">
        <v>7</v>
      </c>
      <c r="E33" s="64">
        <v>0</v>
      </c>
      <c r="F33" s="64">
        <v>67292170.073267549</v>
      </c>
      <c r="G33" s="56">
        <v>0.44832541554972438</v>
      </c>
      <c r="H33" s="64">
        <f t="shared" si="2"/>
        <v>0</v>
      </c>
      <c r="I33" s="56">
        <v>0.57070223970146816</v>
      </c>
      <c r="J33" s="64">
        <f t="shared" si="3"/>
        <v>38403792.175185896</v>
      </c>
      <c r="K33" s="56">
        <f t="shared" si="0"/>
        <v>0</v>
      </c>
      <c r="L33" s="64">
        <v>2954859</v>
      </c>
      <c r="M33" s="65">
        <f t="shared" si="4"/>
        <v>3.0297531651511438E-2</v>
      </c>
      <c r="N33" s="65">
        <f t="shared" si="12"/>
        <v>2.0079312652670368E-2</v>
      </c>
      <c r="O33" s="65">
        <f t="shared" si="5"/>
        <v>0</v>
      </c>
      <c r="P33" s="65">
        <f t="shared" si="13"/>
        <v>0</v>
      </c>
      <c r="Q33" s="65">
        <f t="shared" si="6"/>
        <v>0</v>
      </c>
      <c r="R33" s="64">
        <f t="shared" si="14"/>
        <v>1640317.3834662228</v>
      </c>
      <c r="S33" s="64">
        <f t="shared" si="15"/>
        <v>1179644.182488342</v>
      </c>
      <c r="U33" s="56">
        <f t="shared" si="7"/>
        <v>0.55167458445027562</v>
      </c>
      <c r="V33" s="64">
        <f t="shared" si="8"/>
        <v>0</v>
      </c>
      <c r="W33" s="56">
        <f t="shared" si="9"/>
        <v>0.42929776029853184</v>
      </c>
      <c r="X33" s="64">
        <f t="shared" si="10"/>
        <v>28888377.898081649</v>
      </c>
      <c r="Y33" s="56">
        <f t="shared" si="1"/>
        <v>0</v>
      </c>
      <c r="Z33" s="64">
        <v>736516.38</v>
      </c>
      <c r="AA33" s="56">
        <f t="shared" si="11"/>
        <v>1.1737311577328855E-2</v>
      </c>
      <c r="AB33" s="56">
        <f t="shared" si="16"/>
        <v>1.0950330841232278E-2</v>
      </c>
      <c r="AC33" s="65">
        <f t="shared" si="17"/>
        <v>0</v>
      </c>
      <c r="AD33" s="65">
        <f t="shared" si="18"/>
        <v>0</v>
      </c>
      <c r="AE33" s="64">
        <f t="shared" si="19"/>
        <v>549385.61805081589</v>
      </c>
      <c r="AF33" s="64">
        <f t="shared" si="20"/>
        <v>529341.00231422298</v>
      </c>
    </row>
    <row r="34" spans="1:32" x14ac:dyDescent="0.35">
      <c r="A34" s="63">
        <v>60132</v>
      </c>
      <c r="B34" s="63" t="s">
        <v>97</v>
      </c>
      <c r="C34" s="63" t="s">
        <v>61</v>
      </c>
      <c r="D34" s="63" t="s">
        <v>7</v>
      </c>
      <c r="E34" s="64">
        <v>156213878.41897509</v>
      </c>
      <c r="F34" s="64">
        <v>77401150.977493078</v>
      </c>
      <c r="G34" s="56">
        <v>0.38782589483385244</v>
      </c>
      <c r="H34" s="64">
        <f t="shared" si="2"/>
        <v>60583787.183305643</v>
      </c>
      <c r="I34" s="56">
        <v>0.53195426982607741</v>
      </c>
      <c r="J34" s="64">
        <f t="shared" si="3"/>
        <v>41173872.751930311</v>
      </c>
      <c r="K34" s="56">
        <f t="shared" si="0"/>
        <v>1.4714133778068121</v>
      </c>
      <c r="L34" s="64">
        <v>194348</v>
      </c>
      <c r="M34" s="65">
        <f t="shared" si="4"/>
        <v>1.9927396472751982E-3</v>
      </c>
      <c r="N34" s="65">
        <f t="shared" si="12"/>
        <v>1.3206634412745856E-3</v>
      </c>
      <c r="O34" s="65">
        <f t="shared" si="5"/>
        <v>2.9321437754867546E-3</v>
      </c>
      <c r="P34" s="65">
        <f t="shared" si="13"/>
        <v>2.283740457919968E-2</v>
      </c>
      <c r="Q34" s="65">
        <f t="shared" si="6"/>
        <v>1.9432418550718064E-3</v>
      </c>
      <c r="R34" s="64">
        <f t="shared" si="14"/>
        <v>107887.51776037145</v>
      </c>
      <c r="S34" s="64">
        <f t="shared" si="15"/>
        <v>77587.961922462055</v>
      </c>
      <c r="U34" s="56">
        <f t="shared" si="7"/>
        <v>0.61217410516614756</v>
      </c>
      <c r="V34" s="64">
        <f t="shared" si="8"/>
        <v>95630091.235669449</v>
      </c>
      <c r="W34" s="56">
        <f t="shared" si="9"/>
        <v>0.46804573017392259</v>
      </c>
      <c r="X34" s="64">
        <f t="shared" si="10"/>
        <v>36227278.225562766</v>
      </c>
      <c r="Y34" s="56">
        <f t="shared" si="1"/>
        <v>2.6397260826564319</v>
      </c>
      <c r="Z34" s="64">
        <v>177628.48</v>
      </c>
      <c r="AA34" s="56">
        <f t="shared" si="11"/>
        <v>2.8307324472095613E-3</v>
      </c>
      <c r="AB34" s="56">
        <f t="shared" si="16"/>
        <v>2.640933284912429E-3</v>
      </c>
      <c r="AC34" s="65">
        <f t="shared" si="17"/>
        <v>7.4723582739209503E-3</v>
      </c>
      <c r="AD34" s="65">
        <f t="shared" si="18"/>
        <v>6.9713404747388692E-3</v>
      </c>
      <c r="AE34" s="64">
        <f t="shared" si="19"/>
        <v>132497.43647008503</v>
      </c>
      <c r="AF34" s="64">
        <f t="shared" si="20"/>
        <v>127663.19961920184</v>
      </c>
    </row>
    <row r="35" spans="1:32" x14ac:dyDescent="0.35">
      <c r="A35" s="63">
        <v>60054</v>
      </c>
      <c r="B35" s="63" t="s">
        <v>98</v>
      </c>
      <c r="C35" s="63" t="s">
        <v>78</v>
      </c>
      <c r="D35" s="63" t="s">
        <v>7</v>
      </c>
      <c r="E35" s="64">
        <v>67848465.94592452</v>
      </c>
      <c r="F35" s="64">
        <v>43277505.819343999</v>
      </c>
      <c r="G35" s="56">
        <v>0.21768407112282542</v>
      </c>
      <c r="H35" s="64">
        <f t="shared" si="2"/>
        <v>14769530.286547232</v>
      </c>
      <c r="I35" s="56">
        <v>0.29450868878921782</v>
      </c>
      <c r="J35" s="64">
        <f t="shared" si="3"/>
        <v>12745601.492922746</v>
      </c>
      <c r="K35" s="56">
        <f t="shared" si="0"/>
        <v>1.1587942942314895</v>
      </c>
      <c r="L35" s="64">
        <v>1466630</v>
      </c>
      <c r="M35" s="65">
        <f t="shared" si="4"/>
        <v>1.5038033573194599E-2</v>
      </c>
      <c r="N35" s="65">
        <f t="shared" si="12"/>
        <v>9.9662699018078157E-3</v>
      </c>
      <c r="O35" s="65">
        <f t="shared" si="5"/>
        <v>1.742598750107948E-2</v>
      </c>
      <c r="P35" s="65">
        <f t="shared" si="13"/>
        <v>5.5674587918724113E-3</v>
      </c>
      <c r="Q35" s="65">
        <f t="shared" si="6"/>
        <v>1.1548856696985924E-2</v>
      </c>
      <c r="R35" s="64">
        <f t="shared" si="14"/>
        <v>814163.61461344385</v>
      </c>
      <c r="S35" s="64">
        <f t="shared" si="15"/>
        <v>585510.69521857961</v>
      </c>
      <c r="U35" s="56">
        <f t="shared" si="7"/>
        <v>0.7823159288771746</v>
      </c>
      <c r="V35" s="64">
        <f t="shared" si="8"/>
        <v>53078935.659377292</v>
      </c>
      <c r="W35" s="56">
        <f t="shared" si="9"/>
        <v>0.70549131121078212</v>
      </c>
      <c r="X35" s="64">
        <f t="shared" si="10"/>
        <v>30531904.326421253</v>
      </c>
      <c r="Y35" s="56">
        <f t="shared" si="1"/>
        <v>1.7384744525563254</v>
      </c>
      <c r="Z35" s="64">
        <v>3187257.31</v>
      </c>
      <c r="AA35" s="56">
        <f t="shared" si="11"/>
        <v>5.0792939764067464E-2</v>
      </c>
      <c r="AB35" s="56">
        <f t="shared" si="16"/>
        <v>4.7387299140089767E-2</v>
      </c>
      <c r="AC35" s="65">
        <f t="shared" si="17"/>
        <v>8.8302228150063597E-2</v>
      </c>
      <c r="AD35" s="65">
        <f t="shared" si="18"/>
        <v>8.2381608930690381E-2</v>
      </c>
      <c r="AE35" s="64">
        <f t="shared" si="19"/>
        <v>2377453.3393830713</v>
      </c>
      <c r="AF35" s="64">
        <f t="shared" si="20"/>
        <v>2290710.7362754568</v>
      </c>
    </row>
    <row r="36" spans="1:32" x14ac:dyDescent="0.35">
      <c r="A36" s="63">
        <v>60125</v>
      </c>
      <c r="B36" s="63" t="s">
        <v>99</v>
      </c>
      <c r="C36" s="63" t="s">
        <v>81</v>
      </c>
      <c r="D36" s="63" t="s">
        <v>7</v>
      </c>
      <c r="E36" s="64">
        <v>64157142.259002775</v>
      </c>
      <c r="F36" s="64">
        <v>63269439.717105269</v>
      </c>
      <c r="G36" s="56">
        <v>0.33154352383296293</v>
      </c>
      <c r="H36" s="64">
        <f t="shared" si="2"/>
        <v>21270885.023602478</v>
      </c>
      <c r="I36" s="56">
        <v>0.48255316487185823</v>
      </c>
      <c r="J36" s="64">
        <f t="shared" si="3"/>
        <v>30530868.375158396</v>
      </c>
      <c r="K36" s="56">
        <f t="shared" si="0"/>
        <v>0.69670095073056115</v>
      </c>
      <c r="L36" s="64">
        <v>31961</v>
      </c>
      <c r="M36" s="65">
        <f t="shared" si="4"/>
        <v>3.2771086847594317E-4</v>
      </c>
      <c r="N36" s="65">
        <f t="shared" si="12"/>
        <v>2.1718630624743772E-4</v>
      </c>
      <c r="O36" s="65">
        <f t="shared" si="5"/>
        <v>2.2831647363192749E-4</v>
      </c>
      <c r="P36" s="65">
        <f t="shared" si="13"/>
        <v>8.0181815899338076E-3</v>
      </c>
      <c r="Q36" s="65">
        <f t="shared" si="6"/>
        <v>1.5131390604824867E-4</v>
      </c>
      <c r="R36" s="64">
        <f t="shared" si="14"/>
        <v>17742.363981822466</v>
      </c>
      <c r="S36" s="64">
        <f t="shared" si="15"/>
        <v>12759.528531313981</v>
      </c>
      <c r="U36" s="56">
        <f t="shared" si="7"/>
        <v>0.66845647616703707</v>
      </c>
      <c r="V36" s="64">
        <f t="shared" si="8"/>
        <v>42886257.235400297</v>
      </c>
      <c r="W36" s="56">
        <f t="shared" si="9"/>
        <v>0.51744683512814182</v>
      </c>
      <c r="X36" s="64">
        <f t="shared" si="10"/>
        <v>32738571.341946878</v>
      </c>
      <c r="Y36" s="56">
        <f t="shared" si="1"/>
        <v>1.3099611704940683</v>
      </c>
      <c r="Z36" s="64">
        <v>39819.31</v>
      </c>
      <c r="AA36" s="56">
        <f t="shared" si="11"/>
        <v>6.3457060963701393E-4</v>
      </c>
      <c r="AB36" s="56">
        <f t="shared" si="16"/>
        <v>5.9202297492635372E-4</v>
      </c>
      <c r="AC36" s="65">
        <f t="shared" si="17"/>
        <v>8.3126285856123733E-4</v>
      </c>
      <c r="AD36" s="65">
        <f t="shared" si="18"/>
        <v>7.7552710919390677E-4</v>
      </c>
      <c r="AE36" s="64">
        <f t="shared" si="19"/>
        <v>29702.199202558175</v>
      </c>
      <c r="AF36" s="64">
        <f t="shared" si="20"/>
        <v>28618.499247580563</v>
      </c>
    </row>
    <row r="37" spans="1:32" x14ac:dyDescent="0.35">
      <c r="A37" s="63">
        <v>60128</v>
      </c>
      <c r="B37" s="63" t="s">
        <v>100</v>
      </c>
      <c r="C37" s="63" t="s">
        <v>61</v>
      </c>
      <c r="D37" s="63" t="s">
        <v>7</v>
      </c>
      <c r="E37" s="64">
        <v>110340084.99023476</v>
      </c>
      <c r="F37" s="64">
        <v>51282727.382449329</v>
      </c>
      <c r="G37" s="56">
        <v>0.34551687379688178</v>
      </c>
      <c r="H37" s="64">
        <f t="shared" si="2"/>
        <v>38124361.220308155</v>
      </c>
      <c r="I37" s="56">
        <v>0.50503944931744515</v>
      </c>
      <c r="J37" s="64">
        <f t="shared" si="3"/>
        <v>25899800.396728873</v>
      </c>
      <c r="K37" s="56">
        <f t="shared" si="0"/>
        <v>1.4719944029037086</v>
      </c>
      <c r="L37" s="64">
        <v>103454</v>
      </c>
      <c r="M37" s="65">
        <f t="shared" si="4"/>
        <v>1.0607615590034801E-3</v>
      </c>
      <c r="N37" s="65">
        <f t="shared" si="12"/>
        <v>7.0300654317832431E-4</v>
      </c>
      <c r="O37" s="65">
        <f t="shared" si="5"/>
        <v>1.5614350776685349E-3</v>
      </c>
      <c r="P37" s="65">
        <f t="shared" si="13"/>
        <v>1.4371195694277198E-2</v>
      </c>
      <c r="Q37" s="65">
        <f t="shared" si="6"/>
        <v>1.0348216967631778E-3</v>
      </c>
      <c r="R37" s="64">
        <f t="shared" si="14"/>
        <v>57429.946602905453</v>
      </c>
      <c r="S37" s="64">
        <f t="shared" si="15"/>
        <v>41301.093979492398</v>
      </c>
      <c r="U37" s="56">
        <f t="shared" si="7"/>
        <v>0.65448312620311822</v>
      </c>
      <c r="V37" s="64">
        <f t="shared" si="8"/>
        <v>72215723.769926608</v>
      </c>
      <c r="W37" s="56">
        <f t="shared" si="9"/>
        <v>0.49496055068255485</v>
      </c>
      <c r="X37" s="64">
        <f t="shared" si="10"/>
        <v>25382926.985720456</v>
      </c>
      <c r="Y37" s="56">
        <f t="shared" si="1"/>
        <v>2.8450510774644959</v>
      </c>
      <c r="Z37" s="64">
        <v>912507.15</v>
      </c>
      <c r="AA37" s="56">
        <f t="shared" si="11"/>
        <v>1.4541945063177493E-2</v>
      </c>
      <c r="AB37" s="56">
        <f t="shared" si="16"/>
        <v>1.3566915086790017E-2</v>
      </c>
      <c r="AC37" s="65">
        <f t="shared" si="17"/>
        <v>4.1372576470422633E-2</v>
      </c>
      <c r="AD37" s="65">
        <f t="shared" si="18"/>
        <v>3.8598566385541259E-2</v>
      </c>
      <c r="AE37" s="64">
        <f t="shared" si="19"/>
        <v>680661.44649564836</v>
      </c>
      <c r="AF37" s="64">
        <f t="shared" si="20"/>
        <v>655827.16490282945</v>
      </c>
    </row>
    <row r="38" spans="1:32" x14ac:dyDescent="0.35">
      <c r="A38" s="63">
        <v>60004</v>
      </c>
      <c r="B38" s="63" t="s">
        <v>101</v>
      </c>
      <c r="C38" s="63" t="s">
        <v>72</v>
      </c>
      <c r="D38" s="63" t="s">
        <v>7</v>
      </c>
      <c r="E38" s="64">
        <v>114696940.49893713</v>
      </c>
      <c r="F38" s="64">
        <v>49538026.060542881</v>
      </c>
      <c r="G38" s="56">
        <v>0.29178910812659259</v>
      </c>
      <c r="H38" s="64">
        <f t="shared" si="2"/>
        <v>33467317.973033722</v>
      </c>
      <c r="I38" s="56">
        <v>0.4158173661891677</v>
      </c>
      <c r="J38" s="64">
        <f t="shared" si="3"/>
        <v>20598771.52270529</v>
      </c>
      <c r="K38" s="56">
        <f t="shared" si="0"/>
        <v>1.6247239761916819</v>
      </c>
      <c r="L38" s="64">
        <v>113041</v>
      </c>
      <c r="M38" s="65">
        <f t="shared" si="4"/>
        <v>1.1590614900469037E-3</v>
      </c>
      <c r="N38" s="65">
        <f t="shared" si="12"/>
        <v>7.6815360109247542E-4</v>
      </c>
      <c r="O38" s="65">
        <f t="shared" si="5"/>
        <v>1.8831549927596609E-3</v>
      </c>
      <c r="P38" s="65">
        <f t="shared" si="13"/>
        <v>1.2615696645347767E-2</v>
      </c>
      <c r="Q38" s="65">
        <f t="shared" si="6"/>
        <v>1.2480375730929258E-3</v>
      </c>
      <c r="R38" s="64">
        <f t="shared" si="14"/>
        <v>62751.934134388568</v>
      </c>
      <c r="S38" s="64">
        <f t="shared" si="15"/>
        <v>45128.433550522939</v>
      </c>
      <c r="U38" s="56">
        <f t="shared" si="7"/>
        <v>0.70821089187340736</v>
      </c>
      <c r="V38" s="64">
        <f t="shared" si="8"/>
        <v>81229622.525903404</v>
      </c>
      <c r="W38" s="56">
        <f t="shared" si="9"/>
        <v>0.58418263381083224</v>
      </c>
      <c r="X38" s="64">
        <f t="shared" si="10"/>
        <v>28939254.537837587</v>
      </c>
      <c r="Y38" s="56">
        <f t="shared" si="1"/>
        <v>2.8069010008428878</v>
      </c>
      <c r="Z38" s="64">
        <v>196969.52</v>
      </c>
      <c r="AA38" s="56">
        <f t="shared" si="11"/>
        <v>3.1389561593686585E-3</v>
      </c>
      <c r="AB38" s="56">
        <f t="shared" si="16"/>
        <v>2.9284907548678251E-3</v>
      </c>
      <c r="AC38" s="65">
        <f t="shared" si="17"/>
        <v>8.8107391853338348E-3</v>
      </c>
      <c r="AD38" s="65">
        <f t="shared" si="18"/>
        <v>8.2199836307976417E-3</v>
      </c>
      <c r="AE38" s="64">
        <f t="shared" si="19"/>
        <v>146924.39220750603</v>
      </c>
      <c r="AF38" s="64">
        <f t="shared" si="20"/>
        <v>141563.78048530486</v>
      </c>
    </row>
    <row r="39" spans="1:32" x14ac:dyDescent="0.35">
      <c r="A39" s="63">
        <v>60118</v>
      </c>
      <c r="B39" s="63" t="s">
        <v>102</v>
      </c>
      <c r="C39" s="63" t="s">
        <v>67</v>
      </c>
      <c r="D39" s="63" t="s">
        <v>7</v>
      </c>
      <c r="E39" s="64">
        <v>71833644.400000006</v>
      </c>
      <c r="F39" s="64">
        <v>36135149.070846394</v>
      </c>
      <c r="G39" s="56">
        <v>0.16873259841339314</v>
      </c>
      <c r="H39" s="64">
        <f t="shared" si="2"/>
        <v>12120677.473115688</v>
      </c>
      <c r="I39" s="56">
        <v>0.3159129323574093</v>
      </c>
      <c r="J39" s="64">
        <f t="shared" si="3"/>
        <v>11415560.904143199</v>
      </c>
      <c r="K39" s="56">
        <f t="shared" si="0"/>
        <v>1.0617680177867188</v>
      </c>
      <c r="L39" s="64">
        <v>11421</v>
      </c>
      <c r="M39" s="65">
        <f t="shared" si="4"/>
        <v>1.1710477860091196E-4</v>
      </c>
      <c r="N39" s="65">
        <f t="shared" si="12"/>
        <v>7.7609736981070255E-5</v>
      </c>
      <c r="O39" s="65">
        <f t="shared" si="5"/>
        <v>1.2433810864844285E-4</v>
      </c>
      <c r="P39" s="65">
        <f t="shared" si="13"/>
        <v>4.5689585959692277E-3</v>
      </c>
      <c r="Q39" s="65">
        <f t="shared" si="6"/>
        <v>8.2403536595339577E-5</v>
      </c>
      <c r="R39" s="64">
        <f t="shared" si="14"/>
        <v>6340.0875766213312</v>
      </c>
      <c r="S39" s="64">
        <f t="shared" si="15"/>
        <v>4559.5123855992297</v>
      </c>
      <c r="U39" s="56">
        <f t="shared" si="7"/>
        <v>0.83126740158660684</v>
      </c>
      <c r="V39" s="64">
        <f t="shared" si="8"/>
        <v>59712966.926884316</v>
      </c>
      <c r="W39" s="56">
        <f t="shared" si="9"/>
        <v>0.68408706764259075</v>
      </c>
      <c r="X39" s="64">
        <f t="shared" si="10"/>
        <v>24719588.166703198</v>
      </c>
      <c r="Y39" s="56">
        <f t="shared" si="1"/>
        <v>2.4156133396800077</v>
      </c>
      <c r="Z39" s="64">
        <v>9882.77</v>
      </c>
      <c r="AA39" s="56">
        <f t="shared" si="11"/>
        <v>1.5749432583845357E-4</v>
      </c>
      <c r="AB39" s="56">
        <f t="shared" si="16"/>
        <v>1.4693441186984209E-4</v>
      </c>
      <c r="AC39" s="65">
        <f t="shared" si="17"/>
        <v>3.8044539441927814E-4</v>
      </c>
      <c r="AD39" s="65">
        <f t="shared" si="18"/>
        <v>3.5493672537082702E-4</v>
      </c>
      <c r="AE39" s="64">
        <f t="shared" si="19"/>
        <v>7371.8003454370728</v>
      </c>
      <c r="AF39" s="64">
        <f t="shared" si="20"/>
        <v>7102.8364331027287</v>
      </c>
    </row>
    <row r="40" spans="1:32" x14ac:dyDescent="0.35">
      <c r="A40" s="63">
        <v>61324</v>
      </c>
      <c r="B40" s="63" t="s">
        <v>103</v>
      </c>
      <c r="C40" s="63" t="s">
        <v>87</v>
      </c>
      <c r="D40" s="63" t="s">
        <v>190</v>
      </c>
      <c r="E40" s="64">
        <v>71260965.856377631</v>
      </c>
      <c r="F40" s="64">
        <v>47604385.418814868</v>
      </c>
      <c r="G40" s="56">
        <v>0.16024996258321231</v>
      </c>
      <c r="H40" s="64">
        <f t="shared" si="2"/>
        <v>11419567.112128085</v>
      </c>
      <c r="I40" s="56">
        <v>0.2498440207235583</v>
      </c>
      <c r="J40" s="64">
        <f t="shared" si="3"/>
        <v>11893671.057110637</v>
      </c>
      <c r="K40" s="56">
        <f t="shared" si="0"/>
        <v>0.9601381320614959</v>
      </c>
      <c r="L40" s="64">
        <v>81674</v>
      </c>
      <c r="M40" s="65">
        <f t="shared" si="4"/>
        <v>8.3744117743200102E-4</v>
      </c>
      <c r="N40" s="65">
        <f t="shared" si="12"/>
        <v>5.5500373506627541E-4</v>
      </c>
      <c r="O40" s="65">
        <f t="shared" si="5"/>
        <v>8.0405920781094118E-4</v>
      </c>
      <c r="P40" s="65">
        <f t="shared" si="13"/>
        <v>0</v>
      </c>
      <c r="Q40" s="65">
        <f t="shared" si="6"/>
        <v>5.3288024947368705E-4</v>
      </c>
      <c r="R40" s="64">
        <f t="shared" si="14"/>
        <v>45339.31466009724</v>
      </c>
      <c r="S40" s="64">
        <f t="shared" si="15"/>
        <v>32606.042779216485</v>
      </c>
      <c r="U40" s="56">
        <f t="shared" si="7"/>
        <v>0.83975003741678766</v>
      </c>
      <c r="V40" s="64">
        <f t="shared" si="8"/>
        <v>59841398.744249545</v>
      </c>
      <c r="W40" s="56">
        <f t="shared" si="9"/>
        <v>0.75015597927644173</v>
      </c>
      <c r="X40" s="64">
        <f t="shared" si="10"/>
        <v>35710714.36170423</v>
      </c>
      <c r="Y40" s="56">
        <f t="shared" si="1"/>
        <v>1.6757267339469073</v>
      </c>
      <c r="Z40" s="64">
        <v>556895.44000000006</v>
      </c>
      <c r="AA40" s="56">
        <f t="shared" si="11"/>
        <v>8.8748267829069152E-3</v>
      </c>
      <c r="AB40" s="56">
        <f t="shared" si="16"/>
        <v>8.2797741877425994E-3</v>
      </c>
      <c r="AC40" s="65">
        <f t="shared" si="17"/>
        <v>1.4871784499265144E-2</v>
      </c>
      <c r="AD40" s="65">
        <f t="shared" si="18"/>
        <v>1.3874638957443813E-2</v>
      </c>
      <c r="AE40" s="64">
        <f t="shared" si="19"/>
        <v>415401.95683642651</v>
      </c>
      <c r="AF40" s="64">
        <f t="shared" si="20"/>
        <v>400245.80362193746</v>
      </c>
    </row>
    <row r="41" spans="1:32" x14ac:dyDescent="0.35">
      <c r="A41" s="63">
        <v>60065</v>
      </c>
      <c r="B41" s="63" t="s">
        <v>104</v>
      </c>
      <c r="C41" s="63" t="s">
        <v>69</v>
      </c>
      <c r="D41" s="63" t="s">
        <v>7</v>
      </c>
      <c r="E41" s="64">
        <v>94592734.199452206</v>
      </c>
      <c r="F41" s="64">
        <v>28777406.604161561</v>
      </c>
      <c r="G41" s="56">
        <v>0.43785817395648946</v>
      </c>
      <c r="H41" s="64">
        <f t="shared" si="2"/>
        <v>41418201.866123714</v>
      </c>
      <c r="I41" s="56">
        <v>0.59802149497988588</v>
      </c>
      <c r="J41" s="64">
        <f t="shared" si="3"/>
        <v>17209507.719064739</v>
      </c>
      <c r="K41" s="56">
        <f t="shared" si="0"/>
        <v>2.4067046275960884</v>
      </c>
      <c r="L41" s="64">
        <v>951509</v>
      </c>
      <c r="M41" s="65">
        <f t="shared" si="4"/>
        <v>9.7562604659640253E-3</v>
      </c>
      <c r="N41" s="65">
        <f t="shared" si="12"/>
        <v>6.4658404014640725E-3</v>
      </c>
      <c r="O41" s="65">
        <f t="shared" si="5"/>
        <v>2.3480437211468388E-2</v>
      </c>
      <c r="P41" s="65">
        <f t="shared" si="13"/>
        <v>1.5612827737191651E-2</v>
      </c>
      <c r="Q41" s="65">
        <f t="shared" si="6"/>
        <v>1.5561368015501334E-2</v>
      </c>
      <c r="R41" s="64">
        <f t="shared" si="14"/>
        <v>528206.84615562437</v>
      </c>
      <c r="S41" s="64">
        <f t="shared" si="15"/>
        <v>379863.15300841758</v>
      </c>
      <c r="U41" s="56">
        <f t="shared" si="7"/>
        <v>0.56214182604351048</v>
      </c>
      <c r="V41" s="64">
        <f t="shared" si="8"/>
        <v>53174532.333328485</v>
      </c>
      <c r="W41" s="56">
        <f t="shared" si="9"/>
        <v>0.40197850502011412</v>
      </c>
      <c r="X41" s="64">
        <f t="shared" si="10"/>
        <v>11567898.885096824</v>
      </c>
      <c r="Y41" s="56">
        <f t="shared" si="1"/>
        <v>4.5967321171724969</v>
      </c>
      <c r="Z41" s="64">
        <v>159793.03</v>
      </c>
      <c r="AA41" s="56">
        <f t="shared" si="11"/>
        <v>2.5465021986278936E-3</v>
      </c>
      <c r="AB41" s="56">
        <f t="shared" si="16"/>
        <v>2.3757605290773772E-3</v>
      </c>
      <c r="AC41" s="65">
        <f t="shared" si="17"/>
        <v>1.1705588442883216E-2</v>
      </c>
      <c r="AD41" s="65">
        <f t="shared" si="18"/>
        <v>1.0920734726720702E-2</v>
      </c>
      <c r="AE41" s="64">
        <f t="shared" si="19"/>
        <v>119193.53721197968</v>
      </c>
      <c r="AF41" s="64">
        <f t="shared" si="20"/>
        <v>114844.69994140076</v>
      </c>
    </row>
    <row r="42" spans="1:32" x14ac:dyDescent="0.35">
      <c r="A42" s="63">
        <v>60131</v>
      </c>
      <c r="B42" s="63" t="s">
        <v>105</v>
      </c>
      <c r="C42" s="63" t="s">
        <v>61</v>
      </c>
      <c r="D42" s="63" t="s">
        <v>7</v>
      </c>
      <c r="E42" s="64">
        <v>84422656.404384792</v>
      </c>
      <c r="F42" s="64">
        <v>42444663.876999959</v>
      </c>
      <c r="G42" s="56">
        <v>0.30109152700703334</v>
      </c>
      <c r="H42" s="64">
        <f t="shared" si="2"/>
        <v>25418946.530786321</v>
      </c>
      <c r="I42" s="56">
        <v>0.44663572507147908</v>
      </c>
      <c r="J42" s="64">
        <f t="shared" si="3"/>
        <v>18957303.226119094</v>
      </c>
      <c r="K42" s="56">
        <f t="shared" si="0"/>
        <v>1.34085245288288</v>
      </c>
      <c r="L42" s="64">
        <v>40343</v>
      </c>
      <c r="M42" s="65">
        <f t="shared" si="4"/>
        <v>4.1365537895951239E-4</v>
      </c>
      <c r="N42" s="65">
        <f t="shared" si="12"/>
        <v>2.7414496270268079E-4</v>
      </c>
      <c r="O42" s="65">
        <f t="shared" si="5"/>
        <v>5.5465082952605945E-4</v>
      </c>
      <c r="P42" s="65">
        <f t="shared" si="13"/>
        <v>9.5818170650872354E-3</v>
      </c>
      <c r="Q42" s="65">
        <f t="shared" si="6"/>
        <v>3.6758794568537523E-4</v>
      </c>
      <c r="R42" s="64">
        <f t="shared" si="14"/>
        <v>22395.425365872896</v>
      </c>
      <c r="S42" s="64">
        <f t="shared" si="15"/>
        <v>16105.805811420167</v>
      </c>
      <c r="U42" s="56">
        <f t="shared" si="7"/>
        <v>0.69890847299296666</v>
      </c>
      <c r="V42" s="64">
        <f t="shared" si="8"/>
        <v>59003709.873598471</v>
      </c>
      <c r="W42" s="56">
        <f t="shared" si="9"/>
        <v>0.55336427492852092</v>
      </c>
      <c r="X42" s="64">
        <f t="shared" si="10"/>
        <v>23487360.650880866</v>
      </c>
      <c r="Y42" s="56">
        <f t="shared" si="1"/>
        <v>2.5121473098079075</v>
      </c>
      <c r="Z42" s="64">
        <v>54411.63</v>
      </c>
      <c r="AA42" s="56">
        <f t="shared" si="11"/>
        <v>8.6711751711527989E-4</v>
      </c>
      <c r="AB42" s="56">
        <f t="shared" si="16"/>
        <v>8.0897773123622782E-4</v>
      </c>
      <c r="AC42" s="65">
        <f t="shared" si="17"/>
        <v>2.1783269379084627E-3</v>
      </c>
      <c r="AD42" s="65">
        <f t="shared" si="18"/>
        <v>2.0322712312195942E-3</v>
      </c>
      <c r="AE42" s="64">
        <f t="shared" si="19"/>
        <v>40586.968312506935</v>
      </c>
      <c r="AF42" s="64">
        <f t="shared" si="20"/>
        <v>39106.131980052698</v>
      </c>
    </row>
    <row r="43" spans="1:32" x14ac:dyDescent="0.35">
      <c r="A43" s="63">
        <v>61322</v>
      </c>
      <c r="B43" s="63" t="s">
        <v>106</v>
      </c>
      <c r="C43" s="63" t="s">
        <v>87</v>
      </c>
      <c r="D43" s="63" t="s">
        <v>190</v>
      </c>
      <c r="E43" s="64">
        <v>84014210.994116068</v>
      </c>
      <c r="F43" s="64">
        <v>29014637.529820815</v>
      </c>
      <c r="G43" s="56">
        <v>7.0296375966597824E-2</v>
      </c>
      <c r="H43" s="64">
        <f t="shared" si="2"/>
        <v>5905894.5625794595</v>
      </c>
      <c r="I43" s="56">
        <v>0.19201708732473127</v>
      </c>
      <c r="J43" s="64">
        <f t="shared" si="3"/>
        <v>5571306.1882590288</v>
      </c>
      <c r="K43" s="56">
        <f t="shared" si="0"/>
        <v>1.060055642790831</v>
      </c>
      <c r="L43" s="64">
        <v>4920</v>
      </c>
      <c r="M43" s="65">
        <f t="shared" si="4"/>
        <v>5.0447028343970481E-5</v>
      </c>
      <c r="N43" s="65">
        <f t="shared" si="12"/>
        <v>3.3433141226413244E-5</v>
      </c>
      <c r="O43" s="65">
        <f t="shared" si="5"/>
        <v>5.3476657058054898E-5</v>
      </c>
      <c r="P43" s="65">
        <f t="shared" si="13"/>
        <v>0</v>
      </c>
      <c r="Q43" s="65">
        <f t="shared" si="6"/>
        <v>3.5440990013282121E-5</v>
      </c>
      <c r="R43" s="64">
        <f t="shared" si="14"/>
        <v>2731.2171330861524</v>
      </c>
      <c r="S43" s="64">
        <f t="shared" si="15"/>
        <v>1964.1713455168733</v>
      </c>
      <c r="U43" s="56">
        <f t="shared" si="7"/>
        <v>0.92970362403340223</v>
      </c>
      <c r="V43" s="64">
        <f t="shared" si="8"/>
        <v>78108316.431536615</v>
      </c>
      <c r="W43" s="56">
        <f t="shared" si="9"/>
        <v>0.80798291267526867</v>
      </c>
      <c r="X43" s="64">
        <f t="shared" si="10"/>
        <v>23443331.341561783</v>
      </c>
      <c r="Y43" s="56">
        <f t="shared" si="1"/>
        <v>3.3317925380793203</v>
      </c>
      <c r="Z43" s="64">
        <v>946.47</v>
      </c>
      <c r="AA43" s="56">
        <f t="shared" si="11"/>
        <v>1.5083185642924115E-5</v>
      </c>
      <c r="AB43" s="56">
        <f t="shared" si="16"/>
        <v>1.4071865762579665E-5</v>
      </c>
      <c r="AC43" s="65">
        <f t="shared" si="17"/>
        <v>5.0254045375559698E-5</v>
      </c>
      <c r="AD43" s="65">
        <f t="shared" si="18"/>
        <v>4.6884537344616794E-5</v>
      </c>
      <c r="AE43" s="64">
        <f t="shared" si="19"/>
        <v>705.9951686567457</v>
      </c>
      <c r="AF43" s="64">
        <f t="shared" si="20"/>
        <v>680.23657323187115</v>
      </c>
    </row>
    <row r="44" spans="1:32" x14ac:dyDescent="0.35">
      <c r="A44" s="63">
        <v>60006</v>
      </c>
      <c r="B44" s="63" t="s">
        <v>107</v>
      </c>
      <c r="C44" s="63" t="s">
        <v>108</v>
      </c>
      <c r="D44" s="63" t="s">
        <v>7</v>
      </c>
      <c r="E44" s="64">
        <v>70764591.879967228</v>
      </c>
      <c r="F44" s="64">
        <v>30142575.122490779</v>
      </c>
      <c r="G44" s="56">
        <v>0.20191988227115085</v>
      </c>
      <c r="H44" s="64">
        <f t="shared" si="2"/>
        <v>14288778.06136902</v>
      </c>
      <c r="I44" s="56">
        <v>0.29284898746057286</v>
      </c>
      <c r="J44" s="64">
        <f t="shared" si="3"/>
        <v>8827222.6040756777</v>
      </c>
      <c r="K44" s="56">
        <f t="shared" si="0"/>
        <v>1.618717313730329</v>
      </c>
      <c r="L44" s="64">
        <v>1794722</v>
      </c>
      <c r="M44" s="65">
        <f t="shared" si="4"/>
        <v>1.8402112114542152E-2</v>
      </c>
      <c r="N44" s="65">
        <f t="shared" si="12"/>
        <v>1.2195771156128217E-2</v>
      </c>
      <c r="O44" s="65">
        <f t="shared" si="5"/>
        <v>2.9787817489016016E-2</v>
      </c>
      <c r="P44" s="65">
        <f t="shared" si="13"/>
        <v>5.3862364949643915E-3</v>
      </c>
      <c r="Q44" s="65">
        <f t="shared" si="6"/>
        <v>1.9741505924717698E-2</v>
      </c>
      <c r="R44" s="64">
        <f t="shared" si="14"/>
        <v>996295.82835907442</v>
      </c>
      <c r="S44" s="64">
        <f t="shared" si="15"/>
        <v>716492.17999364506</v>
      </c>
      <c r="U44" s="56">
        <f t="shared" si="7"/>
        <v>0.79808011772884913</v>
      </c>
      <c r="V44" s="64">
        <f t="shared" si="8"/>
        <v>56475813.818598203</v>
      </c>
      <c r="W44" s="56">
        <f t="shared" si="9"/>
        <v>0.70715101253942714</v>
      </c>
      <c r="X44" s="64">
        <f t="shared" si="10"/>
        <v>21315352.518415101</v>
      </c>
      <c r="Y44" s="56">
        <f t="shared" si="1"/>
        <v>2.6495369368067787</v>
      </c>
      <c r="Z44" s="64">
        <v>3365736.08</v>
      </c>
      <c r="AA44" s="56">
        <f t="shared" si="11"/>
        <v>5.363722264807938E-2</v>
      </c>
      <c r="AB44" s="56">
        <f t="shared" si="16"/>
        <v>5.0040874311949764E-2</v>
      </c>
      <c r="AC44" s="65">
        <f t="shared" si="17"/>
        <v>0.14211380259381542</v>
      </c>
      <c r="AD44" s="65">
        <f t="shared" si="18"/>
        <v>0.13258514483961639</v>
      </c>
      <c r="AE44" s="64">
        <f t="shared" si="19"/>
        <v>2510585.0280026775</v>
      </c>
      <c r="AF44" s="64">
        <f t="shared" si="20"/>
        <v>2418985.0470295632</v>
      </c>
    </row>
    <row r="45" spans="1:32" x14ac:dyDescent="0.35">
      <c r="A45" s="63">
        <v>60049</v>
      </c>
      <c r="B45" s="63" t="s">
        <v>109</v>
      </c>
      <c r="C45" s="63" t="s">
        <v>61</v>
      </c>
      <c r="D45" s="63" t="s">
        <v>7</v>
      </c>
      <c r="E45" s="64">
        <v>51112403.045638949</v>
      </c>
      <c r="F45" s="64">
        <v>40862962.32454361</v>
      </c>
      <c r="G45" s="56">
        <v>0.19662376527033357</v>
      </c>
      <c r="H45" s="64">
        <f t="shared" si="2"/>
        <v>10049913.138848396</v>
      </c>
      <c r="I45" s="56">
        <v>0.26618827236072751</v>
      </c>
      <c r="J45" s="64">
        <f t="shared" si="3"/>
        <v>10877241.344711762</v>
      </c>
      <c r="K45" s="56">
        <f t="shared" si="0"/>
        <v>0.923939519254522</v>
      </c>
      <c r="L45" s="64">
        <v>28657</v>
      </c>
      <c r="M45" s="65">
        <f t="shared" si="4"/>
        <v>2.9383343318153699E-4</v>
      </c>
      <c r="N45" s="65">
        <f t="shared" si="12"/>
        <v>1.9473445693604153E-4</v>
      </c>
      <c r="O45" s="65">
        <f t="shared" si="5"/>
        <v>2.7148432099465501E-4</v>
      </c>
      <c r="P45" s="65">
        <f t="shared" si="13"/>
        <v>3.7883721538118009E-3</v>
      </c>
      <c r="Q45" s="65">
        <f t="shared" si="6"/>
        <v>1.7992286052377664E-4</v>
      </c>
      <c r="R45" s="64">
        <f t="shared" si="14"/>
        <v>15908.22954935973</v>
      </c>
      <c r="S45" s="64">
        <f t="shared" si="15"/>
        <v>11440.499643999397</v>
      </c>
      <c r="U45" s="56">
        <f t="shared" si="7"/>
        <v>0.80337623472966646</v>
      </c>
      <c r="V45" s="64">
        <f t="shared" si="8"/>
        <v>41062489.906790555</v>
      </c>
      <c r="W45" s="56">
        <f t="shared" si="9"/>
        <v>0.73381172763927249</v>
      </c>
      <c r="X45" s="64">
        <f t="shared" si="10"/>
        <v>29985720.979831848</v>
      </c>
      <c r="Y45" s="56">
        <f t="shared" si="1"/>
        <v>1.3694014539256485</v>
      </c>
      <c r="Z45" s="64">
        <v>6842.5</v>
      </c>
      <c r="AA45" s="56">
        <f t="shared" si="11"/>
        <v>1.0904381307564767E-4</v>
      </c>
      <c r="AB45" s="56">
        <f t="shared" si="16"/>
        <v>1.0173248119903573E-4</v>
      </c>
      <c r="AC45" s="65">
        <f t="shared" si="17"/>
        <v>1.4932475616738855E-4</v>
      </c>
      <c r="AD45" s="65">
        <f t="shared" si="18"/>
        <v>1.3931260766542324E-4</v>
      </c>
      <c r="AE45" s="64">
        <f t="shared" si="19"/>
        <v>5103.9884428812129</v>
      </c>
      <c r="AF45" s="64">
        <f t="shared" si="20"/>
        <v>4917.7668096601883</v>
      </c>
    </row>
    <row r="46" spans="1:32" x14ac:dyDescent="0.35">
      <c r="A46" s="63">
        <v>60107</v>
      </c>
      <c r="B46" s="63" t="s">
        <v>110</v>
      </c>
      <c r="C46" s="63" t="s">
        <v>78</v>
      </c>
      <c r="D46" s="63" t="s">
        <v>7</v>
      </c>
      <c r="E46" s="64">
        <v>84811330.29031831</v>
      </c>
      <c r="F46" s="64">
        <v>18166058.253671318</v>
      </c>
      <c r="G46" s="56">
        <v>8.1978149518953797E-3</v>
      </c>
      <c r="H46" s="64">
        <f t="shared" si="2"/>
        <v>695267.59154410893</v>
      </c>
      <c r="I46" s="56">
        <v>3.4612378347088121E-2</v>
      </c>
      <c r="J46" s="64">
        <f t="shared" si="3"/>
        <v>628770.48135131458</v>
      </c>
      <c r="K46" s="56">
        <f t="shared" si="0"/>
        <v>1.1057573664238862</v>
      </c>
      <c r="L46" s="64">
        <v>0</v>
      </c>
      <c r="M46" s="65">
        <f t="shared" si="4"/>
        <v>0</v>
      </c>
      <c r="N46" s="65">
        <f t="shared" si="12"/>
        <v>0</v>
      </c>
      <c r="O46" s="65">
        <f t="shared" si="5"/>
        <v>0</v>
      </c>
      <c r="P46" s="65">
        <f t="shared" si="13"/>
        <v>2.6208508937971951E-4</v>
      </c>
      <c r="Q46" s="65">
        <f t="shared" si="6"/>
        <v>0</v>
      </c>
      <c r="R46" s="64">
        <f t="shared" si="14"/>
        <v>0</v>
      </c>
      <c r="S46" s="64">
        <f t="shared" si="15"/>
        <v>0</v>
      </c>
      <c r="U46" s="56">
        <f t="shared" si="7"/>
        <v>0.99180218504810458</v>
      </c>
      <c r="V46" s="64">
        <f t="shared" si="8"/>
        <v>84116062.698774204</v>
      </c>
      <c r="W46" s="56">
        <f t="shared" si="9"/>
        <v>0.96538762165291192</v>
      </c>
      <c r="X46" s="64">
        <f t="shared" si="10"/>
        <v>17537287.772320006</v>
      </c>
      <c r="Y46" s="56">
        <f t="shared" si="1"/>
        <v>4.7964122953800681</v>
      </c>
      <c r="Z46" s="64">
        <v>170166.91</v>
      </c>
      <c r="AA46" s="56">
        <f t="shared" si="11"/>
        <v>2.7118229778152082E-3</v>
      </c>
      <c r="AB46" s="56">
        <f t="shared" si="16"/>
        <v>2.5299966346032893E-3</v>
      </c>
      <c r="AC46" s="65">
        <f t="shared" si="17"/>
        <v>1.3007021073687054E-2</v>
      </c>
      <c r="AD46" s="65">
        <f t="shared" si="18"/>
        <v>1.2134906965481409E-2</v>
      </c>
      <c r="AE46" s="64">
        <f t="shared" si="19"/>
        <v>126931.66854231751</v>
      </c>
      <c r="AF46" s="64">
        <f t="shared" si="20"/>
        <v>122300.50158574093</v>
      </c>
    </row>
    <row r="47" spans="1:32" x14ac:dyDescent="0.35">
      <c r="A47" s="63">
        <v>60030</v>
      </c>
      <c r="B47" s="63" t="s">
        <v>111</v>
      </c>
      <c r="C47" s="63" t="s">
        <v>93</v>
      </c>
      <c r="D47" s="63" t="s">
        <v>7</v>
      </c>
      <c r="E47" s="64">
        <v>72075953.232388824</v>
      </c>
      <c r="F47" s="64">
        <v>39127537.510553598</v>
      </c>
      <c r="G47" s="56">
        <v>0.30628202623937056</v>
      </c>
      <c r="H47" s="64">
        <f t="shared" si="2"/>
        <v>22075568.999150161</v>
      </c>
      <c r="I47" s="56">
        <v>0.43245096790174942</v>
      </c>
      <c r="J47" s="64">
        <f t="shared" si="3"/>
        <v>16920741.468050912</v>
      </c>
      <c r="K47" s="56">
        <f t="shared" si="0"/>
        <v>1.3046454873642739</v>
      </c>
      <c r="L47" s="64">
        <v>173771</v>
      </c>
      <c r="M47" s="65">
        <f t="shared" si="4"/>
        <v>1.7817541793414826E-3</v>
      </c>
      <c r="N47" s="65">
        <f t="shared" si="12"/>
        <v>1.1808354439136293E-3</v>
      </c>
      <c r="O47" s="65">
        <f t="shared" si="5"/>
        <v>2.3245575496703003E-3</v>
      </c>
      <c r="P47" s="65">
        <f t="shared" si="13"/>
        <v>8.3215118101522823E-3</v>
      </c>
      <c r="Q47" s="65">
        <f t="shared" si="6"/>
        <v>1.5405716332217055E-3</v>
      </c>
      <c r="R47" s="64">
        <f t="shared" si="14"/>
        <v>96464.701714128823</v>
      </c>
      <c r="S47" s="64">
        <f t="shared" si="15"/>
        <v>69373.174569474097</v>
      </c>
      <c r="U47" s="56">
        <f t="shared" si="7"/>
        <v>0.69371797376062938</v>
      </c>
      <c r="V47" s="64">
        <f t="shared" si="8"/>
        <v>50000384.23323866</v>
      </c>
      <c r="W47" s="56">
        <f t="shared" si="9"/>
        <v>0.56754903209825058</v>
      </c>
      <c r="X47" s="64">
        <f t="shared" si="10"/>
        <v>22206796.042502686</v>
      </c>
      <c r="Y47" s="56">
        <f t="shared" si="1"/>
        <v>2.2515802881937788</v>
      </c>
      <c r="Z47" s="64">
        <v>14941</v>
      </c>
      <c r="AA47" s="56">
        <f t="shared" si="11"/>
        <v>2.3810356027230572E-4</v>
      </c>
      <c r="AB47" s="56">
        <f t="shared" si="16"/>
        <v>2.221388383770249E-4</v>
      </c>
      <c r="AC47" s="65">
        <f t="shared" si="17"/>
        <v>5.3610928285788284E-4</v>
      </c>
      <c r="AD47" s="65">
        <f t="shared" si="18"/>
        <v>5.0016342973197296E-4</v>
      </c>
      <c r="AE47" s="64">
        <f t="shared" si="19"/>
        <v>11144.858067239782</v>
      </c>
      <c r="AF47" s="64">
        <f t="shared" si="20"/>
        <v>10738.232210907252</v>
      </c>
    </row>
    <row r="48" spans="1:32" x14ac:dyDescent="0.35">
      <c r="A48" s="63">
        <v>60124</v>
      </c>
      <c r="B48" s="63" t="s">
        <v>112</v>
      </c>
      <c r="C48" s="63" t="s">
        <v>67</v>
      </c>
      <c r="D48" s="63" t="s">
        <v>7</v>
      </c>
      <c r="E48" s="64">
        <v>42805718.689262509</v>
      </c>
      <c r="F48" s="64">
        <v>11030253.273449883</v>
      </c>
      <c r="G48" s="56">
        <v>0.33469543645380823</v>
      </c>
      <c r="H48" s="64">
        <f t="shared" si="2"/>
        <v>14326878.699421652</v>
      </c>
      <c r="I48" s="56">
        <v>0.39678921627640523</v>
      </c>
      <c r="J48" s="64">
        <f t="shared" si="3"/>
        <v>4376685.5517024323</v>
      </c>
      <c r="K48" s="56">
        <f t="shared" si="0"/>
        <v>3.273453971087509</v>
      </c>
      <c r="L48" s="64">
        <v>0</v>
      </c>
      <c r="M48" s="65">
        <f t="shared" si="4"/>
        <v>0</v>
      </c>
      <c r="N48" s="65">
        <f t="shared" si="12"/>
        <v>0</v>
      </c>
      <c r="O48" s="65">
        <f t="shared" si="5"/>
        <v>0</v>
      </c>
      <c r="P48" s="65">
        <f t="shared" si="13"/>
        <v>5.4005987480751265E-3</v>
      </c>
      <c r="Q48" s="65">
        <f t="shared" si="6"/>
        <v>0</v>
      </c>
      <c r="R48" s="64">
        <f t="shared" si="14"/>
        <v>0</v>
      </c>
      <c r="S48" s="64">
        <f t="shared" si="15"/>
        <v>0</v>
      </c>
      <c r="U48" s="56">
        <f t="shared" si="7"/>
        <v>0.66530456354619183</v>
      </c>
      <c r="V48" s="64">
        <f t="shared" si="8"/>
        <v>28478839.989840861</v>
      </c>
      <c r="W48" s="56">
        <f t="shared" si="9"/>
        <v>0.60321078372359471</v>
      </c>
      <c r="X48" s="64">
        <f t="shared" si="10"/>
        <v>6653567.7217474496</v>
      </c>
      <c r="Y48" s="56">
        <f t="shared" si="1"/>
        <v>4.2802359847870255</v>
      </c>
      <c r="Z48" s="64">
        <v>0</v>
      </c>
      <c r="AA48" s="56">
        <f t="shared" si="11"/>
        <v>0</v>
      </c>
      <c r="AB48" s="56">
        <f t="shared" si="16"/>
        <v>0</v>
      </c>
      <c r="AC48" s="65">
        <f t="shared" si="17"/>
        <v>0</v>
      </c>
      <c r="AD48" s="65">
        <f t="shared" si="18"/>
        <v>0</v>
      </c>
      <c r="AE48" s="64">
        <f t="shared" si="19"/>
        <v>0</v>
      </c>
      <c r="AF48" s="64">
        <f t="shared" si="20"/>
        <v>0</v>
      </c>
    </row>
    <row r="49" spans="1:32" x14ac:dyDescent="0.35">
      <c r="A49" s="63">
        <v>61344</v>
      </c>
      <c r="B49" s="63" t="s">
        <v>113</v>
      </c>
      <c r="C49" s="63" t="s">
        <v>67</v>
      </c>
      <c r="D49" s="63" t="s">
        <v>190</v>
      </c>
      <c r="E49" s="64">
        <v>61318892.587424934</v>
      </c>
      <c r="F49" s="64">
        <v>18961910.591663718</v>
      </c>
      <c r="G49" s="56">
        <v>0.15921961002181526</v>
      </c>
      <c r="H49" s="64">
        <f t="shared" si="2"/>
        <v>9763170.1647393759</v>
      </c>
      <c r="I49" s="56">
        <v>0.40573709509595085</v>
      </c>
      <c r="J49" s="64">
        <f t="shared" si="3"/>
        <v>7693550.5209307801</v>
      </c>
      <c r="K49" s="56">
        <f t="shared" si="0"/>
        <v>1.2690070908325184</v>
      </c>
      <c r="L49" s="64">
        <v>18618</v>
      </c>
      <c r="M49" s="65">
        <f t="shared" si="4"/>
        <v>1.9089893774553707E-4</v>
      </c>
      <c r="N49" s="65">
        <f t="shared" si="12"/>
        <v>1.2651589905556134E-4</v>
      </c>
      <c r="O49" s="65">
        <f t="shared" si="5"/>
        <v>2.4225210563148203E-4</v>
      </c>
      <c r="P49" s="65">
        <f t="shared" si="13"/>
        <v>0</v>
      </c>
      <c r="Q49" s="65">
        <f t="shared" si="6"/>
        <v>1.6054957300455844E-4</v>
      </c>
      <c r="R49" s="64">
        <f t="shared" si="14"/>
        <v>10335.325321910161</v>
      </c>
      <c r="S49" s="64">
        <f t="shared" si="15"/>
        <v>7432.7118111449481</v>
      </c>
      <c r="U49" s="56">
        <f t="shared" si="7"/>
        <v>0.84078038997818472</v>
      </c>
      <c r="V49" s="64">
        <f t="shared" si="8"/>
        <v>51555722.422685556</v>
      </c>
      <c r="W49" s="56">
        <f t="shared" si="9"/>
        <v>0.59426290490404909</v>
      </c>
      <c r="X49" s="64">
        <f t="shared" si="10"/>
        <v>11268360.070732938</v>
      </c>
      <c r="Y49" s="56">
        <f t="shared" si="1"/>
        <v>4.5752640223656051</v>
      </c>
      <c r="Z49" s="64">
        <v>22537.48</v>
      </c>
      <c r="AA49" s="56">
        <f t="shared" si="11"/>
        <v>3.5916298959680641E-4</v>
      </c>
      <c r="AB49" s="56">
        <f t="shared" si="16"/>
        <v>3.3508129490298049E-4</v>
      </c>
      <c r="AC49" s="65">
        <f t="shared" si="17"/>
        <v>1.6432655044675405E-3</v>
      </c>
      <c r="AD49" s="65">
        <f t="shared" si="18"/>
        <v>1.5330853931372862E-3</v>
      </c>
      <c r="AE49" s="64">
        <f t="shared" si="19"/>
        <v>16811.258670320276</v>
      </c>
      <c r="AF49" s="64">
        <f t="shared" si="20"/>
        <v>16197.891284966065</v>
      </c>
    </row>
    <row r="50" spans="1:32" x14ac:dyDescent="0.35">
      <c r="A50" s="63">
        <v>60071</v>
      </c>
      <c r="B50" s="63" t="s">
        <v>114</v>
      </c>
      <c r="C50" s="63" t="s">
        <v>87</v>
      </c>
      <c r="D50" s="63" t="s">
        <v>7</v>
      </c>
      <c r="E50" s="64">
        <v>45726482.6129722</v>
      </c>
      <c r="F50" s="64">
        <v>37113235.254454739</v>
      </c>
      <c r="G50" s="56">
        <v>0.17290139812715649</v>
      </c>
      <c r="H50" s="64">
        <f t="shared" si="2"/>
        <v>7906172.7752200058</v>
      </c>
      <c r="I50" s="56">
        <v>0.26263430217521178</v>
      </c>
      <c r="J50" s="64">
        <f t="shared" si="3"/>
        <v>9747208.6425181888</v>
      </c>
      <c r="K50" s="56">
        <f t="shared" si="0"/>
        <v>0.81112173394263654</v>
      </c>
      <c r="L50" s="64">
        <v>564681</v>
      </c>
      <c r="M50" s="65">
        <f t="shared" si="4"/>
        <v>5.7899346366466651E-3</v>
      </c>
      <c r="N50" s="65">
        <f t="shared" si="12"/>
        <v>3.8372072400146861E-3</v>
      </c>
      <c r="O50" s="65">
        <f t="shared" si="5"/>
        <v>4.6963418218913724E-3</v>
      </c>
      <c r="P50" s="65">
        <f t="shared" si="13"/>
        <v>2.9802769806128431E-3</v>
      </c>
      <c r="Q50" s="65">
        <f t="shared" si="6"/>
        <v>3.112442190017951E-3</v>
      </c>
      <c r="R50" s="64">
        <f t="shared" si="14"/>
        <v>313468.7849447605</v>
      </c>
      <c r="S50" s="64">
        <f t="shared" si="15"/>
        <v>225432.9755198808</v>
      </c>
      <c r="U50" s="56">
        <f t="shared" si="7"/>
        <v>0.82709860187284345</v>
      </c>
      <c r="V50" s="64">
        <f t="shared" si="8"/>
        <v>37820309.837752193</v>
      </c>
      <c r="W50" s="56">
        <f t="shared" si="9"/>
        <v>0.73736569782478822</v>
      </c>
      <c r="X50" s="64">
        <f t="shared" si="10"/>
        <v>27366026.611936551</v>
      </c>
      <c r="Y50" s="56">
        <f t="shared" si="1"/>
        <v>1.3820168478991275</v>
      </c>
      <c r="Z50" s="64">
        <v>1800088.48</v>
      </c>
      <c r="AA50" s="56">
        <f t="shared" si="11"/>
        <v>2.8686665945596893E-2</v>
      </c>
      <c r="AB50" s="56">
        <f t="shared" si="16"/>
        <v>2.6763239670909874E-2</v>
      </c>
      <c r="AC50" s="65">
        <f t="shared" si="17"/>
        <v>3.9645455646869061E-2</v>
      </c>
      <c r="AD50" s="65">
        <f t="shared" si="18"/>
        <v>3.6987248129559745E-2</v>
      </c>
      <c r="AE50" s="64">
        <f t="shared" si="19"/>
        <v>1342730.1129826247</v>
      </c>
      <c r="AF50" s="64">
        <f t="shared" si="20"/>
        <v>1293739.9169010825</v>
      </c>
    </row>
    <row r="51" spans="1:32" x14ac:dyDescent="0.35">
      <c r="A51" s="63">
        <v>60008</v>
      </c>
      <c r="B51" s="63" t="s">
        <v>115</v>
      </c>
      <c r="C51" s="63" t="s">
        <v>78</v>
      </c>
      <c r="D51" s="63" t="s">
        <v>7</v>
      </c>
      <c r="E51" s="64">
        <v>24033879.847457632</v>
      </c>
      <c r="F51" s="64">
        <v>24694088.457627118</v>
      </c>
      <c r="G51" s="56">
        <v>0.19606637476184835</v>
      </c>
      <c r="H51" s="64">
        <f t="shared" si="2"/>
        <v>4712235.6931528626</v>
      </c>
      <c r="I51" s="56">
        <v>0.28513770858126741</v>
      </c>
      <c r="J51" s="64">
        <f t="shared" si="3"/>
        <v>7041215.7983109206</v>
      </c>
      <c r="K51" s="56">
        <f t="shared" si="0"/>
        <v>0.66923608480842978</v>
      </c>
      <c r="L51" s="64">
        <v>0</v>
      </c>
      <c r="M51" s="65">
        <f t="shared" si="4"/>
        <v>0</v>
      </c>
      <c r="N51" s="65">
        <f t="shared" si="12"/>
        <v>0</v>
      </c>
      <c r="O51" s="65">
        <f t="shared" si="5"/>
        <v>0</v>
      </c>
      <c r="P51" s="65">
        <f t="shared" si="13"/>
        <v>1.7763041566132335E-3</v>
      </c>
      <c r="Q51" s="65">
        <f t="shared" si="6"/>
        <v>0</v>
      </c>
      <c r="R51" s="64">
        <f t="shared" si="14"/>
        <v>0</v>
      </c>
      <c r="S51" s="64">
        <f t="shared" si="15"/>
        <v>0</v>
      </c>
      <c r="U51" s="56">
        <f t="shared" si="7"/>
        <v>0.80393362523815171</v>
      </c>
      <c r="V51" s="64">
        <f t="shared" si="8"/>
        <v>19321644.154304773</v>
      </c>
      <c r="W51" s="56">
        <f t="shared" si="9"/>
        <v>0.71486229141873259</v>
      </c>
      <c r="X51" s="64">
        <f t="shared" si="10"/>
        <v>17652872.659316197</v>
      </c>
      <c r="Y51" s="56">
        <f t="shared" si="1"/>
        <v>1.0945325742271126</v>
      </c>
      <c r="Z51" s="64">
        <v>135.9</v>
      </c>
      <c r="AA51" s="56">
        <f t="shared" si="11"/>
        <v>2.1657368208959474E-6</v>
      </c>
      <c r="AB51" s="56">
        <f t="shared" si="16"/>
        <v>2.0205252751112835E-6</v>
      </c>
      <c r="AC51" s="65">
        <f t="shared" si="17"/>
        <v>2.3704694976736845E-6</v>
      </c>
      <c r="AD51" s="65">
        <f t="shared" si="18"/>
        <v>2.211530730658498E-6</v>
      </c>
      <c r="AE51" s="64">
        <f t="shared" si="19"/>
        <v>101.37114057545588</v>
      </c>
      <c r="AF51" s="64">
        <f t="shared" si="20"/>
        <v>97.672562576955727</v>
      </c>
    </row>
    <row r="52" spans="1:32" x14ac:dyDescent="0.35">
      <c r="A52" s="63">
        <v>60012</v>
      </c>
      <c r="B52" s="63" t="s">
        <v>116</v>
      </c>
      <c r="C52" s="63" t="s">
        <v>67</v>
      </c>
      <c r="D52" s="63" t="s">
        <v>7</v>
      </c>
      <c r="E52" s="64">
        <v>22080843.535402104</v>
      </c>
      <c r="F52" s="64">
        <v>13339994.819055945</v>
      </c>
      <c r="G52" s="56">
        <v>0.17326189728929739</v>
      </c>
      <c r="H52" s="64">
        <f t="shared" si="2"/>
        <v>3825768.8446918856</v>
      </c>
      <c r="I52" s="56">
        <v>0.33086552955287751</v>
      </c>
      <c r="J52" s="64">
        <f t="shared" si="3"/>
        <v>4413744.4500395879</v>
      </c>
      <c r="K52" s="56">
        <f t="shared" si="0"/>
        <v>0.86678530848281699</v>
      </c>
      <c r="L52" s="64">
        <v>4033</v>
      </c>
      <c r="M52" s="65">
        <f t="shared" si="4"/>
        <v>4.1352208396592063E-5</v>
      </c>
      <c r="N52" s="65">
        <f t="shared" si="12"/>
        <v>2.7405662310187928E-5</v>
      </c>
      <c r="O52" s="65">
        <f t="shared" si="5"/>
        <v>3.5843486711485787E-5</v>
      </c>
      <c r="P52" s="65">
        <f t="shared" si="13"/>
        <v>1.4421454153794074E-3</v>
      </c>
      <c r="Q52" s="65">
        <f t="shared" si="6"/>
        <v>2.3754825459712153E-5</v>
      </c>
      <c r="R52" s="64">
        <f t="shared" si="14"/>
        <v>2238.8208735236694</v>
      </c>
      <c r="S52" s="64">
        <f t="shared" si="15"/>
        <v>1610.0615927783638</v>
      </c>
      <c r="U52" s="56">
        <f t="shared" si="7"/>
        <v>0.82673810271070258</v>
      </c>
      <c r="V52" s="64">
        <f t="shared" si="8"/>
        <v>18255074.690710217</v>
      </c>
      <c r="W52" s="56">
        <f t="shared" si="9"/>
        <v>0.66913447044712249</v>
      </c>
      <c r="X52" s="64">
        <f t="shared" si="10"/>
        <v>8926250.3690163568</v>
      </c>
      <c r="Y52" s="56">
        <f t="shared" si="1"/>
        <v>2.0451000068376826</v>
      </c>
      <c r="Z52" s="64">
        <v>35131.56</v>
      </c>
      <c r="AA52" s="56">
        <f t="shared" si="11"/>
        <v>5.5986543831872864E-4</v>
      </c>
      <c r="AB52" s="56">
        <f t="shared" si="16"/>
        <v>5.2232674712353604E-4</v>
      </c>
      <c r="AC52" s="65">
        <f t="shared" si="17"/>
        <v>1.1449808117338141E-3</v>
      </c>
      <c r="AD52" s="65">
        <f t="shared" si="18"/>
        <v>1.0682104341138479E-3</v>
      </c>
      <c r="AE52" s="64">
        <f t="shared" si="19"/>
        <v>26205.491592310984</v>
      </c>
      <c r="AF52" s="64">
        <f t="shared" si="20"/>
        <v>25249.370805931379</v>
      </c>
    </row>
    <row r="53" spans="1:32" x14ac:dyDescent="0.35">
      <c r="A53" s="63">
        <v>61302</v>
      </c>
      <c r="B53" s="63" t="s">
        <v>117</v>
      </c>
      <c r="C53" s="63" t="s">
        <v>87</v>
      </c>
      <c r="D53" s="63" t="s">
        <v>190</v>
      </c>
      <c r="E53" s="64">
        <v>27651967.695889518</v>
      </c>
      <c r="F53" s="64">
        <v>20842950.876078941</v>
      </c>
      <c r="G53" s="56">
        <v>0.16525416049932909</v>
      </c>
      <c r="H53" s="64">
        <f t="shared" si="2"/>
        <v>4569602.7077387897</v>
      </c>
      <c r="I53" s="56">
        <v>0.29278433467256737</v>
      </c>
      <c r="J53" s="64">
        <f t="shared" si="3"/>
        <v>6102489.5048657777</v>
      </c>
      <c r="K53" s="56">
        <f t="shared" si="0"/>
        <v>0.74880959714805717</v>
      </c>
      <c r="L53" s="64">
        <v>73192</v>
      </c>
      <c r="M53" s="65">
        <f t="shared" si="4"/>
        <v>7.5047132084387952E-4</v>
      </c>
      <c r="N53" s="65">
        <f t="shared" si="12"/>
        <v>4.973655432202516E-4</v>
      </c>
      <c r="O53" s="65">
        <f t="shared" si="5"/>
        <v>5.619601274322758E-4</v>
      </c>
      <c r="P53" s="65">
        <f t="shared" si="13"/>
        <v>0</v>
      </c>
      <c r="Q53" s="65">
        <f t="shared" si="6"/>
        <v>3.7243209205408122E-4</v>
      </c>
      <c r="R53" s="64">
        <f t="shared" si="14"/>
        <v>40630.740732691396</v>
      </c>
      <c r="S53" s="64">
        <f t="shared" si="15"/>
        <v>29219.843317290852</v>
      </c>
      <c r="U53" s="56">
        <f t="shared" si="7"/>
        <v>0.83474583950067094</v>
      </c>
      <c r="V53" s="64">
        <f t="shared" si="8"/>
        <v>23082364.988150731</v>
      </c>
      <c r="W53" s="56">
        <f t="shared" si="9"/>
        <v>0.70721566532743263</v>
      </c>
      <c r="X53" s="64">
        <f t="shared" si="10"/>
        <v>14740461.371213162</v>
      </c>
      <c r="Y53" s="56">
        <f t="shared" si="1"/>
        <v>1.5659187597227167</v>
      </c>
      <c r="Z53" s="64">
        <v>2140605.09</v>
      </c>
      <c r="AA53" s="56">
        <f t="shared" si="11"/>
        <v>3.4113224888964552E-2</v>
      </c>
      <c r="AB53" s="56">
        <f t="shared" si="16"/>
        <v>3.1825950613516285E-2</v>
      </c>
      <c r="AC53" s="65">
        <f t="shared" si="17"/>
        <v>5.3418538808269481E-2</v>
      </c>
      <c r="AD53" s="65">
        <f t="shared" si="18"/>
        <v>4.9836853111713854E-2</v>
      </c>
      <c r="AE53" s="64">
        <f t="shared" si="19"/>
        <v>1596729.7976079939</v>
      </c>
      <c r="AF53" s="64">
        <f t="shared" si="20"/>
        <v>1538472.2929034212</v>
      </c>
    </row>
    <row r="54" spans="1:32" x14ac:dyDescent="0.35">
      <c r="A54" s="63">
        <v>61317</v>
      </c>
      <c r="B54" s="63" t="s">
        <v>118</v>
      </c>
      <c r="C54" s="63" t="s">
        <v>87</v>
      </c>
      <c r="D54" s="63" t="s">
        <v>190</v>
      </c>
      <c r="E54" s="64">
        <v>24989224.437085234</v>
      </c>
      <c r="F54" s="64">
        <v>47452400.135849059</v>
      </c>
      <c r="G54" s="56">
        <v>0.12610799214592561</v>
      </c>
      <c r="H54" s="64">
        <f t="shared" si="2"/>
        <v>3151340.9190447167</v>
      </c>
      <c r="I54" s="56">
        <v>0.33362549887961213</v>
      </c>
      <c r="J54" s="64">
        <f t="shared" si="3"/>
        <v>15831330.668357616</v>
      </c>
      <c r="K54" s="56">
        <f t="shared" si="0"/>
        <v>0.19905723562096786</v>
      </c>
      <c r="L54" s="64">
        <v>396980</v>
      </c>
      <c r="M54" s="65">
        <f t="shared" si="4"/>
        <v>4.0704189658515039E-3</v>
      </c>
      <c r="N54" s="65">
        <f t="shared" si="12"/>
        <v>2.6976195943214489E-3</v>
      </c>
      <c r="O54" s="65">
        <f t="shared" si="5"/>
        <v>8.1024634716155919E-4</v>
      </c>
      <c r="P54" s="65">
        <f t="shared" si="13"/>
        <v>0</v>
      </c>
      <c r="Q54" s="65">
        <f t="shared" si="6"/>
        <v>5.3698069920258434E-4</v>
      </c>
      <c r="R54" s="64">
        <f t="shared" si="14"/>
        <v>220373.69461230506</v>
      </c>
      <c r="S54" s="64">
        <f t="shared" si="15"/>
        <v>158483.07738684723</v>
      </c>
      <c r="U54" s="56">
        <f t="shared" si="7"/>
        <v>0.87389200785407439</v>
      </c>
      <c r="V54" s="64">
        <f t="shared" si="8"/>
        <v>21837883.518040515</v>
      </c>
      <c r="W54" s="56">
        <f t="shared" si="9"/>
        <v>0.66637450112038787</v>
      </c>
      <c r="X54" s="64">
        <f t="shared" si="10"/>
        <v>31621069.46749144</v>
      </c>
      <c r="Y54" s="56">
        <f t="shared" si="1"/>
        <v>0.69061179415488494</v>
      </c>
      <c r="Z54" s="64">
        <v>1149767.98</v>
      </c>
      <c r="AA54" s="56">
        <f t="shared" si="11"/>
        <v>1.8322993743731825E-2</v>
      </c>
      <c r="AB54" s="56">
        <f t="shared" si="16"/>
        <v>1.7094446387811955E-2</v>
      </c>
      <c r="AC54" s="65">
        <f t="shared" si="17"/>
        <v>1.2654075583647367E-2</v>
      </c>
      <c r="AD54" s="65">
        <f t="shared" si="18"/>
        <v>1.1805626289971307E-2</v>
      </c>
      <c r="AE54" s="64">
        <f t="shared" si="19"/>
        <v>857640.11427327408</v>
      </c>
      <c r="AF54" s="64">
        <f t="shared" si="20"/>
        <v>826348.6753166297</v>
      </c>
    </row>
    <row r="55" spans="1:32" x14ac:dyDescent="0.35">
      <c r="A55" s="63">
        <v>61320</v>
      </c>
      <c r="B55" s="63" t="s">
        <v>119</v>
      </c>
      <c r="C55" s="63" t="s">
        <v>87</v>
      </c>
      <c r="D55" s="63" t="s">
        <v>190</v>
      </c>
      <c r="E55" s="64">
        <v>34757674.501144163</v>
      </c>
      <c r="F55" s="64">
        <v>20677043.041189931</v>
      </c>
      <c r="G55" s="56">
        <v>0.10154935894304702</v>
      </c>
      <c r="H55" s="64">
        <f t="shared" si="2"/>
        <v>3529619.5639422815</v>
      </c>
      <c r="I55" s="56">
        <v>0.22371990455460483</v>
      </c>
      <c r="J55" s="64">
        <f t="shared" si="3"/>
        <v>4625866.0956464671</v>
      </c>
      <c r="K55" s="56">
        <f t="shared" si="0"/>
        <v>0.76301810103498369</v>
      </c>
      <c r="L55" s="64">
        <v>137161</v>
      </c>
      <c r="M55" s="65">
        <f t="shared" si="4"/>
        <v>1.4063749704649054E-3</v>
      </c>
      <c r="N55" s="65">
        <f t="shared" si="12"/>
        <v>9.3205753734879407E-4</v>
      </c>
      <c r="O55" s="65">
        <f t="shared" si="5"/>
        <v>1.0730895593072634E-3</v>
      </c>
      <c r="P55" s="65">
        <f t="shared" si="13"/>
        <v>0</v>
      </c>
      <c r="Q55" s="65">
        <f t="shared" si="6"/>
        <v>7.111767722032202E-4</v>
      </c>
      <c r="R55" s="64">
        <f t="shared" si="14"/>
        <v>76141.559591713361</v>
      </c>
      <c r="S55" s="64">
        <f t="shared" si="15"/>
        <v>54757.663805373952</v>
      </c>
      <c r="U55" s="56">
        <f t="shared" si="7"/>
        <v>0.89845064105695294</v>
      </c>
      <c r="V55" s="64">
        <f t="shared" si="8"/>
        <v>31228054.93720188</v>
      </c>
      <c r="W55" s="56">
        <f t="shared" si="9"/>
        <v>0.77628009544539522</v>
      </c>
      <c r="X55" s="64">
        <f t="shared" si="10"/>
        <v>16051176.945543464</v>
      </c>
      <c r="Y55" s="56">
        <f t="shared" si="1"/>
        <v>1.9455305391715967</v>
      </c>
      <c r="Z55" s="64">
        <v>728667.1100000001</v>
      </c>
      <c r="AA55" s="56">
        <f t="shared" si="11"/>
        <v>1.1612223622537438E-2</v>
      </c>
      <c r="AB55" s="56">
        <f t="shared" si="16"/>
        <v>1.0833629969810845E-2</v>
      </c>
      <c r="AC55" s="65">
        <f t="shared" si="17"/>
        <v>2.2591935685336413E-2</v>
      </c>
      <c r="AD55" s="65">
        <f t="shared" si="18"/>
        <v>2.1077157956351664E-2</v>
      </c>
      <c r="AE55" s="64">
        <f t="shared" si="19"/>
        <v>543530.65519147308</v>
      </c>
      <c r="AF55" s="64">
        <f t="shared" si="20"/>
        <v>523699.66077442601</v>
      </c>
    </row>
    <row r="56" spans="1:32" x14ac:dyDescent="0.35">
      <c r="A56" s="63">
        <v>60003</v>
      </c>
      <c r="B56" s="63" t="s">
        <v>120</v>
      </c>
      <c r="C56" s="63" t="s">
        <v>67</v>
      </c>
      <c r="D56" s="63" t="s">
        <v>7</v>
      </c>
      <c r="E56" s="64">
        <v>26838553.397230953</v>
      </c>
      <c r="F56" s="64">
        <v>23751219.584442511</v>
      </c>
      <c r="G56" s="56">
        <v>0.30433028475513013</v>
      </c>
      <c r="H56" s="64">
        <f t="shared" si="2"/>
        <v>8167784.5977950608</v>
      </c>
      <c r="I56" s="56">
        <v>0.49504442826965728</v>
      </c>
      <c r="J56" s="64">
        <f t="shared" si="3"/>
        <v>11757908.919887429</v>
      </c>
      <c r="K56" s="56">
        <f t="shared" si="0"/>
        <v>0.69466302668665847</v>
      </c>
      <c r="L56" s="64">
        <v>28604</v>
      </c>
      <c r="M56" s="65">
        <f t="shared" si="4"/>
        <v>2.9328999974612428E-4</v>
      </c>
      <c r="N56" s="65">
        <f t="shared" si="12"/>
        <v>1.9437430317892772E-4</v>
      </c>
      <c r="O56" s="65">
        <f t="shared" si="5"/>
        <v>2.0373771892057198E-4</v>
      </c>
      <c r="P56" s="65">
        <f t="shared" si="13"/>
        <v>3.0788930512254549E-3</v>
      </c>
      <c r="Q56" s="65">
        <f t="shared" si="6"/>
        <v>1.3502464175638412E-4</v>
      </c>
      <c r="R56" s="64">
        <f t="shared" si="14"/>
        <v>15878.807901381364</v>
      </c>
      <c r="S56" s="64">
        <f t="shared" si="15"/>
        <v>11419.34088763509</v>
      </c>
      <c r="U56" s="56">
        <f t="shared" si="7"/>
        <v>0.69566971524486987</v>
      </c>
      <c r="V56" s="64">
        <f t="shared" si="8"/>
        <v>18670768.799435891</v>
      </c>
      <c r="W56" s="56">
        <f t="shared" si="9"/>
        <v>0.50495557173034267</v>
      </c>
      <c r="X56" s="64">
        <f t="shared" si="10"/>
        <v>11993310.66455508</v>
      </c>
      <c r="Y56" s="56">
        <f t="shared" si="1"/>
        <v>1.5567652103447389</v>
      </c>
      <c r="Z56" s="64">
        <v>152642.03</v>
      </c>
      <c r="AA56" s="56">
        <f t="shared" si="11"/>
        <v>2.4325420514150391E-3</v>
      </c>
      <c r="AB56" s="56">
        <f t="shared" si="16"/>
        <v>2.2694413514296892E-3</v>
      </c>
      <c r="AC56" s="65">
        <f t="shared" si="17"/>
        <v>3.7868968383435561E-3</v>
      </c>
      <c r="AD56" s="65">
        <f t="shared" si="18"/>
        <v>3.5329873428234888E-3</v>
      </c>
      <c r="AE56" s="64">
        <f t="shared" si="19"/>
        <v>113859.43105852064</v>
      </c>
      <c r="AF56" s="64">
        <f t="shared" si="20"/>
        <v>109705.21138372739</v>
      </c>
    </row>
    <row r="57" spans="1:32" x14ac:dyDescent="0.35">
      <c r="A57" s="63">
        <v>60126</v>
      </c>
      <c r="B57" s="63" t="s">
        <v>121</v>
      </c>
      <c r="C57" s="63" t="s">
        <v>93</v>
      </c>
      <c r="D57" s="63" t="s">
        <v>7</v>
      </c>
      <c r="E57" s="64">
        <v>48203802.151861936</v>
      </c>
      <c r="F57" s="64">
        <v>32800440.337951079</v>
      </c>
      <c r="G57" s="56">
        <v>0.27188481288276106</v>
      </c>
      <c r="H57" s="64">
        <f t="shared" si="2"/>
        <v>13105881.728296617</v>
      </c>
      <c r="I57" s="56">
        <v>0.38614704322554794</v>
      </c>
      <c r="J57" s="64">
        <f t="shared" si="3"/>
        <v>12665793.052995801</v>
      </c>
      <c r="K57" s="56">
        <f t="shared" si="0"/>
        <v>1.0347462392176638</v>
      </c>
      <c r="L57" s="64">
        <v>11502</v>
      </c>
      <c r="M57" s="65">
        <f t="shared" si="4"/>
        <v>1.1793530894559928E-4</v>
      </c>
      <c r="N57" s="65">
        <f t="shared" si="12"/>
        <v>7.8160160647602667E-5</v>
      </c>
      <c r="O57" s="65">
        <f t="shared" si="5"/>
        <v>1.2203311740243215E-4</v>
      </c>
      <c r="P57" s="65">
        <f t="shared" si="13"/>
        <v>4.9403369665659714E-3</v>
      </c>
      <c r="Q57" s="65">
        <f t="shared" si="6"/>
        <v>8.087593228675531E-5</v>
      </c>
      <c r="R57" s="64">
        <f t="shared" si="14"/>
        <v>6385.0527367392124</v>
      </c>
      <c r="S57" s="64">
        <f t="shared" si="15"/>
        <v>4591.8493528729832</v>
      </c>
      <c r="U57" s="56">
        <f t="shared" si="7"/>
        <v>0.72811518711723888</v>
      </c>
      <c r="V57" s="64">
        <f t="shared" si="8"/>
        <v>35097920.423565313</v>
      </c>
      <c r="W57" s="56">
        <f t="shared" si="9"/>
        <v>0.61385295677445206</v>
      </c>
      <c r="X57" s="64">
        <f t="shared" si="10"/>
        <v>20134647.284955278</v>
      </c>
      <c r="Y57" s="56">
        <f t="shared" si="1"/>
        <v>1.7431604302197377</v>
      </c>
      <c r="Z57" s="64">
        <v>1968</v>
      </c>
      <c r="AA57" s="56">
        <f t="shared" si="11"/>
        <v>3.1362546457124534E-5</v>
      </c>
      <c r="AB57" s="56">
        <f t="shared" si="16"/>
        <v>2.9259703763200926E-5</v>
      </c>
      <c r="AC57" s="65">
        <f t="shared" si="17"/>
        <v>5.4669949974987713E-5</v>
      </c>
      <c r="AD57" s="65">
        <f t="shared" si="18"/>
        <v>5.1004357799963406E-5</v>
      </c>
      <c r="AE57" s="64">
        <f t="shared" si="19"/>
        <v>1467.9794308498688</v>
      </c>
      <c r="AF57" s="64">
        <f t="shared" si="20"/>
        <v>1414.4194492380343</v>
      </c>
    </row>
    <row r="58" spans="1:32" x14ac:dyDescent="0.35">
      <c r="A58" s="63">
        <v>61327</v>
      </c>
      <c r="B58" s="63" t="s">
        <v>122</v>
      </c>
      <c r="C58" s="63" t="s">
        <v>108</v>
      </c>
      <c r="D58" s="63" t="s">
        <v>190</v>
      </c>
      <c r="E58" s="64">
        <v>30549246.003163889</v>
      </c>
      <c r="F58" s="64">
        <v>11517691.569921955</v>
      </c>
      <c r="G58" s="56">
        <v>0.15175203426325087</v>
      </c>
      <c r="H58" s="64">
        <f t="shared" si="2"/>
        <v>4635910.2261886066</v>
      </c>
      <c r="I58" s="56">
        <v>0.38913549735455821</v>
      </c>
      <c r="J58" s="64">
        <f t="shared" si="3"/>
        <v>4481942.6374379825</v>
      </c>
      <c r="K58" s="56">
        <f t="shared" si="0"/>
        <v>1.0343528691029025</v>
      </c>
      <c r="L58" s="64">
        <v>3228</v>
      </c>
      <c r="M58" s="65">
        <f t="shared" si="4"/>
        <v>3.3098172254946486E-5</v>
      </c>
      <c r="N58" s="65">
        <f t="shared" si="12"/>
        <v>2.1935402414402835E-5</v>
      </c>
      <c r="O58" s="65">
        <f t="shared" si="5"/>
        <v>3.4235189433965984E-5</v>
      </c>
      <c r="P58" s="65">
        <f t="shared" si="13"/>
        <v>0</v>
      </c>
      <c r="Q58" s="65">
        <f t="shared" si="6"/>
        <v>2.2688946422264306E-5</v>
      </c>
      <c r="R58" s="64">
        <f t="shared" si="14"/>
        <v>1791.944899512622</v>
      </c>
      <c r="S58" s="64">
        <f t="shared" si="15"/>
        <v>1288.6880291318023</v>
      </c>
      <c r="U58" s="56">
        <f t="shared" si="7"/>
        <v>0.8482479657367491</v>
      </c>
      <c r="V58" s="64">
        <f t="shared" si="8"/>
        <v>25913335.776975282</v>
      </c>
      <c r="W58" s="56">
        <f t="shared" si="9"/>
        <v>0.61086450264544179</v>
      </c>
      <c r="X58" s="64">
        <f t="shared" si="10"/>
        <v>7035748.932483973</v>
      </c>
      <c r="Y58" s="56">
        <f t="shared" si="1"/>
        <v>3.6830955774066503</v>
      </c>
      <c r="Z58" s="64">
        <v>14792</v>
      </c>
      <c r="AA58" s="56">
        <f t="shared" si="11"/>
        <v>2.3572905853342789E-4</v>
      </c>
      <c r="AB58" s="56">
        <f t="shared" si="16"/>
        <v>2.19923545764872E-4</v>
      </c>
      <c r="AC58" s="65">
        <f t="shared" si="17"/>
        <v>8.6821265295070169E-4</v>
      </c>
      <c r="AD58" s="65">
        <f t="shared" si="18"/>
        <v>8.0999943877418912E-4</v>
      </c>
      <c r="AE58" s="64">
        <f t="shared" si="19"/>
        <v>11033.715315615478</v>
      </c>
      <c r="AF58" s="64">
        <f t="shared" si="20"/>
        <v>10631.14455951677</v>
      </c>
    </row>
    <row r="59" spans="1:32" x14ac:dyDescent="0.35">
      <c r="A59" s="63">
        <v>61318</v>
      </c>
      <c r="B59" s="63" t="s">
        <v>123</v>
      </c>
      <c r="C59" s="63" t="s">
        <v>87</v>
      </c>
      <c r="D59" s="63" t="s">
        <v>190</v>
      </c>
      <c r="E59" s="64">
        <v>40539142.854344547</v>
      </c>
      <c r="F59" s="64">
        <v>26563447.246107485</v>
      </c>
      <c r="G59" s="56">
        <v>8.655966442406704E-2</v>
      </c>
      <c r="H59" s="64">
        <f t="shared" si="2"/>
        <v>3509054.6015113792</v>
      </c>
      <c r="I59" s="56">
        <v>0.21115220988493308</v>
      </c>
      <c r="J59" s="64">
        <f t="shared" si="3"/>
        <v>5608930.5881774351</v>
      </c>
      <c r="K59" s="56">
        <f t="shared" si="0"/>
        <v>0.6256191882473644</v>
      </c>
      <c r="L59" s="64">
        <v>0</v>
      </c>
      <c r="M59" s="65">
        <f t="shared" si="4"/>
        <v>0</v>
      </c>
      <c r="N59" s="65">
        <f t="shared" si="12"/>
        <v>0</v>
      </c>
      <c r="O59" s="65">
        <f t="shared" si="5"/>
        <v>0</v>
      </c>
      <c r="P59" s="65">
        <f t="shared" si="13"/>
        <v>0</v>
      </c>
      <c r="Q59" s="65">
        <f t="shared" si="6"/>
        <v>0</v>
      </c>
      <c r="R59" s="64">
        <f t="shared" si="14"/>
        <v>0</v>
      </c>
      <c r="S59" s="64">
        <f t="shared" si="15"/>
        <v>0</v>
      </c>
      <c r="U59" s="56">
        <f t="shared" si="7"/>
        <v>0.91344033557593296</v>
      </c>
      <c r="V59" s="64">
        <f t="shared" si="8"/>
        <v>37030088.252833165</v>
      </c>
      <c r="W59" s="56">
        <f t="shared" si="9"/>
        <v>0.78884779011506689</v>
      </c>
      <c r="X59" s="64">
        <f t="shared" si="10"/>
        <v>20954516.65793005</v>
      </c>
      <c r="Y59" s="56">
        <f t="shared" si="1"/>
        <v>1.7671649915541936</v>
      </c>
      <c r="Z59" s="64">
        <v>517</v>
      </c>
      <c r="AA59" s="56">
        <f t="shared" si="11"/>
        <v>8.2390429463076144E-6</v>
      </c>
      <c r="AB59" s="56">
        <f t="shared" si="16"/>
        <v>7.6866193321010566E-6</v>
      </c>
      <c r="AC59" s="65">
        <f t="shared" si="17"/>
        <v>1.4559748258626333E-5</v>
      </c>
      <c r="AD59" s="65">
        <f t="shared" si="18"/>
        <v>1.3583524587092665E-5</v>
      </c>
      <c r="AE59" s="64">
        <f t="shared" si="19"/>
        <v>385.64297040110887</v>
      </c>
      <c r="AF59" s="64">
        <f t="shared" si="20"/>
        <v>371.5725890528779</v>
      </c>
    </row>
    <row r="60" spans="1:32" x14ac:dyDescent="0.35">
      <c r="A60" s="63">
        <v>61314</v>
      </c>
      <c r="B60" s="63" t="s">
        <v>124</v>
      </c>
      <c r="C60" s="63" t="s">
        <v>87</v>
      </c>
      <c r="D60" s="63" t="s">
        <v>190</v>
      </c>
      <c r="E60" s="64">
        <v>36125380.758406624</v>
      </c>
      <c r="F60" s="64">
        <v>19552611.796171755</v>
      </c>
      <c r="G60" s="56">
        <v>0.17545023101907925</v>
      </c>
      <c r="H60" s="64">
        <f t="shared" si="2"/>
        <v>6338206.3997146422</v>
      </c>
      <c r="I60" s="56">
        <v>0.2702767807840934</v>
      </c>
      <c r="J60" s="64">
        <f t="shared" si="3"/>
        <v>5284616.9721903922</v>
      </c>
      <c r="K60" s="56">
        <f t="shared" si="0"/>
        <v>1.1993691185318873</v>
      </c>
      <c r="L60" s="64">
        <v>0</v>
      </c>
      <c r="M60" s="65">
        <f t="shared" si="4"/>
        <v>0</v>
      </c>
      <c r="N60" s="65">
        <f t="shared" si="12"/>
        <v>0</v>
      </c>
      <c r="O60" s="65">
        <f t="shared" si="5"/>
        <v>0</v>
      </c>
      <c r="P60" s="65">
        <f t="shared" si="13"/>
        <v>0</v>
      </c>
      <c r="Q60" s="65">
        <f t="shared" si="6"/>
        <v>0</v>
      </c>
      <c r="R60" s="64">
        <f t="shared" si="14"/>
        <v>0</v>
      </c>
      <c r="S60" s="64">
        <f t="shared" si="15"/>
        <v>0</v>
      </c>
      <c r="U60" s="56">
        <f t="shared" si="7"/>
        <v>0.82454976898092069</v>
      </c>
      <c r="V60" s="64">
        <f t="shared" si="8"/>
        <v>29787174.358691979</v>
      </c>
      <c r="W60" s="56">
        <f t="shared" si="9"/>
        <v>0.72972321921590666</v>
      </c>
      <c r="X60" s="64">
        <f t="shared" si="10"/>
        <v>14267994.823981363</v>
      </c>
      <c r="Y60" s="56">
        <f t="shared" si="1"/>
        <v>2.0876916992306644</v>
      </c>
      <c r="Z60" s="64">
        <v>132</v>
      </c>
      <c r="AA60" s="56">
        <f t="shared" si="11"/>
        <v>2.1035854330998161E-6</v>
      </c>
      <c r="AB60" s="56">
        <f t="shared" si="16"/>
        <v>1.9625411060683548E-6</v>
      </c>
      <c r="AC60" s="65">
        <f t="shared" si="17"/>
        <v>4.3916378473050286E-6</v>
      </c>
      <c r="AD60" s="65">
        <f t="shared" si="18"/>
        <v>4.0971807765378711E-6</v>
      </c>
      <c r="AE60" s="64">
        <f t="shared" si="19"/>
        <v>98.462034996027796</v>
      </c>
      <c r="AF60" s="64">
        <f t="shared" si="20"/>
        <v>94.869597204990114</v>
      </c>
    </row>
    <row r="61" spans="1:32" x14ac:dyDescent="0.35">
      <c r="A61" s="63">
        <v>60076</v>
      </c>
      <c r="B61" s="63" t="s">
        <v>125</v>
      </c>
      <c r="C61" s="63" t="s">
        <v>93</v>
      </c>
      <c r="D61" s="63" t="s">
        <v>7</v>
      </c>
      <c r="E61" s="64">
        <v>36406819.642831981</v>
      </c>
      <c r="F61" s="64">
        <v>23681749.305741459</v>
      </c>
      <c r="G61" s="56">
        <v>0.1550277740371806</v>
      </c>
      <c r="H61" s="64">
        <f t="shared" si="2"/>
        <v>5644068.2090013446</v>
      </c>
      <c r="I61" s="56">
        <v>0.28512479669530932</v>
      </c>
      <c r="J61" s="64">
        <f t="shared" si="3"/>
        <v>6752253.9561888166</v>
      </c>
      <c r="K61" s="56">
        <f t="shared" si="0"/>
        <v>0.83587913689594595</v>
      </c>
      <c r="L61" s="64">
        <v>0</v>
      </c>
      <c r="M61" s="65">
        <f t="shared" si="4"/>
        <v>0</v>
      </c>
      <c r="N61" s="65">
        <f t="shared" si="12"/>
        <v>0</v>
      </c>
      <c r="O61" s="65">
        <f t="shared" si="5"/>
        <v>0</v>
      </c>
      <c r="P61" s="65">
        <f t="shared" si="13"/>
        <v>2.1275637452569315E-3</v>
      </c>
      <c r="Q61" s="65">
        <f t="shared" si="6"/>
        <v>0</v>
      </c>
      <c r="R61" s="64">
        <f t="shared" si="14"/>
        <v>0</v>
      </c>
      <c r="S61" s="64">
        <f t="shared" si="15"/>
        <v>0</v>
      </c>
      <c r="U61" s="56">
        <f t="shared" si="7"/>
        <v>0.8449722259628194</v>
      </c>
      <c r="V61" s="64">
        <f t="shared" si="8"/>
        <v>30762751.433830637</v>
      </c>
      <c r="W61" s="56">
        <f t="shared" si="9"/>
        <v>0.71487520330469068</v>
      </c>
      <c r="X61" s="64">
        <f t="shared" si="10"/>
        <v>16929495.349552643</v>
      </c>
      <c r="Y61" s="56">
        <f t="shared" si="1"/>
        <v>1.8171097719486089</v>
      </c>
      <c r="Z61" s="64">
        <v>7957</v>
      </c>
      <c r="AA61" s="56">
        <f t="shared" si="11"/>
        <v>1.2680476735738816E-4</v>
      </c>
      <c r="AB61" s="56">
        <f t="shared" si="16"/>
        <v>1.183025725832265E-4</v>
      </c>
      <c r="AC61" s="65">
        <f t="shared" si="17"/>
        <v>2.3041818189478E-4</v>
      </c>
      <c r="AD61" s="65">
        <f t="shared" si="18"/>
        <v>2.1496876068764046E-4</v>
      </c>
      <c r="AE61" s="64">
        <f t="shared" si="19"/>
        <v>5935.3213065408572</v>
      </c>
      <c r="AF61" s="64">
        <f t="shared" si="20"/>
        <v>5718.7680678795932</v>
      </c>
    </row>
    <row r="62" spans="1:32" x14ac:dyDescent="0.35">
      <c r="A62" s="63">
        <v>60044</v>
      </c>
      <c r="B62" s="63" t="s">
        <v>126</v>
      </c>
      <c r="C62" s="63" t="s">
        <v>67</v>
      </c>
      <c r="D62" s="63" t="s">
        <v>7</v>
      </c>
      <c r="E62" s="64">
        <v>26852746.380034521</v>
      </c>
      <c r="F62" s="64">
        <v>18227965.306098964</v>
      </c>
      <c r="G62" s="56">
        <v>0.27372826167665537</v>
      </c>
      <c r="H62" s="64">
        <f t="shared" si="2"/>
        <v>7350355.5878509497</v>
      </c>
      <c r="I62" s="56">
        <v>0.41048322530265291</v>
      </c>
      <c r="J62" s="64">
        <f t="shared" si="3"/>
        <v>7482273.9895523619</v>
      </c>
      <c r="K62" s="56">
        <f t="shared" si="0"/>
        <v>0.98236920996402799</v>
      </c>
      <c r="L62" s="64">
        <v>0</v>
      </c>
      <c r="M62" s="65">
        <f t="shared" si="4"/>
        <v>0</v>
      </c>
      <c r="N62" s="65">
        <f t="shared" si="12"/>
        <v>0</v>
      </c>
      <c r="O62" s="65">
        <f t="shared" si="5"/>
        <v>0</v>
      </c>
      <c r="P62" s="65">
        <f t="shared" si="13"/>
        <v>2.7707585175030004E-3</v>
      </c>
      <c r="Q62" s="65">
        <f t="shared" si="6"/>
        <v>0</v>
      </c>
      <c r="R62" s="64">
        <f t="shared" si="14"/>
        <v>0</v>
      </c>
      <c r="S62" s="64">
        <f t="shared" si="15"/>
        <v>0</v>
      </c>
      <c r="U62" s="56">
        <f t="shared" si="7"/>
        <v>0.72627173832334457</v>
      </c>
      <c r="V62" s="64">
        <f t="shared" si="8"/>
        <v>19502390.792183571</v>
      </c>
      <c r="W62" s="56">
        <f t="shared" si="9"/>
        <v>0.58951677469734709</v>
      </c>
      <c r="X62" s="64">
        <f t="shared" si="10"/>
        <v>10745691.316546602</v>
      </c>
      <c r="Y62" s="56">
        <f t="shared" si="1"/>
        <v>1.8149033149829166</v>
      </c>
      <c r="Z62" s="64">
        <v>5914.12</v>
      </c>
      <c r="AA62" s="56">
        <f t="shared" si="11"/>
        <v>9.4248914254577924E-5</v>
      </c>
      <c r="AB62" s="56">
        <f t="shared" si="16"/>
        <v>8.7929572774401345E-5</v>
      </c>
      <c r="AC62" s="65">
        <f t="shared" si="17"/>
        <v>1.7105266691417413E-4</v>
      </c>
      <c r="AD62" s="65">
        <f t="shared" si="18"/>
        <v>1.5958367311329262E-4</v>
      </c>
      <c r="AE62" s="64">
        <f t="shared" si="19"/>
        <v>4411.4870485659685</v>
      </c>
      <c r="AF62" s="64">
        <f t="shared" si="20"/>
        <v>4250.5316834998193</v>
      </c>
    </row>
    <row r="63" spans="1:32" x14ac:dyDescent="0.35">
      <c r="A63" s="63">
        <v>61312</v>
      </c>
      <c r="B63" s="63" t="s">
        <v>127</v>
      </c>
      <c r="C63" s="63" t="s">
        <v>87</v>
      </c>
      <c r="D63" s="63" t="s">
        <v>190</v>
      </c>
      <c r="E63" s="64">
        <v>30341281.18522495</v>
      </c>
      <c r="F63" s="64">
        <v>6469907.3492903113</v>
      </c>
      <c r="G63" s="56">
        <v>6.4016387671225014E-2</v>
      </c>
      <c r="H63" s="64">
        <f t="shared" si="2"/>
        <v>1942339.2187950059</v>
      </c>
      <c r="I63" s="56">
        <v>0.16344509137063123</v>
      </c>
      <c r="J63" s="64">
        <f t="shared" si="3"/>
        <v>1057474.5978642735</v>
      </c>
      <c r="K63" s="56">
        <f t="shared" si="0"/>
        <v>1.8367715146234695</v>
      </c>
      <c r="L63" s="64">
        <v>0</v>
      </c>
      <c r="M63" s="65">
        <f t="shared" si="4"/>
        <v>0</v>
      </c>
      <c r="N63" s="65">
        <f t="shared" si="12"/>
        <v>0</v>
      </c>
      <c r="O63" s="65">
        <f t="shared" si="5"/>
        <v>0</v>
      </c>
      <c r="P63" s="65">
        <f t="shared" si="13"/>
        <v>0</v>
      </c>
      <c r="Q63" s="65">
        <f t="shared" si="6"/>
        <v>0</v>
      </c>
      <c r="R63" s="64">
        <f t="shared" si="14"/>
        <v>0</v>
      </c>
      <c r="S63" s="64">
        <f t="shared" si="15"/>
        <v>0</v>
      </c>
      <c r="U63" s="56">
        <f t="shared" si="7"/>
        <v>0.93598361232877503</v>
      </c>
      <c r="V63" s="64">
        <f t="shared" si="8"/>
        <v>28398941.966429945</v>
      </c>
      <c r="W63" s="56">
        <f t="shared" si="9"/>
        <v>0.83655490862936877</v>
      </c>
      <c r="X63" s="64">
        <f t="shared" si="10"/>
        <v>5412432.7514260374</v>
      </c>
      <c r="Y63" s="56">
        <f t="shared" si="1"/>
        <v>5.2469828764057258</v>
      </c>
      <c r="Z63" s="64">
        <v>2222.8000000000002</v>
      </c>
      <c r="AA63" s="56">
        <f t="shared" si="11"/>
        <v>3.5423103793138427E-5</v>
      </c>
      <c r="AB63" s="56">
        <f t="shared" si="16"/>
        <v>3.3048002807338935E-5</v>
      </c>
      <c r="AC63" s="65">
        <f t="shared" si="17"/>
        <v>1.8586441903174005E-4</v>
      </c>
      <c r="AD63" s="65">
        <f t="shared" si="18"/>
        <v>1.7340230482951576E-4</v>
      </c>
      <c r="AE63" s="64">
        <f t="shared" si="19"/>
        <v>1658.0409953725045</v>
      </c>
      <c r="AF63" s="64">
        <f t="shared" si="20"/>
        <v>1597.5465202064547</v>
      </c>
    </row>
    <row r="64" spans="1:32" x14ac:dyDescent="0.35">
      <c r="A64" s="63">
        <v>60129</v>
      </c>
      <c r="B64" s="63" t="s">
        <v>128</v>
      </c>
      <c r="C64" s="63" t="s">
        <v>61</v>
      </c>
      <c r="D64" s="63" t="s">
        <v>7</v>
      </c>
      <c r="E64" s="64">
        <v>28267299.644386519</v>
      </c>
      <c r="F64" s="64">
        <v>12604250.265686095</v>
      </c>
      <c r="G64" s="56">
        <v>0.20038315555943623</v>
      </c>
      <c r="H64" s="64">
        <f t="shared" si="2"/>
        <v>5664290.7018863</v>
      </c>
      <c r="I64" s="56">
        <v>0.37834022460769817</v>
      </c>
      <c r="J64" s="64">
        <f t="shared" si="3"/>
        <v>4768694.8765313169</v>
      </c>
      <c r="K64" s="56">
        <f t="shared" si="0"/>
        <v>1.1878073243399516</v>
      </c>
      <c r="L64" s="64">
        <v>31204</v>
      </c>
      <c r="M64" s="65">
        <f t="shared" si="4"/>
        <v>3.1994899846448266E-4</v>
      </c>
      <c r="N64" s="65">
        <f t="shared" si="12"/>
        <v>2.1204222333922739E-4</v>
      </c>
      <c r="O64" s="65">
        <f t="shared" si="5"/>
        <v>3.8003776379134441E-4</v>
      </c>
      <c r="P64" s="65">
        <f t="shared" si="13"/>
        <v>2.1351867294427231E-3</v>
      </c>
      <c r="Q64" s="65">
        <f t="shared" si="6"/>
        <v>2.5186530595166211E-4</v>
      </c>
      <c r="R64" s="64">
        <f t="shared" si="14"/>
        <v>17322.134028622015</v>
      </c>
      <c r="S64" s="64">
        <f t="shared" si="15"/>
        <v>12457.317614940755</v>
      </c>
      <c r="U64" s="56">
        <f t="shared" si="7"/>
        <v>0.7996168444405638</v>
      </c>
      <c r="V64" s="64">
        <f t="shared" si="8"/>
        <v>22603008.942500219</v>
      </c>
      <c r="W64" s="56">
        <f t="shared" si="9"/>
        <v>0.62165977539230188</v>
      </c>
      <c r="X64" s="64">
        <f t="shared" si="10"/>
        <v>7835555.3891547788</v>
      </c>
      <c r="Y64" s="56">
        <f t="shared" si="1"/>
        <v>2.8846722178475219</v>
      </c>
      <c r="Z64" s="64">
        <v>140088.04999999999</v>
      </c>
      <c r="AA64" s="56">
        <f t="shared" si="11"/>
        <v>2.2324786464496872E-3</v>
      </c>
      <c r="AB64" s="56">
        <f t="shared" si="16"/>
        <v>2.0827920954087798E-3</v>
      </c>
      <c r="AC64" s="65">
        <f t="shared" si="17"/>
        <v>6.4399691283512526E-3</v>
      </c>
      <c r="AD64" s="65">
        <f t="shared" si="18"/>
        <v>6.008172493178132E-3</v>
      </c>
      <c r="AE64" s="64">
        <f t="shared" si="19"/>
        <v>104495.10970928249</v>
      </c>
      <c r="AF64" s="64">
        <f t="shared" si="20"/>
        <v>100682.55209645844</v>
      </c>
    </row>
    <row r="65" spans="1:32" x14ac:dyDescent="0.35">
      <c r="A65" s="63">
        <v>61303</v>
      </c>
      <c r="B65" s="63" t="s">
        <v>129</v>
      </c>
      <c r="C65" s="63" t="s">
        <v>93</v>
      </c>
      <c r="D65" s="63" t="s">
        <v>190</v>
      </c>
      <c r="E65" s="64">
        <v>23593628.699942462</v>
      </c>
      <c r="F65" s="64">
        <v>14902727.839758344</v>
      </c>
      <c r="G65" s="56">
        <v>0.12802694452803257</v>
      </c>
      <c r="H65" s="64">
        <f t="shared" si="2"/>
        <v>3020620.1927825306</v>
      </c>
      <c r="I65" s="56">
        <v>0.39844969873559383</v>
      </c>
      <c r="J65" s="64">
        <f t="shared" si="3"/>
        <v>5937987.4180902587</v>
      </c>
      <c r="K65" s="56">
        <f t="shared" si="0"/>
        <v>0.50869427300908709</v>
      </c>
      <c r="L65" s="64">
        <v>0</v>
      </c>
      <c r="M65" s="65">
        <f t="shared" si="4"/>
        <v>0</v>
      </c>
      <c r="N65" s="65">
        <f t="shared" si="12"/>
        <v>0</v>
      </c>
      <c r="O65" s="65">
        <f t="shared" si="5"/>
        <v>0</v>
      </c>
      <c r="P65" s="65">
        <f t="shared" si="13"/>
        <v>0</v>
      </c>
      <c r="Q65" s="65">
        <f t="shared" si="6"/>
        <v>0</v>
      </c>
      <c r="R65" s="64">
        <f t="shared" si="14"/>
        <v>0</v>
      </c>
      <c r="S65" s="64">
        <f t="shared" si="15"/>
        <v>0</v>
      </c>
      <c r="U65" s="56">
        <f t="shared" si="7"/>
        <v>0.87197305547196746</v>
      </c>
      <c r="V65" s="64">
        <f t="shared" si="8"/>
        <v>20573008.507159933</v>
      </c>
      <c r="W65" s="56">
        <f t="shared" si="9"/>
        <v>0.60155030126440612</v>
      </c>
      <c r="X65" s="64">
        <f t="shared" si="10"/>
        <v>8964740.4216680843</v>
      </c>
      <c r="Y65" s="56">
        <f t="shared" si="1"/>
        <v>2.2948805586645062</v>
      </c>
      <c r="Z65" s="64">
        <v>457.56</v>
      </c>
      <c r="AA65" s="56">
        <f t="shared" si="11"/>
        <v>7.2917920512814541E-6</v>
      </c>
      <c r="AB65" s="56">
        <f t="shared" si="16"/>
        <v>6.802881124944215E-6</v>
      </c>
      <c r="AC65" s="65">
        <f t="shared" si="17"/>
        <v>1.6733791816310189E-5</v>
      </c>
      <c r="AD65" s="65">
        <f t="shared" si="18"/>
        <v>1.5611799636540204E-5</v>
      </c>
      <c r="AE65" s="64">
        <f t="shared" si="19"/>
        <v>341.30521767259449</v>
      </c>
      <c r="AF65" s="64">
        <f t="shared" si="20"/>
        <v>328.852521947843</v>
      </c>
    </row>
    <row r="66" spans="1:32" x14ac:dyDescent="0.35">
      <c r="A66" s="63">
        <v>61316</v>
      </c>
      <c r="B66" s="63" t="s">
        <v>130</v>
      </c>
      <c r="C66" s="63" t="s">
        <v>87</v>
      </c>
      <c r="D66" s="63" t="s">
        <v>190</v>
      </c>
      <c r="E66" s="64">
        <v>24061288.022070013</v>
      </c>
      <c r="F66" s="64">
        <v>22371089.112633184</v>
      </c>
      <c r="G66" s="56">
        <v>0.28624285510489683</v>
      </c>
      <c r="H66" s="64">
        <f t="shared" si="2"/>
        <v>6887371.780938576</v>
      </c>
      <c r="I66" s="56">
        <v>0.5385500027821376</v>
      </c>
      <c r="J66" s="64">
        <f t="shared" si="3"/>
        <v>12047950.103848049</v>
      </c>
      <c r="K66" s="56">
        <f t="shared" si="0"/>
        <v>0.57166337190745731</v>
      </c>
      <c r="L66" s="64">
        <v>0</v>
      </c>
      <c r="M66" s="65">
        <f t="shared" si="4"/>
        <v>0</v>
      </c>
      <c r="N66" s="65">
        <f t="shared" si="12"/>
        <v>0</v>
      </c>
      <c r="O66" s="65">
        <f t="shared" si="5"/>
        <v>0</v>
      </c>
      <c r="P66" s="65">
        <f t="shared" si="13"/>
        <v>0</v>
      </c>
      <c r="Q66" s="65">
        <f t="shared" si="6"/>
        <v>0</v>
      </c>
      <c r="R66" s="64">
        <f t="shared" si="14"/>
        <v>0</v>
      </c>
      <c r="S66" s="64">
        <f t="shared" si="15"/>
        <v>0</v>
      </c>
      <c r="U66" s="56">
        <f t="shared" si="7"/>
        <v>0.71375714489510322</v>
      </c>
      <c r="V66" s="64">
        <f t="shared" si="8"/>
        <v>17173916.241131436</v>
      </c>
      <c r="W66" s="56">
        <f t="shared" si="9"/>
        <v>0.4614499972178624</v>
      </c>
      <c r="X66" s="64">
        <f t="shared" si="10"/>
        <v>10323139.008785134</v>
      </c>
      <c r="Y66" s="56">
        <f t="shared" si="1"/>
        <v>1.6636331474870381</v>
      </c>
      <c r="Z66" s="64">
        <v>449</v>
      </c>
      <c r="AA66" s="56">
        <f t="shared" si="11"/>
        <v>7.1553777231955874E-6</v>
      </c>
      <c r="AB66" s="56">
        <f t="shared" si="16"/>
        <v>6.6756133077628126E-6</v>
      </c>
      <c r="AC66" s="65">
        <f t="shared" si="17"/>
        <v>1.190392356309851E-5</v>
      </c>
      <c r="AD66" s="65">
        <f t="shared" si="18"/>
        <v>1.1105771578599806E-5</v>
      </c>
      <c r="AE66" s="64">
        <f t="shared" si="19"/>
        <v>334.92010388800361</v>
      </c>
      <c r="AF66" s="64">
        <f t="shared" si="20"/>
        <v>322.70037231091334</v>
      </c>
    </row>
    <row r="67" spans="1:32" x14ac:dyDescent="0.35">
      <c r="A67" s="63">
        <v>60117</v>
      </c>
      <c r="B67" s="63" t="s">
        <v>131</v>
      </c>
      <c r="C67" s="63" t="s">
        <v>87</v>
      </c>
      <c r="D67" s="63" t="s">
        <v>7</v>
      </c>
      <c r="E67" s="64">
        <v>18587001.409921672</v>
      </c>
      <c r="F67" s="64">
        <v>15076236.033942558</v>
      </c>
      <c r="G67" s="56">
        <v>0.1135182409851264</v>
      </c>
      <c r="H67" s="64">
        <f t="shared" si="2"/>
        <v>2109963.7052423726</v>
      </c>
      <c r="I67" s="56">
        <v>0.21417981244888945</v>
      </c>
      <c r="J67" s="64">
        <f t="shared" si="3"/>
        <v>3229025.4061850058</v>
      </c>
      <c r="K67" s="56">
        <f t="shared" si="0"/>
        <v>0.65343669987881259</v>
      </c>
      <c r="L67" s="64">
        <v>0</v>
      </c>
      <c r="M67" s="65">
        <f t="shared" si="4"/>
        <v>0</v>
      </c>
      <c r="N67" s="65">
        <f t="shared" si="12"/>
        <v>0</v>
      </c>
      <c r="O67" s="65">
        <f t="shared" si="5"/>
        <v>0</v>
      </c>
      <c r="P67" s="65">
        <f t="shared" si="13"/>
        <v>7.9536286891825991E-4</v>
      </c>
      <c r="Q67" s="65">
        <f t="shared" si="6"/>
        <v>0</v>
      </c>
      <c r="R67" s="64">
        <f t="shared" si="14"/>
        <v>0</v>
      </c>
      <c r="S67" s="64">
        <f t="shared" si="15"/>
        <v>0</v>
      </c>
      <c r="U67" s="56">
        <f t="shared" si="7"/>
        <v>0.88648175901487358</v>
      </c>
      <c r="V67" s="64">
        <f t="shared" si="8"/>
        <v>16477037.704679299</v>
      </c>
      <c r="W67" s="56">
        <f t="shared" si="9"/>
        <v>0.7858201875511106</v>
      </c>
      <c r="X67" s="64">
        <f t="shared" si="10"/>
        <v>11847210.627757553</v>
      </c>
      <c r="Y67" s="56">
        <f t="shared" si="1"/>
        <v>1.3907946961012276</v>
      </c>
      <c r="Z67" s="64">
        <v>8293.4700000000012</v>
      </c>
      <c r="AA67" s="56">
        <f t="shared" si="11"/>
        <v>1.3216683849886617E-4</v>
      </c>
      <c r="AB67" s="56">
        <f t="shared" si="16"/>
        <v>1.2330511959806606E-4</v>
      </c>
      <c r="AC67" s="65">
        <f t="shared" si="17"/>
        <v>1.838169379846906E-4</v>
      </c>
      <c r="AD67" s="65">
        <f t="shared" si="18"/>
        <v>1.714921063391178E-4</v>
      </c>
      <c r="AE67" s="64">
        <f t="shared" si="19"/>
        <v>6186.3025255947477</v>
      </c>
      <c r="AF67" s="64">
        <f t="shared" si="20"/>
        <v>5960.5921085732534</v>
      </c>
    </row>
    <row r="68" spans="1:32" x14ac:dyDescent="0.35">
      <c r="A68" s="63">
        <v>61328</v>
      </c>
      <c r="B68" s="63" t="s">
        <v>132</v>
      </c>
      <c r="C68" s="63" t="s">
        <v>87</v>
      </c>
      <c r="D68" s="63" t="s">
        <v>190</v>
      </c>
      <c r="E68" s="64">
        <v>25281074.862527717</v>
      </c>
      <c r="F68" s="64">
        <v>10594358.711751662</v>
      </c>
      <c r="G68" s="56">
        <v>5.2217474536043799E-2</v>
      </c>
      <c r="H68" s="64">
        <f t="shared" si="2"/>
        <v>1320113.8828778581</v>
      </c>
      <c r="I68" s="56">
        <v>0.24515880270299475</v>
      </c>
      <c r="J68" s="64">
        <f t="shared" si="3"/>
        <v>2597300.2971790796</v>
      </c>
      <c r="K68" s="56">
        <f t="shared" si="0"/>
        <v>0.50826386317809691</v>
      </c>
      <c r="L68" s="64">
        <v>0</v>
      </c>
      <c r="M68" s="65">
        <f t="shared" si="4"/>
        <v>0</v>
      </c>
      <c r="N68" s="65">
        <f t="shared" si="12"/>
        <v>0</v>
      </c>
      <c r="O68" s="65">
        <f t="shared" si="5"/>
        <v>0</v>
      </c>
      <c r="P68" s="65">
        <f t="shared" si="13"/>
        <v>0</v>
      </c>
      <c r="Q68" s="65">
        <f t="shared" si="6"/>
        <v>0</v>
      </c>
      <c r="R68" s="64">
        <f t="shared" si="14"/>
        <v>0</v>
      </c>
      <c r="S68" s="64">
        <f t="shared" si="15"/>
        <v>0</v>
      </c>
      <c r="U68" s="56">
        <f t="shared" si="7"/>
        <v>0.94778252546395625</v>
      </c>
      <c r="V68" s="64">
        <f t="shared" si="8"/>
        <v>23960960.97964986</v>
      </c>
      <c r="W68" s="56">
        <f t="shared" si="9"/>
        <v>0.75484119729700527</v>
      </c>
      <c r="X68" s="64">
        <f t="shared" si="10"/>
        <v>7997058.4145725835</v>
      </c>
      <c r="Y68" s="56">
        <f t="shared" si="1"/>
        <v>2.9962218277644648</v>
      </c>
      <c r="Z68" s="64">
        <v>11761</v>
      </c>
      <c r="AA68" s="56">
        <f t="shared" si="11"/>
        <v>1.8742627483853743E-4</v>
      </c>
      <c r="AB68" s="56">
        <f t="shared" si="16"/>
        <v>1.7485943900355999E-4</v>
      </c>
      <c r="AC68" s="65">
        <f t="shared" si="17"/>
        <v>5.6157069576780758E-4</v>
      </c>
      <c r="AD68" s="65">
        <f t="shared" si="18"/>
        <v>5.2391766793311544E-4</v>
      </c>
      <c r="AE68" s="64">
        <f t="shared" si="19"/>
        <v>8772.8181332445674</v>
      </c>
      <c r="AF68" s="64">
        <f t="shared" si="20"/>
        <v>8452.7373691506709</v>
      </c>
    </row>
    <row r="69" spans="1:32" x14ac:dyDescent="0.35">
      <c r="A69" s="63">
        <v>61321</v>
      </c>
      <c r="B69" s="63" t="s">
        <v>133</v>
      </c>
      <c r="C69" s="63" t="s">
        <v>87</v>
      </c>
      <c r="D69" s="63" t="s">
        <v>190</v>
      </c>
      <c r="E69" s="64">
        <v>19953834.794567063</v>
      </c>
      <c r="F69" s="64">
        <v>9896676.8968590833</v>
      </c>
      <c r="G69" s="56">
        <v>0.12746169786679265</v>
      </c>
      <c r="H69" s="64">
        <f t="shared" ref="H69:H98" si="21">E69*G69</f>
        <v>2543349.6618690016</v>
      </c>
      <c r="I69" s="56">
        <v>0.39107505668235076</v>
      </c>
      <c r="J69" s="64">
        <f t="shared" ref="J69:J88" si="22">F69*I69</f>
        <v>3870343.4784060773</v>
      </c>
      <c r="K69" s="56">
        <f t="shared" ref="K69:K88" si="23">IFERROR(H69/J69,0)</f>
        <v>0.65713797136073016</v>
      </c>
      <c r="L69" s="64">
        <v>0</v>
      </c>
      <c r="M69" s="65">
        <f t="shared" ref="M69:M88" si="24">L69/$L$3</f>
        <v>0</v>
      </c>
      <c r="N69" s="65">
        <f t="shared" si="12"/>
        <v>0</v>
      </c>
      <c r="O69" s="65">
        <f t="shared" ref="O69:O88" si="25">K69*M69</f>
        <v>0</v>
      </c>
      <c r="P69" s="65">
        <f t="shared" si="13"/>
        <v>0</v>
      </c>
      <c r="Q69" s="65">
        <f t="shared" ref="Q69:Q88" si="26">K69*N69</f>
        <v>0</v>
      </c>
      <c r="R69" s="64">
        <f t="shared" si="14"/>
        <v>0</v>
      </c>
      <c r="S69" s="64">
        <f t="shared" si="15"/>
        <v>0</v>
      </c>
      <c r="U69" s="56">
        <f t="shared" ref="U69:U88" si="27">1-G69</f>
        <v>0.87253830213320738</v>
      </c>
      <c r="V69" s="64">
        <f t="shared" ref="V69:V88" si="28">E69*U69</f>
        <v>17410485.132698063</v>
      </c>
      <c r="W69" s="56">
        <f t="shared" ref="W69:W88" si="29">1-I69</f>
        <v>0.60892494331764924</v>
      </c>
      <c r="X69" s="64">
        <f t="shared" ref="X69:X88" si="30">F69*W69</f>
        <v>6026333.4184530061</v>
      </c>
      <c r="Y69" s="56">
        <f t="shared" ref="Y69:Y88" si="31">IFERROR(V69/X69,0)</f>
        <v>2.8890676840723879</v>
      </c>
      <c r="Z69" s="64">
        <v>150</v>
      </c>
      <c r="AA69" s="56">
        <f t="shared" ref="AA69:AA88" si="32">Z69/$Z$3</f>
        <v>2.390437992158882E-6</v>
      </c>
      <c r="AB69" s="56">
        <f t="shared" si="16"/>
        <v>2.2301603478049486E-6</v>
      </c>
      <c r="AC69" s="65">
        <f t="shared" si="17"/>
        <v>6.9061371539251101E-6</v>
      </c>
      <c r="AD69" s="65">
        <f t="shared" si="18"/>
        <v>6.4430841911429141E-6</v>
      </c>
      <c r="AE69" s="64">
        <f t="shared" si="19"/>
        <v>111.88867613184976</v>
      </c>
      <c r="AF69" s="64">
        <f t="shared" si="20"/>
        <v>107.80636046021603</v>
      </c>
    </row>
    <row r="70" spans="1:32" x14ac:dyDescent="0.35">
      <c r="A70" s="63">
        <v>60130</v>
      </c>
      <c r="B70" s="63" t="s">
        <v>134</v>
      </c>
      <c r="C70" s="63" t="s">
        <v>61</v>
      </c>
      <c r="D70" s="63" t="s">
        <v>7</v>
      </c>
      <c r="E70" s="64">
        <v>22525640.093902063</v>
      </c>
      <c r="F70" s="64">
        <v>12490468.190603286</v>
      </c>
      <c r="G70" s="56">
        <v>9.1482037060834173E-2</v>
      </c>
      <c r="H70" s="64">
        <f t="shared" si="21"/>
        <v>2060691.4418893605</v>
      </c>
      <c r="I70" s="56">
        <v>0.21979556407638443</v>
      </c>
      <c r="J70" s="64">
        <f t="shared" si="22"/>
        <v>2745349.5015317858</v>
      </c>
      <c r="K70" s="56">
        <f t="shared" si="23"/>
        <v>0.75061169470028655</v>
      </c>
      <c r="L70" s="64">
        <v>0</v>
      </c>
      <c r="M70" s="65">
        <f t="shared" si="24"/>
        <v>0</v>
      </c>
      <c r="N70" s="65">
        <f t="shared" ref="N70:N88" si="33">L70/$L$100</f>
        <v>0</v>
      </c>
      <c r="O70" s="65">
        <f t="shared" si="25"/>
        <v>0</v>
      </c>
      <c r="P70" s="65">
        <f t="shared" ref="P70:P88" si="34">IF(D70="Critical Access",0,H70/(SUM($J$5:$J$88)-SUMIFS($J$5:$J$88,$D$5:$D$88,"=Critical Access")))</f>
        <v>7.7678940784820514E-4</v>
      </c>
      <c r="Q70" s="65">
        <f t="shared" si="26"/>
        <v>0</v>
      </c>
      <c r="R70" s="64">
        <f t="shared" ref="R70:R88" si="35">L70*($O$3-1)</f>
        <v>0</v>
      </c>
      <c r="S70" s="64">
        <f t="shared" ref="S70:S88" si="36">L70*($Q$3-1)</f>
        <v>0</v>
      </c>
      <c r="U70" s="56">
        <f t="shared" si="27"/>
        <v>0.90851796293916587</v>
      </c>
      <c r="V70" s="64">
        <f t="shared" si="28"/>
        <v>20464948.652012702</v>
      </c>
      <c r="W70" s="56">
        <f t="shared" si="29"/>
        <v>0.78020443592361555</v>
      </c>
      <c r="X70" s="64">
        <f t="shared" si="30"/>
        <v>9745118.6890714988</v>
      </c>
      <c r="Y70" s="56">
        <f t="shared" si="31"/>
        <v>2.1000204620352934</v>
      </c>
      <c r="Z70" s="64">
        <v>62784.08</v>
      </c>
      <c r="AA70" s="56">
        <f t="shared" si="32"/>
        <v>1.0005430008982843E-3</v>
      </c>
      <c r="AB70" s="56">
        <f t="shared" ref="AB70:AB88" si="37">Z70/$Z$100</f>
        <v>9.334571045960914E-4</v>
      </c>
      <c r="AC70" s="65">
        <f t="shared" ref="AC70:AC88" si="38">Y70*AA70</f>
        <v>2.101160775032594E-3</v>
      </c>
      <c r="AD70" s="65">
        <f t="shared" ref="AD70:AD88" si="39">Y70*AB70</f>
        <v>1.9602790200840109E-3</v>
      </c>
      <c r="AE70" s="64">
        <f t="shared" ref="AE70:AE88" si="40">Z70*($AC$3-1)</f>
        <v>46832.183955707638</v>
      </c>
      <c r="AF70" s="64">
        <f t="shared" ref="AF70:AF88" si="41">Z70*($AD$3-1)</f>
        <v>45123.487730953602</v>
      </c>
    </row>
    <row r="71" spans="1:32" x14ac:dyDescent="0.35">
      <c r="A71" s="63">
        <v>61325</v>
      </c>
      <c r="B71" s="63" t="s">
        <v>135</v>
      </c>
      <c r="C71" s="63" t="s">
        <v>87</v>
      </c>
      <c r="D71" s="63" t="s">
        <v>190</v>
      </c>
      <c r="E71" s="64">
        <v>18893362.816</v>
      </c>
      <c r="F71" s="64">
        <v>19242294.427999999</v>
      </c>
      <c r="G71" s="56">
        <v>0.45935427455340405</v>
      </c>
      <c r="H71" s="64">
        <f t="shared" si="21"/>
        <v>8678746.9702179395</v>
      </c>
      <c r="I71" s="56">
        <v>0.49116804524023983</v>
      </c>
      <c r="J71" s="64">
        <f t="shared" si="22"/>
        <v>9451200.1401379183</v>
      </c>
      <c r="K71" s="56">
        <f t="shared" si="23"/>
        <v>0.91826930353114855</v>
      </c>
      <c r="L71" s="64">
        <v>110278</v>
      </c>
      <c r="M71" s="65">
        <f t="shared" si="24"/>
        <v>1.1307311771781253E-3</v>
      </c>
      <c r="N71" s="65">
        <f t="shared" si="33"/>
        <v>7.493780382452031E-4</v>
      </c>
      <c r="O71" s="65">
        <f t="shared" si="25"/>
        <v>1.0383157305483128E-3</v>
      </c>
      <c r="P71" s="65">
        <f t="shared" si="34"/>
        <v>0</v>
      </c>
      <c r="Q71" s="65">
        <f t="shared" si="26"/>
        <v>6.8813084926096105E-4</v>
      </c>
      <c r="R71" s="64">
        <f t="shared" si="35"/>
        <v>61218.122561478602</v>
      </c>
      <c r="S71" s="64">
        <f t="shared" si="36"/>
        <v>44025.383666851572</v>
      </c>
      <c r="U71" s="56">
        <f t="shared" si="27"/>
        <v>0.54064572544659595</v>
      </c>
      <c r="V71" s="64">
        <f t="shared" si="28"/>
        <v>10214615.84578206</v>
      </c>
      <c r="W71" s="56">
        <f t="shared" si="29"/>
        <v>0.50883195475976017</v>
      </c>
      <c r="X71" s="64">
        <f t="shared" si="30"/>
        <v>9791094.2878620811</v>
      </c>
      <c r="Y71" s="56">
        <f t="shared" si="31"/>
        <v>1.0432557940377527</v>
      </c>
      <c r="Z71" s="64">
        <v>121066.82</v>
      </c>
      <c r="AA71" s="56">
        <f t="shared" si="32"/>
        <v>1.9293515074524053E-3</v>
      </c>
      <c r="AB71" s="56">
        <f t="shared" si="37"/>
        <v>1.7999894759922607E-3</v>
      </c>
      <c r="AC71" s="65">
        <f t="shared" si="38"/>
        <v>2.0128071388851943E-3</v>
      </c>
      <c r="AD71" s="65">
        <f t="shared" si="39"/>
        <v>1.8778494500359044E-3</v>
      </c>
      <c r="AE71" s="64">
        <f t="shared" si="40"/>
        <v>90306.708088619678</v>
      </c>
      <c r="AF71" s="64">
        <f t="shared" si="41"/>
        <v>87011.821577947281</v>
      </c>
    </row>
    <row r="72" spans="1:32" x14ac:dyDescent="0.35">
      <c r="A72" s="63">
        <v>61336</v>
      </c>
      <c r="B72" s="63" t="s">
        <v>136</v>
      </c>
      <c r="C72" s="63" t="s">
        <v>87</v>
      </c>
      <c r="D72" s="63" t="s">
        <v>190</v>
      </c>
      <c r="E72" s="66">
        <v>5505216.7018235587</v>
      </c>
      <c r="F72" s="66">
        <v>0</v>
      </c>
      <c r="G72" s="56">
        <v>0.17817196763175056</v>
      </c>
      <c r="H72" s="64">
        <f t="shared" si="21"/>
        <v>980875.29200307967</v>
      </c>
      <c r="I72" s="56">
        <v>0.3722355553067106</v>
      </c>
      <c r="J72" s="64">
        <f t="shared" si="22"/>
        <v>0</v>
      </c>
      <c r="K72" s="56">
        <f t="shared" si="23"/>
        <v>0</v>
      </c>
      <c r="L72" s="64">
        <v>3944</v>
      </c>
      <c r="M72" s="65">
        <f t="shared" si="24"/>
        <v>4.0439650363540566E-5</v>
      </c>
      <c r="N72" s="65">
        <f t="shared" si="33"/>
        <v>2.6800875812393055E-5</v>
      </c>
      <c r="O72" s="65">
        <f t="shared" si="25"/>
        <v>0</v>
      </c>
      <c r="P72" s="65">
        <f t="shared" si="34"/>
        <v>0</v>
      </c>
      <c r="Q72" s="65">
        <f t="shared" si="26"/>
        <v>0</v>
      </c>
      <c r="R72" s="64">
        <f t="shared" si="35"/>
        <v>2189.4147099373549</v>
      </c>
      <c r="S72" s="64">
        <f t="shared" si="36"/>
        <v>1574.5308509590545</v>
      </c>
      <c r="U72" s="56">
        <f t="shared" si="27"/>
        <v>0.82182803236824942</v>
      </c>
      <c r="V72" s="64">
        <f t="shared" si="28"/>
        <v>4524341.4098204784</v>
      </c>
      <c r="W72" s="56">
        <f t="shared" si="29"/>
        <v>0.6277644446932894</v>
      </c>
      <c r="X72" s="64">
        <f t="shared" si="30"/>
        <v>0</v>
      </c>
      <c r="Y72" s="56">
        <f t="shared" si="31"/>
        <v>0</v>
      </c>
      <c r="Z72" s="64">
        <v>4151.42</v>
      </c>
      <c r="AA72" s="56">
        <f t="shared" si="32"/>
        <v>6.615808059605484E-5</v>
      </c>
      <c r="AB72" s="56">
        <f t="shared" si="37"/>
        <v>6.1722215140562798E-5</v>
      </c>
      <c r="AC72" s="65">
        <f t="shared" si="38"/>
        <v>0</v>
      </c>
      <c r="AD72" s="65">
        <f t="shared" si="39"/>
        <v>0</v>
      </c>
      <c r="AE72" s="64">
        <f t="shared" si="40"/>
        <v>3096.6459191152248</v>
      </c>
      <c r="AF72" s="64">
        <f t="shared" si="41"/>
        <v>2983.6632062783337</v>
      </c>
    </row>
    <row r="73" spans="1:32" x14ac:dyDescent="0.35">
      <c r="A73" s="63">
        <v>61323</v>
      </c>
      <c r="B73" s="63" t="s">
        <v>137</v>
      </c>
      <c r="C73" s="63" t="s">
        <v>87</v>
      </c>
      <c r="D73" s="63" t="s">
        <v>190</v>
      </c>
      <c r="E73" s="64">
        <v>13225397.190600522</v>
      </c>
      <c r="F73" s="64">
        <v>11033994.516971279</v>
      </c>
      <c r="G73" s="56">
        <v>0.10790585782121764</v>
      </c>
      <c r="H73" s="64">
        <f t="shared" si="21"/>
        <v>1427097.8288780712</v>
      </c>
      <c r="I73" s="56">
        <v>0.30636891586421483</v>
      </c>
      <c r="J73" s="64">
        <f t="shared" si="22"/>
        <v>3380472.9378161817</v>
      </c>
      <c r="K73" s="56">
        <f t="shared" si="23"/>
        <v>0.42215922302279696</v>
      </c>
      <c r="L73" s="64">
        <v>0</v>
      </c>
      <c r="M73" s="65">
        <f t="shared" si="24"/>
        <v>0</v>
      </c>
      <c r="N73" s="65">
        <f t="shared" si="33"/>
        <v>0</v>
      </c>
      <c r="O73" s="65">
        <f t="shared" si="25"/>
        <v>0</v>
      </c>
      <c r="P73" s="65">
        <f t="shared" si="34"/>
        <v>0</v>
      </c>
      <c r="Q73" s="65">
        <f t="shared" si="26"/>
        <v>0</v>
      </c>
      <c r="R73" s="64">
        <f t="shared" si="35"/>
        <v>0</v>
      </c>
      <c r="S73" s="64">
        <f t="shared" si="36"/>
        <v>0</v>
      </c>
      <c r="U73" s="56">
        <f t="shared" si="27"/>
        <v>0.89209414217878236</v>
      </c>
      <c r="V73" s="64">
        <f t="shared" si="28"/>
        <v>11798299.361722451</v>
      </c>
      <c r="W73" s="56">
        <f t="shared" si="29"/>
        <v>0.69363108413578511</v>
      </c>
      <c r="X73" s="64">
        <f t="shared" si="30"/>
        <v>7653521.5791550968</v>
      </c>
      <c r="Y73" s="56">
        <f t="shared" si="31"/>
        <v>1.541551720956265</v>
      </c>
      <c r="Z73" s="64">
        <v>2070</v>
      </c>
      <c r="AA73" s="56">
        <f t="shared" si="32"/>
        <v>3.2988044291792574E-5</v>
      </c>
      <c r="AB73" s="56">
        <f t="shared" si="37"/>
        <v>3.0776212799708293E-5</v>
      </c>
      <c r="AC73" s="65">
        <f t="shared" si="38"/>
        <v>5.085277644899434E-5</v>
      </c>
      <c r="AD73" s="65">
        <f t="shared" si="39"/>
        <v>4.7443123805906553E-5</v>
      </c>
      <c r="AE73" s="64">
        <f t="shared" si="40"/>
        <v>1544.0637306195267</v>
      </c>
      <c r="AF73" s="64">
        <f t="shared" si="41"/>
        <v>1487.7277743509812</v>
      </c>
    </row>
    <row r="74" spans="1:32" x14ac:dyDescent="0.35">
      <c r="A74" s="63">
        <v>61301</v>
      </c>
      <c r="B74" s="63" t="s">
        <v>138</v>
      </c>
      <c r="C74" s="63" t="s">
        <v>87</v>
      </c>
      <c r="D74" s="63" t="s">
        <v>190</v>
      </c>
      <c r="E74" s="64">
        <v>17742690.747017894</v>
      </c>
      <c r="F74" s="64">
        <v>6168849.7281312123</v>
      </c>
      <c r="G74" s="56">
        <v>0.12252152197910136</v>
      </c>
      <c r="H74" s="64">
        <f t="shared" si="21"/>
        <v>2173861.4743291512</v>
      </c>
      <c r="I74" s="56">
        <v>0.25443385258328904</v>
      </c>
      <c r="J74" s="64">
        <f t="shared" si="22"/>
        <v>1569564.2023357996</v>
      </c>
      <c r="K74" s="56">
        <f t="shared" si="23"/>
        <v>1.3850095912572715</v>
      </c>
      <c r="L74" s="64">
        <v>0</v>
      </c>
      <c r="M74" s="65">
        <f t="shared" si="24"/>
        <v>0</v>
      </c>
      <c r="N74" s="65">
        <f t="shared" si="33"/>
        <v>0</v>
      </c>
      <c r="O74" s="65">
        <f t="shared" si="25"/>
        <v>0</v>
      </c>
      <c r="P74" s="65">
        <f t="shared" si="34"/>
        <v>0</v>
      </c>
      <c r="Q74" s="65">
        <f t="shared" si="26"/>
        <v>0</v>
      </c>
      <c r="R74" s="64">
        <f t="shared" si="35"/>
        <v>0</v>
      </c>
      <c r="S74" s="64">
        <f t="shared" si="36"/>
        <v>0</v>
      </c>
      <c r="U74" s="56">
        <f t="shared" si="27"/>
        <v>0.87747847802089862</v>
      </c>
      <c r="V74" s="64">
        <f t="shared" si="28"/>
        <v>15568829.272688743</v>
      </c>
      <c r="W74" s="56">
        <f t="shared" si="29"/>
        <v>0.74556614741671101</v>
      </c>
      <c r="X74" s="64">
        <f t="shared" si="30"/>
        <v>4599285.5257954132</v>
      </c>
      <c r="Y74" s="56">
        <f t="shared" si="31"/>
        <v>3.3850538709479721</v>
      </c>
      <c r="Z74" s="64">
        <v>181</v>
      </c>
      <c r="AA74" s="56">
        <f t="shared" si="32"/>
        <v>2.8844618438717179E-6</v>
      </c>
      <c r="AB74" s="56">
        <f t="shared" si="37"/>
        <v>2.6910601530179712E-6</v>
      </c>
      <c r="AC74" s="65">
        <f t="shared" si="38"/>
        <v>9.764058730199684E-6</v>
      </c>
      <c r="AD74" s="65">
        <f t="shared" si="39"/>
        <v>9.1093835879273252E-6</v>
      </c>
      <c r="AE74" s="64">
        <f t="shared" si="40"/>
        <v>135.01233586576538</v>
      </c>
      <c r="AF74" s="64">
        <f t="shared" si="41"/>
        <v>130.08634162199402</v>
      </c>
    </row>
    <row r="75" spans="1:32" x14ac:dyDescent="0.35">
      <c r="A75" s="63">
        <v>61309</v>
      </c>
      <c r="B75" s="63" t="s">
        <v>139</v>
      </c>
      <c r="C75" s="63" t="s">
        <v>87</v>
      </c>
      <c r="D75" s="63" t="s">
        <v>190</v>
      </c>
      <c r="E75" s="64">
        <v>10073304.787148595</v>
      </c>
      <c r="F75" s="64">
        <v>7124515.3855421692</v>
      </c>
      <c r="G75" s="56">
        <v>0.12779982684689897</v>
      </c>
      <c r="H75" s="64">
        <f t="shared" si="21"/>
        <v>1287366.6075736289</v>
      </c>
      <c r="I75" s="56">
        <v>0.29235114990158467</v>
      </c>
      <c r="J75" s="64">
        <f t="shared" si="22"/>
        <v>2082860.265454785</v>
      </c>
      <c r="K75" s="56">
        <f t="shared" si="23"/>
        <v>0.61807631982097322</v>
      </c>
      <c r="L75" s="64">
        <v>0</v>
      </c>
      <c r="M75" s="65">
        <f t="shared" si="24"/>
        <v>0</v>
      </c>
      <c r="N75" s="65">
        <f t="shared" si="33"/>
        <v>0</v>
      </c>
      <c r="O75" s="65">
        <f t="shared" si="25"/>
        <v>0</v>
      </c>
      <c r="P75" s="65">
        <f t="shared" si="34"/>
        <v>0</v>
      </c>
      <c r="Q75" s="65">
        <f t="shared" si="26"/>
        <v>0</v>
      </c>
      <c r="R75" s="64">
        <f t="shared" si="35"/>
        <v>0</v>
      </c>
      <c r="S75" s="64">
        <f t="shared" si="36"/>
        <v>0</v>
      </c>
      <c r="U75" s="56">
        <f t="shared" si="27"/>
        <v>0.87220017315310105</v>
      </c>
      <c r="V75" s="64">
        <f t="shared" si="28"/>
        <v>8785938.1795749664</v>
      </c>
      <c r="W75" s="56">
        <f t="shared" si="29"/>
        <v>0.70764885009841527</v>
      </c>
      <c r="X75" s="64">
        <f t="shared" si="30"/>
        <v>5041655.1200873842</v>
      </c>
      <c r="Y75" s="56">
        <f t="shared" si="31"/>
        <v>1.74266941516275</v>
      </c>
      <c r="Z75" s="64">
        <v>0</v>
      </c>
      <c r="AA75" s="56">
        <f t="shared" si="32"/>
        <v>0</v>
      </c>
      <c r="AB75" s="56">
        <f t="shared" si="37"/>
        <v>0</v>
      </c>
      <c r="AC75" s="65">
        <f t="shared" si="38"/>
        <v>0</v>
      </c>
      <c r="AD75" s="65">
        <f t="shared" si="39"/>
        <v>0</v>
      </c>
      <c r="AE75" s="64">
        <f t="shared" si="40"/>
        <v>0</v>
      </c>
      <c r="AF75" s="64">
        <f t="shared" si="41"/>
        <v>0</v>
      </c>
    </row>
    <row r="76" spans="1:32" x14ac:dyDescent="0.35">
      <c r="A76" s="63">
        <v>61315</v>
      </c>
      <c r="B76" s="63" t="s">
        <v>140</v>
      </c>
      <c r="C76" s="63" t="s">
        <v>87</v>
      </c>
      <c r="D76" s="63" t="s">
        <v>190</v>
      </c>
      <c r="E76" s="64">
        <v>12338846.738955824</v>
      </c>
      <c r="F76" s="64">
        <v>9479530.8835341372</v>
      </c>
      <c r="G76" s="56">
        <v>7.47955707734166E-2</v>
      </c>
      <c r="H76" s="64">
        <f t="shared" si="21"/>
        <v>922891.0845259109</v>
      </c>
      <c r="I76" s="56">
        <v>0.28862670724520562</v>
      </c>
      <c r="J76" s="64">
        <f t="shared" si="22"/>
        <v>2736045.7851436925</v>
      </c>
      <c r="K76" s="56">
        <f t="shared" si="23"/>
        <v>0.33730834825099326</v>
      </c>
      <c r="L76" s="64">
        <v>0</v>
      </c>
      <c r="M76" s="65">
        <f t="shared" si="24"/>
        <v>0</v>
      </c>
      <c r="N76" s="65">
        <f t="shared" si="33"/>
        <v>0</v>
      </c>
      <c r="O76" s="65">
        <f t="shared" si="25"/>
        <v>0</v>
      </c>
      <c r="P76" s="65">
        <f t="shared" si="34"/>
        <v>0</v>
      </c>
      <c r="Q76" s="65">
        <f t="shared" si="26"/>
        <v>0</v>
      </c>
      <c r="R76" s="64">
        <f t="shared" si="35"/>
        <v>0</v>
      </c>
      <c r="S76" s="64">
        <f t="shared" si="36"/>
        <v>0</v>
      </c>
      <c r="U76" s="56">
        <f t="shared" si="27"/>
        <v>0.92520442922658341</v>
      </c>
      <c r="V76" s="64">
        <f t="shared" si="28"/>
        <v>11415955.654429913</v>
      </c>
      <c r="W76" s="56">
        <f t="shared" si="29"/>
        <v>0.71137329275479444</v>
      </c>
      <c r="X76" s="64">
        <f t="shared" si="30"/>
        <v>6743485.0983904451</v>
      </c>
      <c r="Y76" s="56">
        <f t="shared" si="31"/>
        <v>1.6928866139490257</v>
      </c>
      <c r="Z76" s="64">
        <v>900</v>
      </c>
      <c r="AA76" s="56">
        <f t="shared" si="32"/>
        <v>1.4342627952953294E-5</v>
      </c>
      <c r="AB76" s="56">
        <f t="shared" si="37"/>
        <v>1.3380962086829692E-5</v>
      </c>
      <c r="AC76" s="65">
        <f t="shared" si="38"/>
        <v>2.4280442870405748E-5</v>
      </c>
      <c r="AD76" s="65">
        <f t="shared" si="39"/>
        <v>2.2652451598553406E-5</v>
      </c>
      <c r="AE76" s="64">
        <f t="shared" si="40"/>
        <v>671.33205679109858</v>
      </c>
      <c r="AF76" s="64">
        <f t="shared" si="41"/>
        <v>646.83816276129619</v>
      </c>
    </row>
    <row r="77" spans="1:32" x14ac:dyDescent="0.35">
      <c r="A77" s="63">
        <v>61311</v>
      </c>
      <c r="B77" s="63" t="s">
        <v>141</v>
      </c>
      <c r="C77" s="63" t="s">
        <v>87</v>
      </c>
      <c r="D77" s="63" t="s">
        <v>190</v>
      </c>
      <c r="E77" s="64">
        <v>13841317.312056737</v>
      </c>
      <c r="F77" s="64">
        <v>11041980.326241136</v>
      </c>
      <c r="G77" s="56">
        <v>0.68058255552716729</v>
      </c>
      <c r="H77" s="64">
        <f t="shared" si="21"/>
        <v>9420159.1081019957</v>
      </c>
      <c r="I77" s="56">
        <v>1</v>
      </c>
      <c r="J77" s="64">
        <f t="shared" si="22"/>
        <v>11041980.326241136</v>
      </c>
      <c r="K77" s="56">
        <f t="shared" si="23"/>
        <v>0.85312225069946002</v>
      </c>
      <c r="L77" s="64">
        <v>0</v>
      </c>
      <c r="M77" s="65">
        <f t="shared" si="24"/>
        <v>0</v>
      </c>
      <c r="N77" s="65">
        <f t="shared" si="33"/>
        <v>0</v>
      </c>
      <c r="O77" s="65">
        <f t="shared" si="25"/>
        <v>0</v>
      </c>
      <c r="P77" s="65">
        <f t="shared" si="34"/>
        <v>0</v>
      </c>
      <c r="Q77" s="65">
        <f t="shared" si="26"/>
        <v>0</v>
      </c>
      <c r="R77" s="64">
        <f t="shared" si="35"/>
        <v>0</v>
      </c>
      <c r="S77" s="64">
        <f t="shared" si="36"/>
        <v>0</v>
      </c>
      <c r="U77" s="56">
        <f t="shared" si="27"/>
        <v>0.31941744447283271</v>
      </c>
      <c r="V77" s="64">
        <f t="shared" si="28"/>
        <v>4421158.2039547414</v>
      </c>
      <c r="W77" s="56">
        <f t="shared" si="29"/>
        <v>0</v>
      </c>
      <c r="X77" s="64">
        <f t="shared" si="30"/>
        <v>0</v>
      </c>
      <c r="Y77" s="56">
        <f t="shared" si="31"/>
        <v>0</v>
      </c>
      <c r="Z77" s="64">
        <v>0</v>
      </c>
      <c r="AA77" s="56">
        <f t="shared" si="32"/>
        <v>0</v>
      </c>
      <c r="AB77" s="56">
        <f t="shared" si="37"/>
        <v>0</v>
      </c>
      <c r="AC77" s="65">
        <f t="shared" si="38"/>
        <v>0</v>
      </c>
      <c r="AD77" s="65">
        <f t="shared" si="39"/>
        <v>0</v>
      </c>
      <c r="AE77" s="64">
        <f t="shared" si="40"/>
        <v>0</v>
      </c>
      <c r="AF77" s="64">
        <f t="shared" si="41"/>
        <v>0</v>
      </c>
    </row>
    <row r="78" spans="1:32" x14ac:dyDescent="0.35">
      <c r="A78" s="63">
        <v>61326</v>
      </c>
      <c r="B78" s="63" t="s">
        <v>142</v>
      </c>
      <c r="C78" s="63" t="s">
        <v>61</v>
      </c>
      <c r="D78" s="63" t="s">
        <v>190</v>
      </c>
      <c r="E78" s="64">
        <v>13824025.239953408</v>
      </c>
      <c r="F78" s="64">
        <v>4061592.8450786285</v>
      </c>
      <c r="G78" s="56">
        <v>5.4697379173974173E-2</v>
      </c>
      <c r="H78" s="64">
        <f t="shared" si="21"/>
        <v>756137.95026032091</v>
      </c>
      <c r="I78" s="56">
        <v>0.20270410341335821</v>
      </c>
      <c r="J78" s="64">
        <f t="shared" si="22"/>
        <v>823301.53609177412</v>
      </c>
      <c r="K78" s="56">
        <f t="shared" si="23"/>
        <v>0.91842164396986326</v>
      </c>
      <c r="L78" s="64">
        <v>0</v>
      </c>
      <c r="M78" s="65">
        <f t="shared" si="24"/>
        <v>0</v>
      </c>
      <c r="N78" s="65">
        <f t="shared" si="33"/>
        <v>0</v>
      </c>
      <c r="O78" s="65">
        <f t="shared" si="25"/>
        <v>0</v>
      </c>
      <c r="P78" s="65">
        <f t="shared" si="34"/>
        <v>0</v>
      </c>
      <c r="Q78" s="65">
        <f t="shared" si="26"/>
        <v>0</v>
      </c>
      <c r="R78" s="64">
        <f t="shared" si="35"/>
        <v>0</v>
      </c>
      <c r="S78" s="64">
        <f t="shared" si="36"/>
        <v>0</v>
      </c>
      <c r="U78" s="56">
        <f t="shared" si="27"/>
        <v>0.94530262082602579</v>
      </c>
      <c r="V78" s="64">
        <f t="shared" si="28"/>
        <v>13067887.289693087</v>
      </c>
      <c r="W78" s="56">
        <f t="shared" si="29"/>
        <v>0.79729589658664179</v>
      </c>
      <c r="X78" s="64">
        <f t="shared" si="30"/>
        <v>3238291.3089868543</v>
      </c>
      <c r="Y78" s="56">
        <f t="shared" si="31"/>
        <v>4.0354267244047177</v>
      </c>
      <c r="Z78" s="64">
        <v>21617.47</v>
      </c>
      <c r="AA78" s="56">
        <f t="shared" si="32"/>
        <v>3.4450147721569918E-4</v>
      </c>
      <c r="AB78" s="56">
        <f t="shared" si="37"/>
        <v>3.2140282942575365E-4</v>
      </c>
      <c r="AC78" s="65">
        <f t="shared" si="38"/>
        <v>1.3902104677531355E-3</v>
      </c>
      <c r="AD78" s="65">
        <f t="shared" si="39"/>
        <v>1.2969975671639773E-3</v>
      </c>
      <c r="AE78" s="64">
        <f t="shared" si="40"/>
        <v>16125.000664133189</v>
      </c>
      <c r="AF78" s="64">
        <f t="shared" si="41"/>
        <v>15536.671753719376</v>
      </c>
    </row>
    <row r="79" spans="1:32" x14ac:dyDescent="0.35">
      <c r="A79" s="63">
        <v>61306</v>
      </c>
      <c r="B79" s="63" t="s">
        <v>143</v>
      </c>
      <c r="C79" s="63" t="s">
        <v>87</v>
      </c>
      <c r="D79" s="63" t="s">
        <v>190</v>
      </c>
      <c r="E79" s="64">
        <v>11326128.793548387</v>
      </c>
      <c r="F79" s="64">
        <v>9364962.0206451602</v>
      </c>
      <c r="G79" s="56">
        <v>0.16206674357452669</v>
      </c>
      <c r="H79" s="64">
        <f t="shared" si="21"/>
        <v>1835588.8108760696</v>
      </c>
      <c r="I79" s="56">
        <v>0.31277361358046912</v>
      </c>
      <c r="J79" s="64">
        <f t="shared" si="22"/>
        <v>2929113.0122410385</v>
      </c>
      <c r="K79" s="56">
        <f t="shared" si="23"/>
        <v>0.62667053241202075</v>
      </c>
      <c r="L79" s="64">
        <v>0</v>
      </c>
      <c r="M79" s="65">
        <f t="shared" si="24"/>
        <v>0</v>
      </c>
      <c r="N79" s="65">
        <f t="shared" si="33"/>
        <v>0</v>
      </c>
      <c r="O79" s="65">
        <f t="shared" si="25"/>
        <v>0</v>
      </c>
      <c r="P79" s="65">
        <f t="shared" si="34"/>
        <v>0</v>
      </c>
      <c r="Q79" s="65">
        <f t="shared" si="26"/>
        <v>0</v>
      </c>
      <c r="R79" s="64">
        <f t="shared" si="35"/>
        <v>0</v>
      </c>
      <c r="S79" s="64">
        <f t="shared" si="36"/>
        <v>0</v>
      </c>
      <c r="U79" s="56">
        <f t="shared" si="27"/>
        <v>0.83793325642547334</v>
      </c>
      <c r="V79" s="64">
        <f t="shared" si="28"/>
        <v>9490539.982672317</v>
      </c>
      <c r="W79" s="56">
        <f t="shared" si="29"/>
        <v>0.68722638641953093</v>
      </c>
      <c r="X79" s="64">
        <f t="shared" si="30"/>
        <v>6435849.0084041217</v>
      </c>
      <c r="Y79" s="56">
        <f t="shared" si="31"/>
        <v>1.4746368303978681</v>
      </c>
      <c r="Z79" s="64">
        <v>608</v>
      </c>
      <c r="AA79" s="56">
        <f t="shared" si="32"/>
        <v>9.6892419948840025E-6</v>
      </c>
      <c r="AB79" s="56">
        <f t="shared" si="37"/>
        <v>9.0395832764360574E-6</v>
      </c>
      <c r="AC79" s="65">
        <f t="shared" si="38"/>
        <v>1.4288113104293663E-5</v>
      </c>
      <c r="AD79" s="65">
        <f t="shared" si="39"/>
        <v>1.3330102430881242E-5</v>
      </c>
      <c r="AE79" s="64">
        <f t="shared" si="40"/>
        <v>453.52210058776438</v>
      </c>
      <c r="AF79" s="64">
        <f t="shared" si="41"/>
        <v>436.97511439874233</v>
      </c>
    </row>
    <row r="80" spans="1:32" x14ac:dyDescent="0.35">
      <c r="A80" s="63">
        <v>61313</v>
      </c>
      <c r="B80" s="63" t="s">
        <v>144</v>
      </c>
      <c r="C80" s="63" t="s">
        <v>87</v>
      </c>
      <c r="D80" s="63" t="s">
        <v>190</v>
      </c>
      <c r="E80" s="64">
        <v>10364770.872340426</v>
      </c>
      <c r="F80" s="64">
        <v>6309277.7872340418</v>
      </c>
      <c r="G80" s="56">
        <v>0.11320933326843433</v>
      </c>
      <c r="H80" s="64">
        <f t="shared" si="21"/>
        <v>1173388.7999377481</v>
      </c>
      <c r="I80" s="56">
        <v>0.65645875571862833</v>
      </c>
      <c r="J80" s="64">
        <f t="shared" si="22"/>
        <v>4141780.6456908397</v>
      </c>
      <c r="K80" s="56">
        <f t="shared" si="23"/>
        <v>0.28330539454293807</v>
      </c>
      <c r="L80" s="64">
        <v>0</v>
      </c>
      <c r="M80" s="65">
        <f t="shared" si="24"/>
        <v>0</v>
      </c>
      <c r="N80" s="65">
        <f t="shared" si="33"/>
        <v>0</v>
      </c>
      <c r="O80" s="65">
        <f t="shared" si="25"/>
        <v>0</v>
      </c>
      <c r="P80" s="65">
        <f t="shared" si="34"/>
        <v>0</v>
      </c>
      <c r="Q80" s="65">
        <f t="shared" si="26"/>
        <v>0</v>
      </c>
      <c r="R80" s="64">
        <f t="shared" si="35"/>
        <v>0</v>
      </c>
      <c r="S80" s="64">
        <f t="shared" si="36"/>
        <v>0</v>
      </c>
      <c r="U80" s="56">
        <f t="shared" si="27"/>
        <v>0.8867906667315657</v>
      </c>
      <c r="V80" s="64">
        <f t="shared" si="28"/>
        <v>9191382.0724026784</v>
      </c>
      <c r="W80" s="56">
        <f t="shared" si="29"/>
        <v>0.34354124428137167</v>
      </c>
      <c r="X80" s="64">
        <f t="shared" si="30"/>
        <v>2167497.1415432021</v>
      </c>
      <c r="Y80" s="56">
        <f t="shared" si="31"/>
        <v>4.2405509544795299</v>
      </c>
      <c r="Z80" s="64">
        <v>1225</v>
      </c>
      <c r="AA80" s="56">
        <f t="shared" si="32"/>
        <v>1.9521910269297538E-5</v>
      </c>
      <c r="AB80" s="56">
        <f t="shared" si="37"/>
        <v>1.8212976173740414E-5</v>
      </c>
      <c r="AC80" s="65">
        <f t="shared" si="38"/>
        <v>8.2783655225733408E-5</v>
      </c>
      <c r="AD80" s="65">
        <f t="shared" si="39"/>
        <v>7.7233053497467846E-5</v>
      </c>
      <c r="AE80" s="64">
        <f t="shared" si="40"/>
        <v>913.75752174343972</v>
      </c>
      <c r="AF80" s="64">
        <f t="shared" si="41"/>
        <v>880.41861042509765</v>
      </c>
    </row>
    <row r="81" spans="1:32" x14ac:dyDescent="0.35">
      <c r="A81" s="63">
        <v>61305</v>
      </c>
      <c r="B81" s="63" t="s">
        <v>145</v>
      </c>
      <c r="C81" s="63" t="s">
        <v>87</v>
      </c>
      <c r="D81" s="63" t="s">
        <v>190</v>
      </c>
      <c r="E81" s="64">
        <v>8342704.4545454551</v>
      </c>
      <c r="F81" s="64">
        <v>6455138.4848484844</v>
      </c>
      <c r="G81" s="56">
        <v>0.10747766750884068</v>
      </c>
      <c r="H81" s="64">
        <f t="shared" si="21"/>
        <v>896654.41549016046</v>
      </c>
      <c r="I81" s="56">
        <v>0.39419592522586833</v>
      </c>
      <c r="J81" s="64">
        <f t="shared" si="22"/>
        <v>2544589.2874959582</v>
      </c>
      <c r="K81" s="56">
        <f t="shared" si="23"/>
        <v>0.35237687272217</v>
      </c>
      <c r="L81" s="64">
        <v>0</v>
      </c>
      <c r="M81" s="65">
        <f t="shared" si="24"/>
        <v>0</v>
      </c>
      <c r="N81" s="65">
        <f t="shared" si="33"/>
        <v>0</v>
      </c>
      <c r="O81" s="65">
        <f t="shared" si="25"/>
        <v>0</v>
      </c>
      <c r="P81" s="65">
        <f t="shared" si="34"/>
        <v>0</v>
      </c>
      <c r="Q81" s="65">
        <f t="shared" si="26"/>
        <v>0</v>
      </c>
      <c r="R81" s="64">
        <f t="shared" si="35"/>
        <v>0</v>
      </c>
      <c r="S81" s="64">
        <f t="shared" si="36"/>
        <v>0</v>
      </c>
      <c r="U81" s="56">
        <f t="shared" si="27"/>
        <v>0.89252233249115931</v>
      </c>
      <c r="V81" s="64">
        <f t="shared" si="28"/>
        <v>7446050.0390552944</v>
      </c>
      <c r="W81" s="56">
        <f t="shared" si="29"/>
        <v>0.60580407477413167</v>
      </c>
      <c r="X81" s="64">
        <f t="shared" si="30"/>
        <v>3910549.1973525262</v>
      </c>
      <c r="Y81" s="56">
        <f t="shared" si="31"/>
        <v>1.9040931754793753</v>
      </c>
      <c r="Z81" s="64">
        <v>0</v>
      </c>
      <c r="AA81" s="56">
        <f t="shared" si="32"/>
        <v>0</v>
      </c>
      <c r="AB81" s="56">
        <f t="shared" si="37"/>
        <v>0</v>
      </c>
      <c r="AC81" s="65">
        <f t="shared" si="38"/>
        <v>0</v>
      </c>
      <c r="AD81" s="65">
        <f t="shared" si="39"/>
        <v>0</v>
      </c>
      <c r="AE81" s="64">
        <f t="shared" si="40"/>
        <v>0</v>
      </c>
      <c r="AF81" s="64">
        <f t="shared" si="41"/>
        <v>0</v>
      </c>
    </row>
    <row r="82" spans="1:32" x14ac:dyDescent="0.35">
      <c r="A82" s="63">
        <v>61310</v>
      </c>
      <c r="B82" s="63" t="s">
        <v>146</v>
      </c>
      <c r="C82" s="63" t="s">
        <v>87</v>
      </c>
      <c r="D82" s="63" t="s">
        <v>190</v>
      </c>
      <c r="E82" s="64">
        <v>7851442.8494934877</v>
      </c>
      <c r="F82" s="64">
        <v>6336787.8972503617</v>
      </c>
      <c r="G82" s="56">
        <v>0.20329480813441839</v>
      </c>
      <c r="H82" s="64">
        <f t="shared" si="21"/>
        <v>1596157.5676661297</v>
      </c>
      <c r="I82" s="56">
        <v>0.53405706039569589</v>
      </c>
      <c r="J82" s="64">
        <f t="shared" si="22"/>
        <v>3384206.3167565512</v>
      </c>
      <c r="K82" s="56">
        <f t="shared" si="23"/>
        <v>0.47164901258026704</v>
      </c>
      <c r="L82" s="64">
        <v>0</v>
      </c>
      <c r="M82" s="65">
        <f t="shared" si="24"/>
        <v>0</v>
      </c>
      <c r="N82" s="65">
        <f t="shared" si="33"/>
        <v>0</v>
      </c>
      <c r="O82" s="65">
        <f t="shared" si="25"/>
        <v>0</v>
      </c>
      <c r="P82" s="65">
        <f t="shared" si="34"/>
        <v>0</v>
      </c>
      <c r="Q82" s="65">
        <f t="shared" si="26"/>
        <v>0</v>
      </c>
      <c r="R82" s="64">
        <f t="shared" si="35"/>
        <v>0</v>
      </c>
      <c r="S82" s="64">
        <f t="shared" si="36"/>
        <v>0</v>
      </c>
      <c r="U82" s="56">
        <f t="shared" si="27"/>
        <v>0.79670519186558164</v>
      </c>
      <c r="V82" s="64">
        <f t="shared" si="28"/>
        <v>6255285.2818273585</v>
      </c>
      <c r="W82" s="56">
        <f t="shared" si="29"/>
        <v>0.46594293960430411</v>
      </c>
      <c r="X82" s="64">
        <f t="shared" si="30"/>
        <v>2952581.5804938106</v>
      </c>
      <c r="Y82" s="56">
        <f t="shared" si="31"/>
        <v>2.1185816924256433</v>
      </c>
      <c r="Z82" s="64">
        <v>28.52</v>
      </c>
      <c r="AA82" s="56">
        <f t="shared" si="32"/>
        <v>4.5450194357580877E-7</v>
      </c>
      <c r="AB82" s="56">
        <f t="shared" si="37"/>
        <v>4.2402782079598089E-7</v>
      </c>
      <c r="AC82" s="65">
        <f t="shared" si="38"/>
        <v>9.6289949683158116E-7</v>
      </c>
      <c r="AD82" s="65">
        <f t="shared" si="39"/>
        <v>8.9833757821750661E-7</v>
      </c>
      <c r="AE82" s="64">
        <f t="shared" si="40"/>
        <v>21.273766955202369</v>
      </c>
      <c r="AF82" s="64">
        <f t="shared" si="41"/>
        <v>20.49758266883574</v>
      </c>
    </row>
    <row r="83" spans="1:32" x14ac:dyDescent="0.35">
      <c r="A83" s="63">
        <v>61307</v>
      </c>
      <c r="B83" s="63" t="s">
        <v>147</v>
      </c>
      <c r="C83" s="63" t="s">
        <v>87</v>
      </c>
      <c r="D83" s="63" t="s">
        <v>190</v>
      </c>
      <c r="E83" s="64">
        <v>6091518.7699999996</v>
      </c>
      <c r="F83" s="64">
        <v>5539895.9140000008</v>
      </c>
      <c r="G83" s="56">
        <v>0.13483241362909892</v>
      </c>
      <c r="H83" s="64">
        <f t="shared" si="21"/>
        <v>821334.17842605989</v>
      </c>
      <c r="I83" s="56">
        <v>0.68959900810861019</v>
      </c>
      <c r="J83" s="64">
        <f t="shared" si="22"/>
        <v>3820306.727319343</v>
      </c>
      <c r="K83" s="56">
        <f t="shared" si="23"/>
        <v>0.21499168445104899</v>
      </c>
      <c r="L83" s="64">
        <v>14423</v>
      </c>
      <c r="M83" s="65">
        <f t="shared" si="24"/>
        <v>1.4788566865957036E-4</v>
      </c>
      <c r="N83" s="65">
        <f t="shared" si="33"/>
        <v>9.8009389412308568E-5</v>
      </c>
      <c r="O83" s="65">
        <f t="shared" si="25"/>
        <v>3.1794189011290737E-5</v>
      </c>
      <c r="P83" s="65">
        <f t="shared" si="34"/>
        <v>0</v>
      </c>
      <c r="Q83" s="65">
        <f t="shared" si="26"/>
        <v>2.1071203721771026E-5</v>
      </c>
      <c r="R83" s="64">
        <f t="shared" si="35"/>
        <v>8006.5741281507271</v>
      </c>
      <c r="S83" s="64">
        <f t="shared" si="36"/>
        <v>5757.9762838190782</v>
      </c>
      <c r="U83" s="56">
        <f t="shared" si="27"/>
        <v>0.86516758637090108</v>
      </c>
      <c r="V83" s="64">
        <f t="shared" si="28"/>
        <v>5270184.5915739397</v>
      </c>
      <c r="W83" s="56">
        <f t="shared" si="29"/>
        <v>0.31040099189138981</v>
      </c>
      <c r="X83" s="64">
        <f t="shared" si="30"/>
        <v>1719589.1866806578</v>
      </c>
      <c r="Y83" s="56">
        <f t="shared" si="31"/>
        <v>3.0647928193518337</v>
      </c>
      <c r="Z83" s="64">
        <v>155462.43</v>
      </c>
      <c r="AA83" s="56">
        <f t="shared" si="32"/>
        <v>2.4774886601689385E-3</v>
      </c>
      <c r="AB83" s="56">
        <f t="shared" si="37"/>
        <v>2.3113743130626831E-3</v>
      </c>
      <c r="AC83" s="65">
        <f t="shared" si="38"/>
        <v>7.592989455711358E-3</v>
      </c>
      <c r="AD83" s="65">
        <f t="shared" si="39"/>
        <v>7.0838833975087881E-3</v>
      </c>
      <c r="AE83" s="64">
        <f t="shared" si="40"/>
        <v>115963.23653960243</v>
      </c>
      <c r="AF83" s="64">
        <f t="shared" si="41"/>
        <v>111732.25844400734</v>
      </c>
    </row>
    <row r="84" spans="1:32" x14ac:dyDescent="0.35">
      <c r="A84" s="63">
        <v>61304</v>
      </c>
      <c r="B84" s="63" t="s">
        <v>148</v>
      </c>
      <c r="C84" s="63" t="s">
        <v>87</v>
      </c>
      <c r="D84" s="63" t="s">
        <v>190</v>
      </c>
      <c r="E84" s="64">
        <v>5522644.3636363633</v>
      </c>
      <c r="F84" s="64">
        <v>4229943.0909090899</v>
      </c>
      <c r="G84" s="56">
        <v>0.29192613381759863</v>
      </c>
      <c r="H84" s="64">
        <f t="shared" si="21"/>
        <v>1612204.2175259159</v>
      </c>
      <c r="I84" s="56">
        <v>0.85967534042500193</v>
      </c>
      <c r="J84" s="64">
        <f t="shared" si="22"/>
        <v>3636377.766655657</v>
      </c>
      <c r="K84" s="56">
        <f t="shared" si="23"/>
        <v>0.44335443701951938</v>
      </c>
      <c r="L84" s="64">
        <v>0</v>
      </c>
      <c r="M84" s="65">
        <f t="shared" si="24"/>
        <v>0</v>
      </c>
      <c r="N84" s="65">
        <f t="shared" si="33"/>
        <v>0</v>
      </c>
      <c r="O84" s="65">
        <f t="shared" si="25"/>
        <v>0</v>
      </c>
      <c r="P84" s="65">
        <f t="shared" si="34"/>
        <v>0</v>
      </c>
      <c r="Q84" s="65">
        <f t="shared" si="26"/>
        <v>0</v>
      </c>
      <c r="R84" s="64">
        <f t="shared" si="35"/>
        <v>0</v>
      </c>
      <c r="S84" s="64">
        <f t="shared" si="36"/>
        <v>0</v>
      </c>
      <c r="U84" s="56">
        <f t="shared" si="27"/>
        <v>0.70807386618240131</v>
      </c>
      <c r="V84" s="64">
        <f t="shared" si="28"/>
        <v>3910440.1461104471</v>
      </c>
      <c r="W84" s="56">
        <f t="shared" si="29"/>
        <v>0.14032465957499807</v>
      </c>
      <c r="X84" s="64">
        <f t="shared" si="30"/>
        <v>593565.32425343315</v>
      </c>
      <c r="Y84" s="56">
        <f t="shared" si="31"/>
        <v>6.5880535575909347</v>
      </c>
      <c r="Z84" s="64">
        <v>0</v>
      </c>
      <c r="AA84" s="56">
        <f t="shared" si="32"/>
        <v>0</v>
      </c>
      <c r="AB84" s="56">
        <f t="shared" si="37"/>
        <v>0</v>
      </c>
      <c r="AC84" s="65">
        <f t="shared" si="38"/>
        <v>0</v>
      </c>
      <c r="AD84" s="65">
        <f t="shared" si="39"/>
        <v>0</v>
      </c>
      <c r="AE84" s="64">
        <f t="shared" si="40"/>
        <v>0</v>
      </c>
      <c r="AF84" s="64">
        <f t="shared" si="41"/>
        <v>0</v>
      </c>
    </row>
    <row r="85" spans="1:32" x14ac:dyDescent="0.35">
      <c r="A85" s="63">
        <v>61319</v>
      </c>
      <c r="B85" s="63" t="s">
        <v>149</v>
      </c>
      <c r="C85" s="63" t="s">
        <v>87</v>
      </c>
      <c r="D85" s="63" t="s">
        <v>190</v>
      </c>
      <c r="E85" s="64">
        <v>7522354.5080000004</v>
      </c>
      <c r="F85" s="64">
        <v>8405074.7800000012</v>
      </c>
      <c r="G85" s="56">
        <v>0.16435576728006532</v>
      </c>
      <c r="H85" s="64">
        <f t="shared" si="21"/>
        <v>1236342.3469149983</v>
      </c>
      <c r="I85" s="56">
        <v>0.51274738158277111</v>
      </c>
      <c r="J85" s="64">
        <f t="shared" si="22"/>
        <v>4309680.0854523862</v>
      </c>
      <c r="K85" s="56">
        <f t="shared" si="23"/>
        <v>0.28687566649978374</v>
      </c>
      <c r="L85" s="64">
        <v>0</v>
      </c>
      <c r="M85" s="65">
        <f t="shared" si="24"/>
        <v>0</v>
      </c>
      <c r="N85" s="65">
        <f t="shared" si="33"/>
        <v>0</v>
      </c>
      <c r="O85" s="65">
        <f t="shared" si="25"/>
        <v>0</v>
      </c>
      <c r="P85" s="65">
        <f t="shared" si="34"/>
        <v>0</v>
      </c>
      <c r="Q85" s="65">
        <f t="shared" si="26"/>
        <v>0</v>
      </c>
      <c r="R85" s="64">
        <f t="shared" si="35"/>
        <v>0</v>
      </c>
      <c r="S85" s="64">
        <f t="shared" si="36"/>
        <v>0</v>
      </c>
      <c r="U85" s="56">
        <f t="shared" si="27"/>
        <v>0.83564423271993471</v>
      </c>
      <c r="V85" s="64">
        <f t="shared" si="28"/>
        <v>6286012.1610850021</v>
      </c>
      <c r="W85" s="56">
        <f t="shared" si="29"/>
        <v>0.48725261841722889</v>
      </c>
      <c r="X85" s="64">
        <f t="shared" si="30"/>
        <v>4095394.6945476145</v>
      </c>
      <c r="Y85" s="56">
        <f t="shared" si="31"/>
        <v>1.534897764421548</v>
      </c>
      <c r="Z85" s="64">
        <v>659.97</v>
      </c>
      <c r="AA85" s="56">
        <f t="shared" si="32"/>
        <v>1.051744907790065E-5</v>
      </c>
      <c r="AB85" s="56">
        <f t="shared" si="37"/>
        <v>9.8122594982722121E-6</v>
      </c>
      <c r="AC85" s="65">
        <f t="shared" si="38"/>
        <v>1.6143209077087181E-5</v>
      </c>
      <c r="AD85" s="65">
        <f t="shared" si="39"/>
        <v>1.5060815167822119E-5</v>
      </c>
      <c r="AE85" s="64">
        <f t="shared" si="40"/>
        <v>492.28779724491261</v>
      </c>
      <c r="AF85" s="64">
        <f t="shared" si="41"/>
        <v>474.32642475285854</v>
      </c>
    </row>
    <row r="86" spans="1:32" x14ac:dyDescent="0.35">
      <c r="A86" s="63">
        <v>61308</v>
      </c>
      <c r="B86" s="63" t="s">
        <v>150</v>
      </c>
      <c r="C86" s="63" t="s">
        <v>78</v>
      </c>
      <c r="D86" s="63" t="s">
        <v>190</v>
      </c>
      <c r="E86" s="64">
        <v>3564718.6108949408</v>
      </c>
      <c r="F86" s="64">
        <v>1287317.4182879385</v>
      </c>
      <c r="G86" s="56">
        <v>0.20549989524182832</v>
      </c>
      <c r="H86" s="64">
        <f t="shared" si="21"/>
        <v>732549.30110550614</v>
      </c>
      <c r="I86" s="56">
        <v>0.4501256602536769</v>
      </c>
      <c r="J86" s="64">
        <f t="shared" si="22"/>
        <v>579454.602862917</v>
      </c>
      <c r="K86" s="56">
        <f t="shared" si="23"/>
        <v>1.2642048186107984</v>
      </c>
      <c r="L86" s="64">
        <v>0</v>
      </c>
      <c r="M86" s="65">
        <f t="shared" si="24"/>
        <v>0</v>
      </c>
      <c r="N86" s="65">
        <f t="shared" si="33"/>
        <v>0</v>
      </c>
      <c r="O86" s="65">
        <f t="shared" si="25"/>
        <v>0</v>
      </c>
      <c r="P86" s="65">
        <f t="shared" si="34"/>
        <v>0</v>
      </c>
      <c r="Q86" s="65">
        <f t="shared" si="26"/>
        <v>0</v>
      </c>
      <c r="R86" s="64">
        <f t="shared" si="35"/>
        <v>0</v>
      </c>
      <c r="S86" s="64">
        <f t="shared" si="36"/>
        <v>0</v>
      </c>
      <c r="U86" s="56">
        <f t="shared" si="27"/>
        <v>0.79450010475817168</v>
      </c>
      <c r="V86" s="64">
        <f t="shared" si="28"/>
        <v>2832169.3097894345</v>
      </c>
      <c r="W86" s="56">
        <f t="shared" si="29"/>
        <v>0.54987433974632305</v>
      </c>
      <c r="X86" s="64">
        <f t="shared" si="30"/>
        <v>707862.81542502134</v>
      </c>
      <c r="Y86" s="56">
        <f t="shared" si="31"/>
        <v>4.0010143887681373</v>
      </c>
      <c r="Z86" s="64">
        <v>0</v>
      </c>
      <c r="AA86" s="56">
        <f t="shared" si="32"/>
        <v>0</v>
      </c>
      <c r="AB86" s="56">
        <f t="shared" si="37"/>
        <v>0</v>
      </c>
      <c r="AC86" s="65">
        <f t="shared" si="38"/>
        <v>0</v>
      </c>
      <c r="AD86" s="65">
        <f t="shared" si="39"/>
        <v>0</v>
      </c>
      <c r="AE86" s="64">
        <f t="shared" si="40"/>
        <v>0</v>
      </c>
      <c r="AF86" s="64">
        <f t="shared" si="41"/>
        <v>0</v>
      </c>
    </row>
    <row r="87" spans="1:32" x14ac:dyDescent="0.35">
      <c r="A87" s="63">
        <v>61343</v>
      </c>
      <c r="B87" s="63" t="s">
        <v>151</v>
      </c>
      <c r="C87" s="63" t="s">
        <v>87</v>
      </c>
      <c r="D87" s="63" t="s">
        <v>190</v>
      </c>
      <c r="E87" s="64">
        <v>4964365.4523809524</v>
      </c>
      <c r="F87" s="64">
        <v>6151637.3690476194</v>
      </c>
      <c r="G87" s="56">
        <v>0.11034043363565578</v>
      </c>
      <c r="H87" s="64">
        <f t="shared" si="21"/>
        <v>547770.23674158275</v>
      </c>
      <c r="I87" s="56">
        <v>0.37298996476205809</v>
      </c>
      <c r="J87" s="64">
        <f t="shared" si="22"/>
        <v>2294499.0055100312</v>
      </c>
      <c r="K87" s="56">
        <f t="shared" si="23"/>
        <v>0.2387319564864322</v>
      </c>
      <c r="L87" s="64">
        <v>0</v>
      </c>
      <c r="M87" s="65">
        <f t="shared" si="24"/>
        <v>0</v>
      </c>
      <c r="N87" s="65">
        <f t="shared" si="33"/>
        <v>0</v>
      </c>
      <c r="O87" s="65">
        <f t="shared" si="25"/>
        <v>0</v>
      </c>
      <c r="P87" s="65">
        <f t="shared" si="34"/>
        <v>0</v>
      </c>
      <c r="Q87" s="65">
        <f t="shared" si="26"/>
        <v>0</v>
      </c>
      <c r="R87" s="64">
        <f t="shared" si="35"/>
        <v>0</v>
      </c>
      <c r="S87" s="64">
        <f t="shared" si="36"/>
        <v>0</v>
      </c>
      <c r="U87" s="56">
        <f t="shared" si="27"/>
        <v>0.88965956636434418</v>
      </c>
      <c r="V87" s="64">
        <f t="shared" si="28"/>
        <v>4416595.2156393696</v>
      </c>
      <c r="W87" s="56">
        <f t="shared" si="29"/>
        <v>0.62701003523794197</v>
      </c>
      <c r="X87" s="64">
        <f t="shared" si="30"/>
        <v>3857138.3635375886</v>
      </c>
      <c r="Y87" s="56">
        <f t="shared" si="31"/>
        <v>1.1450445380415841</v>
      </c>
      <c r="Z87" s="64">
        <v>487</v>
      </c>
      <c r="AA87" s="56">
        <f t="shared" si="32"/>
        <v>7.7609553478758378E-6</v>
      </c>
      <c r="AB87" s="56">
        <f t="shared" si="37"/>
        <v>7.240587262540066E-6</v>
      </c>
      <c r="AC87" s="65">
        <f t="shared" si="38"/>
        <v>8.8866395310698498E-6</v>
      </c>
      <c r="AD87" s="65">
        <f t="shared" si="39"/>
        <v>8.2907948971849673E-6</v>
      </c>
      <c r="AE87" s="64">
        <f t="shared" si="40"/>
        <v>363.2652351747389</v>
      </c>
      <c r="AF87" s="64">
        <f t="shared" si="41"/>
        <v>350.01131696083473</v>
      </c>
    </row>
    <row r="88" spans="1:32" x14ac:dyDescent="0.35">
      <c r="A88" s="63">
        <v>61300</v>
      </c>
      <c r="B88" s="63" t="s">
        <v>152</v>
      </c>
      <c r="C88" s="63" t="s">
        <v>87</v>
      </c>
      <c r="D88" s="63" t="s">
        <v>190</v>
      </c>
      <c r="E88" s="64">
        <v>1992402.9804560263</v>
      </c>
      <c r="F88" s="64">
        <v>5182587.1237785015</v>
      </c>
      <c r="G88" s="56">
        <v>0.26552573603902624</v>
      </c>
      <c r="H88" s="64">
        <f t="shared" si="21"/>
        <v>529034.26787193597</v>
      </c>
      <c r="I88" s="56">
        <v>1</v>
      </c>
      <c r="J88" s="64">
        <f t="shared" si="22"/>
        <v>5182587.1237785015</v>
      </c>
      <c r="K88" s="56">
        <f t="shared" si="23"/>
        <v>0.10207918463051897</v>
      </c>
      <c r="L88" s="64">
        <v>0</v>
      </c>
      <c r="M88" s="65">
        <f t="shared" si="24"/>
        <v>0</v>
      </c>
      <c r="N88" s="65">
        <f t="shared" si="33"/>
        <v>0</v>
      </c>
      <c r="O88" s="65">
        <f t="shared" si="25"/>
        <v>0</v>
      </c>
      <c r="P88" s="65">
        <f t="shared" si="34"/>
        <v>0</v>
      </c>
      <c r="Q88" s="65">
        <f t="shared" si="26"/>
        <v>0</v>
      </c>
      <c r="R88" s="64">
        <f t="shared" si="35"/>
        <v>0</v>
      </c>
      <c r="S88" s="64">
        <f t="shared" si="36"/>
        <v>0</v>
      </c>
      <c r="U88" s="56">
        <f t="shared" si="27"/>
        <v>0.73447426396097382</v>
      </c>
      <c r="V88" s="64">
        <f t="shared" si="28"/>
        <v>1463368.7125840904</v>
      </c>
      <c r="W88" s="56">
        <f t="shared" si="29"/>
        <v>0</v>
      </c>
      <c r="X88" s="64">
        <f t="shared" si="30"/>
        <v>0</v>
      </c>
      <c r="Y88" s="56">
        <f t="shared" si="31"/>
        <v>0</v>
      </c>
      <c r="Z88" s="64">
        <v>0</v>
      </c>
      <c r="AA88" s="56">
        <f t="shared" si="32"/>
        <v>0</v>
      </c>
      <c r="AB88" s="56">
        <f t="shared" si="37"/>
        <v>0</v>
      </c>
      <c r="AC88" s="65">
        <f t="shared" si="38"/>
        <v>0</v>
      </c>
      <c r="AD88" s="65">
        <f t="shared" si="39"/>
        <v>0</v>
      </c>
      <c r="AE88" s="64">
        <f t="shared" si="40"/>
        <v>0</v>
      </c>
      <c r="AF88" s="64">
        <f t="shared" si="41"/>
        <v>0</v>
      </c>
    </row>
    <row r="89" spans="1:32" x14ac:dyDescent="0.35">
      <c r="R89" s="64"/>
      <c r="S89" s="64"/>
      <c r="AC89" s="70"/>
      <c r="AD89" s="70"/>
      <c r="AE89" s="64"/>
      <c r="AF89" s="64"/>
    </row>
    <row r="90" spans="1:32" x14ac:dyDescent="0.35">
      <c r="A90">
        <v>64001</v>
      </c>
      <c r="B90" s="67" t="s">
        <v>153</v>
      </c>
      <c r="D90" s="63" t="s">
        <v>191</v>
      </c>
      <c r="E90" s="64"/>
      <c r="F90" s="64"/>
      <c r="G90" s="56">
        <v>1</v>
      </c>
      <c r="H90" s="64">
        <f t="shared" si="21"/>
        <v>0</v>
      </c>
      <c r="I90" s="56">
        <v>0.97966291037132747</v>
      </c>
      <c r="J90" s="64">
        <f t="shared" ref="J90:J98" si="42">F90*I90</f>
        <v>0</v>
      </c>
      <c r="K90" s="56">
        <f t="shared" ref="K90:K100" si="43">IFERROR(H90/J90,0)</f>
        <v>0</v>
      </c>
      <c r="L90" s="64"/>
      <c r="M90" s="56"/>
      <c r="N90" s="56">
        <f t="shared" ref="N90:N98" si="44">L90/$L$100</f>
        <v>0</v>
      </c>
      <c r="O90" s="68">
        <f t="shared" ref="O90:O98" si="45">K90*M90</f>
        <v>0</v>
      </c>
      <c r="P90" s="68"/>
      <c r="Q90" s="68">
        <f t="shared" ref="Q90:Q98" si="46">K90*N90</f>
        <v>0</v>
      </c>
      <c r="R90" s="68"/>
      <c r="S90" s="68"/>
      <c r="U90" s="56">
        <f t="shared" ref="U90:U98" si="47">1-G90</f>
        <v>0</v>
      </c>
      <c r="V90" s="64">
        <f t="shared" ref="V90:V98" si="48">E90*U90</f>
        <v>0</v>
      </c>
      <c r="W90" s="56">
        <f t="shared" ref="W90:W98" si="49">1-I90</f>
        <v>2.0337089628672533E-2</v>
      </c>
      <c r="X90" s="64">
        <f t="shared" ref="X90:X98" si="50">F90*W90</f>
        <v>0</v>
      </c>
      <c r="Y90" s="56">
        <f t="shared" ref="Y90:Y98" si="51">IFERROR(V90/X90,0)</f>
        <v>0</v>
      </c>
      <c r="Z90" s="64"/>
      <c r="AA90" s="56"/>
      <c r="AB90" s="56">
        <f t="shared" ref="AB90:AB98" si="52">Z90/$Z$100</f>
        <v>0</v>
      </c>
      <c r="AC90" s="65">
        <f t="shared" ref="AC90:AC98" si="53">Y90*AA90</f>
        <v>0</v>
      </c>
      <c r="AD90" s="65">
        <f t="shared" ref="AD90:AD98" si="54">Y90*AB90</f>
        <v>0</v>
      </c>
      <c r="AE90" s="68"/>
      <c r="AF90" s="68"/>
    </row>
    <row r="91" spans="1:32" x14ac:dyDescent="0.35">
      <c r="A91">
        <v>64003</v>
      </c>
      <c r="B91" s="67" t="s">
        <v>154</v>
      </c>
      <c r="D91" s="63" t="s">
        <v>191</v>
      </c>
      <c r="E91" s="64"/>
      <c r="F91" s="64"/>
      <c r="G91" s="56">
        <v>1</v>
      </c>
      <c r="H91" s="64">
        <f t="shared" si="21"/>
        <v>0</v>
      </c>
      <c r="I91" s="56">
        <v>0.97837611297181515</v>
      </c>
      <c r="J91" s="64">
        <f t="shared" si="42"/>
        <v>0</v>
      </c>
      <c r="K91" s="56">
        <f t="shared" si="43"/>
        <v>0</v>
      </c>
      <c r="L91" s="64"/>
      <c r="M91" s="56"/>
      <c r="N91" s="56">
        <f t="shared" si="44"/>
        <v>0</v>
      </c>
      <c r="O91" s="68">
        <f t="shared" si="45"/>
        <v>0</v>
      </c>
      <c r="P91" s="68"/>
      <c r="Q91" s="68">
        <f t="shared" si="46"/>
        <v>0</v>
      </c>
      <c r="R91" s="68"/>
      <c r="S91" s="68"/>
      <c r="U91" s="56">
        <f t="shared" si="47"/>
        <v>0</v>
      </c>
      <c r="V91" s="64">
        <f t="shared" si="48"/>
        <v>0</v>
      </c>
      <c r="W91" s="56">
        <f t="shared" si="49"/>
        <v>2.1623887028184852E-2</v>
      </c>
      <c r="X91" s="64">
        <f t="shared" si="50"/>
        <v>0</v>
      </c>
      <c r="Y91" s="56">
        <f t="shared" si="51"/>
        <v>0</v>
      </c>
      <c r="Z91" s="64"/>
      <c r="AA91" s="56"/>
      <c r="AB91" s="56">
        <f t="shared" si="52"/>
        <v>0</v>
      </c>
      <c r="AC91" s="65">
        <f t="shared" si="53"/>
        <v>0</v>
      </c>
      <c r="AD91" s="65">
        <f t="shared" si="54"/>
        <v>0</v>
      </c>
      <c r="AE91" s="68"/>
      <c r="AF91" s="68"/>
    </row>
    <row r="92" spans="1:32" x14ac:dyDescent="0.35">
      <c r="A92">
        <v>64007</v>
      </c>
      <c r="B92" s="69" t="s">
        <v>155</v>
      </c>
      <c r="D92" s="63" t="s">
        <v>191</v>
      </c>
      <c r="E92" s="64">
        <v>16111543.901779145</v>
      </c>
      <c r="F92" s="64">
        <v>20101524.514918454</v>
      </c>
      <c r="G92" s="56">
        <v>0.85602114663782058</v>
      </c>
      <c r="H92" s="64">
        <f t="shared" si="21"/>
        <v>13791822.28490657</v>
      </c>
      <c r="I92" s="56">
        <v>0.88980235607910851</v>
      </c>
      <c r="J92" s="64">
        <f t="shared" si="42"/>
        <v>17886383.874156401</v>
      </c>
      <c r="K92" s="56">
        <f t="shared" si="43"/>
        <v>0.77107940777420292</v>
      </c>
      <c r="L92" s="64">
        <v>14140195</v>
      </c>
      <c r="M92" s="56"/>
      <c r="N92" s="56">
        <f t="shared" si="44"/>
        <v>9.6087629350411055E-2</v>
      </c>
      <c r="O92" s="68">
        <f t="shared" si="45"/>
        <v>0</v>
      </c>
      <c r="P92" s="68"/>
      <c r="Q92" s="68">
        <f t="shared" si="46"/>
        <v>7.4091192333942069E-2</v>
      </c>
      <c r="R92" s="68"/>
      <c r="S92" s="64">
        <f t="shared" ref="S92:S93" si="55">L92*($Q$3-1)</f>
        <v>5645074.3575245859</v>
      </c>
      <c r="U92" s="56">
        <f t="shared" si="47"/>
        <v>0.14397885336217942</v>
      </c>
      <c r="V92" s="64">
        <f t="shared" si="48"/>
        <v>2319721.6168725756</v>
      </c>
      <c r="W92" s="56">
        <f t="shared" si="49"/>
        <v>0.11019764392089149</v>
      </c>
      <c r="X92" s="64">
        <f t="shared" si="50"/>
        <v>2215140.6407620548</v>
      </c>
      <c r="Y92" s="56">
        <f t="shared" si="51"/>
        <v>1.047211889929726</v>
      </c>
      <c r="Z92" s="64">
        <v>2212661</v>
      </c>
      <c r="AA92" s="56"/>
      <c r="AB92" s="56">
        <f t="shared" si="52"/>
        <v>3.2897258835562965E-2</v>
      </c>
      <c r="AC92" s="65">
        <f t="shared" si="53"/>
        <v>0</v>
      </c>
      <c r="AD92" s="65">
        <f t="shared" si="54"/>
        <v>3.4450400598697271E-2</v>
      </c>
      <c r="AE92" s="68"/>
      <c r="AF92" s="64">
        <f t="shared" ref="AF92:AF93" si="56">Z92*($AD$3-1)</f>
        <v>1590259.5289484137</v>
      </c>
    </row>
    <row r="93" spans="1:32" x14ac:dyDescent="0.35">
      <c r="A93">
        <v>64009</v>
      </c>
      <c r="B93" s="69" t="s">
        <v>156</v>
      </c>
      <c r="D93" s="63" t="s">
        <v>191</v>
      </c>
      <c r="E93" s="64">
        <v>26596358.483636305</v>
      </c>
      <c r="F93" s="64">
        <v>18397116.169996765</v>
      </c>
      <c r="G93" s="56">
        <v>0.91772176620871104</v>
      </c>
      <c r="H93" s="64">
        <f t="shared" si="21"/>
        <v>24408057.082322747</v>
      </c>
      <c r="I93" s="56">
        <v>0.92135433338879946</v>
      </c>
      <c r="J93" s="64">
        <f t="shared" si="42"/>
        <v>16950262.705083672</v>
      </c>
      <c r="K93" s="56">
        <f t="shared" si="43"/>
        <v>1.4399810496743721</v>
      </c>
      <c r="L93" s="64">
        <v>8664060</v>
      </c>
      <c r="M93" s="56"/>
      <c r="N93" s="56">
        <f t="shared" si="44"/>
        <v>5.8875353978479247E-2</v>
      </c>
      <c r="O93" s="68">
        <f t="shared" si="45"/>
        <v>0</v>
      </c>
      <c r="P93" s="68"/>
      <c r="Q93" s="68">
        <f t="shared" si="46"/>
        <v>8.4779394021880769E-2</v>
      </c>
      <c r="R93" s="68"/>
      <c r="S93" s="64">
        <f t="shared" si="55"/>
        <v>3458881.786146122</v>
      </c>
      <c r="U93" s="56">
        <f t="shared" si="47"/>
        <v>8.2278233791288957E-2</v>
      </c>
      <c r="V93" s="64">
        <f t="shared" si="48"/>
        <v>2188301.4013135592</v>
      </c>
      <c r="W93" s="56">
        <f t="shared" si="49"/>
        <v>7.8645666611200538E-2</v>
      </c>
      <c r="X93" s="64">
        <f t="shared" si="50"/>
        <v>1446853.4649130921</v>
      </c>
      <c r="Y93" s="56">
        <f t="shared" si="51"/>
        <v>1.5124554451303771</v>
      </c>
      <c r="Z93" s="64">
        <v>55721</v>
      </c>
      <c r="AA93" s="56"/>
      <c r="AB93" s="56">
        <f t="shared" si="52"/>
        <v>8.2844509826693021E-4</v>
      </c>
      <c r="AC93" s="65">
        <f t="shared" si="53"/>
        <v>0</v>
      </c>
      <c r="AD93" s="65">
        <f t="shared" si="54"/>
        <v>1.252986299865389E-3</v>
      </c>
      <c r="AE93" s="68"/>
      <c r="AF93" s="64">
        <f t="shared" si="56"/>
        <v>40047.188074691316</v>
      </c>
    </row>
    <row r="94" spans="1:32" x14ac:dyDescent="0.35">
      <c r="A94">
        <v>64023</v>
      </c>
      <c r="B94" s="67" t="s">
        <v>157</v>
      </c>
      <c r="D94" s="63" t="s">
        <v>191</v>
      </c>
      <c r="E94" s="64"/>
      <c r="F94" s="64"/>
      <c r="G94" s="56">
        <v>0.99840059582588814</v>
      </c>
      <c r="H94" s="64">
        <f t="shared" si="21"/>
        <v>0</v>
      </c>
      <c r="I94" s="56">
        <v>0.99688493617870144</v>
      </c>
      <c r="J94" s="64">
        <f t="shared" si="42"/>
        <v>0</v>
      </c>
      <c r="K94" s="56">
        <f t="shared" si="43"/>
        <v>0</v>
      </c>
      <c r="L94" s="64"/>
      <c r="M94" s="56"/>
      <c r="N94" s="56">
        <f t="shared" si="44"/>
        <v>0</v>
      </c>
      <c r="O94" s="68">
        <f t="shared" si="45"/>
        <v>0</v>
      </c>
      <c r="P94" s="68"/>
      <c r="Q94" s="68">
        <f t="shared" si="46"/>
        <v>0</v>
      </c>
      <c r="R94" s="68"/>
      <c r="S94" s="68"/>
      <c r="U94" s="56">
        <f t="shared" si="47"/>
        <v>1.5994041741118625E-3</v>
      </c>
      <c r="V94" s="64">
        <f t="shared" si="48"/>
        <v>0</v>
      </c>
      <c r="W94" s="56">
        <f t="shared" si="49"/>
        <v>3.1150638212985582E-3</v>
      </c>
      <c r="X94" s="64">
        <f t="shared" si="50"/>
        <v>0</v>
      </c>
      <c r="Y94" s="56">
        <f t="shared" si="51"/>
        <v>0</v>
      </c>
      <c r="Z94" s="64"/>
      <c r="AA94" s="56"/>
      <c r="AB94" s="56">
        <f t="shared" si="52"/>
        <v>0</v>
      </c>
      <c r="AC94" s="65">
        <f t="shared" si="53"/>
        <v>0</v>
      </c>
      <c r="AD94" s="65">
        <f t="shared" si="54"/>
        <v>0</v>
      </c>
      <c r="AE94" s="68"/>
      <c r="AF94" s="68"/>
    </row>
    <row r="95" spans="1:32" x14ac:dyDescent="0.35">
      <c r="A95">
        <v>64024</v>
      </c>
      <c r="B95" s="69" t="s">
        <v>158</v>
      </c>
      <c r="D95" s="63" t="s">
        <v>191</v>
      </c>
      <c r="E95" s="64">
        <v>17675459.149604425</v>
      </c>
      <c r="F95" s="64">
        <v>13749264.229599942</v>
      </c>
      <c r="G95" s="56">
        <v>0.9452786125051198</v>
      </c>
      <c r="H95" s="64">
        <f t="shared" si="21"/>
        <v>16708233.500328995</v>
      </c>
      <c r="I95" s="56">
        <v>0.95963429725908544</v>
      </c>
      <c r="J95" s="64">
        <f t="shared" si="42"/>
        <v>13194265.51680162</v>
      </c>
      <c r="K95" s="56">
        <f t="shared" si="43"/>
        <v>1.2663253956086209</v>
      </c>
      <c r="L95" s="64">
        <v>10224195</v>
      </c>
      <c r="M95" s="56"/>
      <c r="N95" s="56">
        <f t="shared" si="44"/>
        <v>6.9477023447436614E-2</v>
      </c>
      <c r="O95" s="68">
        <f t="shared" si="45"/>
        <v>0</v>
      </c>
      <c r="P95" s="68"/>
      <c r="Q95" s="68">
        <f t="shared" si="46"/>
        <v>8.7980519202784602E-2</v>
      </c>
      <c r="R95" s="68"/>
      <c r="S95" s="64">
        <f t="shared" ref="S95:S97" si="57">L95*($Q$3-1)</f>
        <v>4081721.717474977</v>
      </c>
      <c r="U95" s="56">
        <f t="shared" si="47"/>
        <v>5.4721387494880203E-2</v>
      </c>
      <c r="V95" s="64">
        <f t="shared" si="48"/>
        <v>967225.64927542943</v>
      </c>
      <c r="W95" s="56">
        <f t="shared" si="49"/>
        <v>4.0365702740914555E-2</v>
      </c>
      <c r="X95" s="64">
        <f t="shared" si="50"/>
        <v>554998.7127983208</v>
      </c>
      <c r="Y95" s="56">
        <f t="shared" si="51"/>
        <v>1.7427529595494873</v>
      </c>
      <c r="Z95" s="64">
        <v>331372</v>
      </c>
      <c r="AA95" s="56"/>
      <c r="AB95" s="56">
        <f t="shared" si="52"/>
        <v>4.926751298485476E-3</v>
      </c>
      <c r="AC95" s="65">
        <f t="shared" si="53"/>
        <v>0</v>
      </c>
      <c r="AD95" s="65">
        <f t="shared" si="54"/>
        <v>8.5861104063998418E-3</v>
      </c>
      <c r="AE95" s="68"/>
      <c r="AF95" s="64">
        <f t="shared" ref="AF95:AF97" si="58">Z95*($AD$3-1)</f>
        <v>238160.06185615138</v>
      </c>
    </row>
    <row r="96" spans="1:32" x14ac:dyDescent="0.35">
      <c r="A96">
        <v>64026</v>
      </c>
      <c r="B96" s="69" t="s">
        <v>159</v>
      </c>
      <c r="D96" s="63" t="s">
        <v>191</v>
      </c>
      <c r="E96" s="64">
        <v>38578435.014288738</v>
      </c>
      <c r="F96" s="64">
        <v>28525333.204020668</v>
      </c>
      <c r="G96" s="56">
        <v>0.82415483816586199</v>
      </c>
      <c r="H96" s="64">
        <f t="shared" si="21"/>
        <v>31794603.86589336</v>
      </c>
      <c r="I96" s="56">
        <v>0.87502473845101003</v>
      </c>
      <c r="J96" s="64">
        <f t="shared" si="42"/>
        <v>24960372.226076096</v>
      </c>
      <c r="K96" s="56">
        <f t="shared" si="43"/>
        <v>1.2738032741626162</v>
      </c>
      <c r="L96" s="64">
        <v>10245700</v>
      </c>
      <c r="M96" s="56"/>
      <c r="N96" s="56">
        <f t="shared" si="44"/>
        <v>6.9623157533224012E-2</v>
      </c>
      <c r="O96" s="68">
        <f t="shared" si="45"/>
        <v>0</v>
      </c>
      <c r="P96" s="68"/>
      <c r="Q96" s="68">
        <f t="shared" si="46"/>
        <v>8.8686206023360359E-2</v>
      </c>
      <c r="R96" s="68"/>
      <c r="S96" s="64">
        <f t="shared" si="57"/>
        <v>4090306.9826752497</v>
      </c>
      <c r="U96" s="56">
        <f t="shared" si="47"/>
        <v>0.17584516183413801</v>
      </c>
      <c r="V96" s="64">
        <f t="shared" si="48"/>
        <v>6783831.1483953791</v>
      </c>
      <c r="W96" s="56">
        <f t="shared" si="49"/>
        <v>0.12497526154898997</v>
      </c>
      <c r="X96" s="64">
        <f t="shared" si="50"/>
        <v>3564960.9779445711</v>
      </c>
      <c r="Y96" s="56">
        <f t="shared" si="51"/>
        <v>1.9029187669556746</v>
      </c>
      <c r="Z96" s="64">
        <v>1127185</v>
      </c>
      <c r="AA96" s="56"/>
      <c r="AB96" s="56">
        <f t="shared" si="52"/>
        <v>1.6758688610936805E-2</v>
      </c>
      <c r="AC96" s="65">
        <f t="shared" si="53"/>
        <v>0</v>
      </c>
      <c r="AD96" s="65">
        <f t="shared" si="54"/>
        <v>3.1890423067317972E-2</v>
      </c>
      <c r="AE96" s="68"/>
      <c r="AF96" s="64">
        <f t="shared" si="58"/>
        <v>810118.08276899077</v>
      </c>
    </row>
    <row r="97" spans="1:32" x14ac:dyDescent="0.35">
      <c r="A97">
        <v>64028</v>
      </c>
      <c r="B97" s="69" t="s">
        <v>160</v>
      </c>
      <c r="D97" s="63" t="s">
        <v>191</v>
      </c>
      <c r="E97" s="64">
        <v>22733123.373962086</v>
      </c>
      <c r="F97" s="64">
        <v>27263197.477638155</v>
      </c>
      <c r="G97" s="56">
        <v>0.7629775554618391</v>
      </c>
      <c r="H97" s="64">
        <f t="shared" si="21"/>
        <v>17344862.899877988</v>
      </c>
      <c r="I97" s="56">
        <v>0.8317099452411747</v>
      </c>
      <c r="J97" s="64">
        <f t="shared" si="42"/>
        <v>22675072.481225763</v>
      </c>
      <c r="K97" s="56">
        <f t="shared" si="43"/>
        <v>0.76493086909596353</v>
      </c>
      <c r="L97" s="64">
        <v>6357176</v>
      </c>
      <c r="M97" s="56"/>
      <c r="N97" s="56">
        <f t="shared" si="44"/>
        <v>4.3199260774220496E-2</v>
      </c>
      <c r="O97" s="68">
        <f t="shared" si="45"/>
        <v>0</v>
      </c>
      <c r="P97" s="68"/>
      <c r="Q97" s="68">
        <f t="shared" si="46"/>
        <v>3.3044448088327648E-2</v>
      </c>
      <c r="R97" s="68"/>
      <c r="S97" s="64">
        <f t="shared" si="57"/>
        <v>2537923.3613023525</v>
      </c>
      <c r="U97" s="56">
        <f t="shared" si="47"/>
        <v>0.2370224445381609</v>
      </c>
      <c r="V97" s="64">
        <f t="shared" si="48"/>
        <v>5388260.4740840979</v>
      </c>
      <c r="W97" s="56">
        <f t="shared" si="49"/>
        <v>0.1682900547588253</v>
      </c>
      <c r="X97" s="64">
        <f t="shared" si="50"/>
        <v>4588124.9964123927</v>
      </c>
      <c r="Y97" s="56">
        <f t="shared" si="51"/>
        <v>1.1743926938122562</v>
      </c>
      <c r="Z97" s="64">
        <v>782792</v>
      </c>
      <c r="AA97" s="56"/>
      <c r="AB97" s="56">
        <f t="shared" si="52"/>
        <v>1.1638344526526208E-2</v>
      </c>
      <c r="AC97" s="65">
        <f t="shared" si="53"/>
        <v>0</v>
      </c>
      <c r="AD97" s="65">
        <f t="shared" si="54"/>
        <v>1.3667986780022241E-2</v>
      </c>
      <c r="AE97" s="68"/>
      <c r="AF97" s="64">
        <f t="shared" si="58"/>
        <v>562599.71011582285</v>
      </c>
    </row>
    <row r="98" spans="1:32" x14ac:dyDescent="0.35">
      <c r="A98">
        <v>64029</v>
      </c>
      <c r="B98" s="67" t="s">
        <v>161</v>
      </c>
      <c r="D98" s="63" t="s">
        <v>191</v>
      </c>
      <c r="E98" s="64"/>
      <c r="F98" s="64"/>
      <c r="G98" s="56">
        <v>0.994536408430714</v>
      </c>
      <c r="H98" s="64">
        <f t="shared" si="21"/>
        <v>0</v>
      </c>
      <c r="I98" s="56">
        <v>0.94683488898304102</v>
      </c>
      <c r="J98" s="64">
        <f t="shared" si="42"/>
        <v>0</v>
      </c>
      <c r="K98" s="56">
        <f t="shared" si="43"/>
        <v>0</v>
      </c>
      <c r="L98" s="64"/>
      <c r="M98" s="56"/>
      <c r="N98" s="56">
        <f t="shared" si="44"/>
        <v>0</v>
      </c>
      <c r="O98" s="68">
        <f t="shared" si="45"/>
        <v>0</v>
      </c>
      <c r="P98" s="68"/>
      <c r="Q98" s="68">
        <f t="shared" si="46"/>
        <v>0</v>
      </c>
      <c r="R98" s="68"/>
      <c r="S98" s="68"/>
      <c r="U98" s="56">
        <f t="shared" si="47"/>
        <v>5.4635915692859971E-3</v>
      </c>
      <c r="V98" s="64">
        <f t="shared" si="48"/>
        <v>0</v>
      </c>
      <c r="W98" s="56">
        <f t="shared" si="49"/>
        <v>5.3165111016958977E-2</v>
      </c>
      <c r="X98" s="64">
        <f t="shared" si="50"/>
        <v>0</v>
      </c>
      <c r="Y98" s="56">
        <f t="shared" si="51"/>
        <v>0</v>
      </c>
      <c r="Z98" s="64"/>
      <c r="AA98" s="56"/>
      <c r="AB98" s="56">
        <f t="shared" si="52"/>
        <v>0</v>
      </c>
      <c r="AC98" s="65">
        <f t="shared" si="53"/>
        <v>0</v>
      </c>
      <c r="AD98" s="65">
        <f t="shared" si="54"/>
        <v>0</v>
      </c>
      <c r="AE98" s="68"/>
      <c r="AF98" s="68"/>
    </row>
    <row r="100" spans="1:32" x14ac:dyDescent="0.35">
      <c r="H100" s="43">
        <f>SUM(H5:H98)</f>
        <v>4442138993.7134428</v>
      </c>
      <c r="J100" s="43">
        <f>SUM(J5:J98)</f>
        <v>2905010677.7436585</v>
      </c>
      <c r="K100" s="56">
        <f t="shared" si="43"/>
        <v>1.5291300055267549</v>
      </c>
      <c r="L100" s="43">
        <f>SUM(L5:L88,L90:L98)</f>
        <v>147159370</v>
      </c>
      <c r="M100" s="56"/>
      <c r="N100" s="56"/>
      <c r="V100" s="43">
        <f>SUM(V5:V98)</f>
        <v>5867671383.9467812</v>
      </c>
      <c r="X100" s="43">
        <f>SUM(X5:X98)</f>
        <v>2660766381.9287567</v>
      </c>
      <c r="Y100" s="56">
        <f t="shared" ref="Y100" si="59">IFERROR(V100/X100,0)</f>
        <v>2.2052561336457424</v>
      </c>
      <c r="Z100" s="43">
        <f>SUM(Z5:Z88,Z90:Z98)</f>
        <v>67259737.689999998</v>
      </c>
      <c r="AA100" s="56"/>
      <c r="AB100" s="56"/>
    </row>
  </sheetData>
  <autoFilter ref="A4:AA98" xr:uid="{4C66C70B-E7B3-459A-8D4A-911C4F26CC2A}"/>
  <mergeCells count="2">
    <mergeCell ref="G2:N2"/>
    <mergeCell ref="U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E760-89FF-41F4-878C-843F11A6FBC2}">
  <sheetPr>
    <tabColor rgb="FF002060"/>
  </sheetPr>
  <dimension ref="B3:L10"/>
  <sheetViews>
    <sheetView zoomScale="120" zoomScaleNormal="120" workbookViewId="0">
      <selection activeCell="B9" sqref="B9:B10"/>
    </sheetView>
  </sheetViews>
  <sheetFormatPr defaultRowHeight="14.5" x14ac:dyDescent="0.35"/>
  <cols>
    <col min="2" max="2" width="43" customWidth="1"/>
    <col min="3" max="3" width="25.1796875" bestFit="1" customWidth="1"/>
    <col min="4" max="4" width="11.1796875" customWidth="1"/>
    <col min="5" max="5" width="15.26953125" bestFit="1" customWidth="1"/>
    <col min="6" max="6" width="11.1796875" customWidth="1"/>
    <col min="7" max="8" width="15.26953125" customWidth="1"/>
    <col min="10" max="10" width="13.54296875" bestFit="1" customWidth="1"/>
    <col min="11" max="11" width="11.7265625" bestFit="1" customWidth="1"/>
    <col min="12" max="12" width="12.54296875" bestFit="1" customWidth="1"/>
  </cols>
  <sheetData>
    <row r="3" spans="2:12" ht="18" x14ac:dyDescent="0.4">
      <c r="B3" s="1"/>
      <c r="C3" s="1"/>
      <c r="D3" s="2" t="s">
        <v>0</v>
      </c>
      <c r="E3" s="2"/>
      <c r="F3" s="2" t="s">
        <v>1</v>
      </c>
      <c r="G3" s="2"/>
      <c r="H3" s="3" t="s">
        <v>2</v>
      </c>
      <c r="J3" s="2" t="s">
        <v>3</v>
      </c>
      <c r="K3" s="2"/>
      <c r="L3" s="2"/>
    </row>
    <row r="4" spans="2:12" ht="18" x14ac:dyDescent="0.4">
      <c r="B4" s="4" t="s">
        <v>4</v>
      </c>
      <c r="C4" s="4"/>
      <c r="D4" s="5" t="s">
        <v>5</v>
      </c>
      <c r="E4" s="5" t="s">
        <v>6</v>
      </c>
      <c r="F4" s="5" t="s">
        <v>5</v>
      </c>
      <c r="G4" s="5" t="s">
        <v>6</v>
      </c>
      <c r="H4" s="5" t="s">
        <v>6</v>
      </c>
      <c r="J4" s="5" t="s">
        <v>7</v>
      </c>
      <c r="K4" s="5" t="s">
        <v>8</v>
      </c>
      <c r="L4" s="5" t="s">
        <v>9</v>
      </c>
    </row>
    <row r="5" spans="2:12" ht="30.75" customHeight="1" x14ac:dyDescent="0.35">
      <c r="B5" s="6" t="s">
        <v>10</v>
      </c>
      <c r="C5" s="7" t="s">
        <v>11</v>
      </c>
      <c r="D5" s="8">
        <f>'Com Pay-to-Cost PCG ComCost'!M3</f>
        <v>1.5441650856909244</v>
      </c>
      <c r="E5" s="9" t="str">
        <f>TEXT(('Com Pay-to-Cost PCG ComCost'!$Q$3)/1000000,"$#,##0.0")&amp;"m"</f>
        <v>$53.1m</v>
      </c>
      <c r="F5" s="8">
        <f>'Com Pay-to-Cost PCG ComCost'!Z3</f>
        <v>2.208892995632834</v>
      </c>
      <c r="G5" s="9" t="str">
        <f>TEXT(('Com Pay-to-Cost PCG ComCost'!$AD$3)/1000000,"$#,##0.0")&amp;"m"</f>
        <v>$75.9m</v>
      </c>
      <c r="H5" s="10" t="str">
        <f>TEXT(('Com Pay-to-Cost PCG ComCost'!$Q$3+'Com Pay-to-Cost PCG ComCost'!$AD$3)/1000000,"$#,##0.0")&amp;"m"</f>
        <v>$128.9m</v>
      </c>
      <c r="J5" s="11">
        <f>SUM('Com Pay-to-Cost PCG ComCost'!$Q$5:$Q$88,'Com Pay-to-Cost PCG ComCost'!$AD$5:$AD$88)-K5</f>
        <v>122499950.11754638</v>
      </c>
      <c r="K5" s="11">
        <f>SUMIFS('Com Pay-to-Cost PCG ComCost'!$Q$5:$Q$88,'Com Pay-to-Cost PCG ComCost'!$D$5:$D$88,"=Critical Access")+SUMIFS('Com Pay-to-Cost PCG ComCost'!$AD$5:$AD$88,'Com Pay-to-Cost PCG ComCost'!$D$5:$D$88,"=Critical Access")</f>
        <v>6429449.8664364088</v>
      </c>
      <c r="L5" s="12" t="s">
        <v>12</v>
      </c>
    </row>
    <row r="6" spans="2:12" ht="30.75" customHeight="1" x14ac:dyDescent="0.35">
      <c r="B6" s="6"/>
      <c r="C6" s="7" t="s">
        <v>13</v>
      </c>
      <c r="D6" s="8">
        <f>'Com Pay-to-Cost PCG ComCost'!O3</f>
        <v>1.5291300055267532</v>
      </c>
      <c r="E6" s="9" t="str">
        <f>TEXT(('Com Pay-to-Cost PCG ComCost'!$R$3)/1000000,"$#,##0.0")&amp;"m"</f>
        <v>$77.9m</v>
      </c>
      <c r="F6" s="8">
        <f>'Com Pay-to-Cost PCG ComCost'!AB3</f>
        <v>2.2052561336457437</v>
      </c>
      <c r="G6" s="9" t="str">
        <f>TEXT(('Com Pay-to-Cost PCG ComCost'!$AE$3)/1000000,"$#,##0.0")&amp;"m"</f>
        <v>$81.1m</v>
      </c>
      <c r="H6" s="10" t="str">
        <f>TEXT(('Com Pay-to-Cost PCG ComCost'!$R$3+'Com Pay-to-Cost PCG ComCost'!$AE$3)/1000000,"$#,##0.0")&amp;"m"</f>
        <v>$158.9m</v>
      </c>
      <c r="J6" s="11">
        <f>SUM('Com Pay-to-Cost PCG ComCost'!$R$5:$R$88,'Com Pay-to-Cost PCG ComCost'!$AE$5:$AE$88)-K6</f>
        <v>120836051.0645785</v>
      </c>
      <c r="K6" s="11">
        <f>SUMIFS('Com Pay-to-Cost PCG ComCost'!$R$5:$R$88,'Com Pay-to-Cost PCG ComCost'!$D$5:$D$88,"=Critical Access")+SUMIFS('Com Pay-to-Cost PCG ComCost'!$AE$5:$AE$88,'Com Pay-to-Cost PCG ComCost'!$D$5:$D$88,"=Critical Access")</f>
        <v>6398793.8455888517</v>
      </c>
      <c r="L6" s="11">
        <f>SUM('Com Pay-to-Cost PCG ComCost'!$R$91:$R$98,'Com Pay-to-Cost PCG ComCost'!$AE$91:$AE$98)</f>
        <v>31696804.74952244</v>
      </c>
    </row>
    <row r="7" spans="2:12" ht="30.75" customHeight="1" x14ac:dyDescent="0.35">
      <c r="B7" s="13" t="s">
        <v>14</v>
      </c>
      <c r="C7" s="14" t="s">
        <v>11</v>
      </c>
      <c r="D7" s="15">
        <f>'Com Pay-to-Cost ComRev'!M3</f>
        <v>2.0051048391160746</v>
      </c>
      <c r="E7" s="16" t="str">
        <f>TEXT(('Com Pay-to-Cost ComRev'!$S$3)/1000000,"$#,##0.0")&amp;"m"</f>
        <v>$98.0m</v>
      </c>
      <c r="F7" s="15">
        <f>'Com Pay-to-Cost ComRev'!AB3</f>
        <v>2.8239438284370371</v>
      </c>
      <c r="G7" s="16" t="str">
        <f>TEXT(('Com Pay-to-Cost ComRev'!$AH$3)/1000000,"$#,##0.0")&amp;"m"</f>
        <v>$114.5m</v>
      </c>
      <c r="H7" s="17" t="str">
        <f>TEXT(('Com Pay-to-Cost ComRev'!$S$3+'Com Pay-to-Cost ComRev'!$AH$3)/1000000,"$#,##0.0")&amp;"m"</f>
        <v>$212.5m</v>
      </c>
      <c r="J7" s="18">
        <f>SUM('Com Pay-to-Cost ComRev'!$S$5:$S$88,'Com Pay-to-Cost ComRev'!$AH$5:$AH$88)-K7</f>
        <v>202622379.17437577</v>
      </c>
      <c r="K7" s="18">
        <f>SUMIFS('Com Pay-to-Cost ComRev'!$S$5:$S$88,'Com Pay-to-Cost ComRev'!$D$5:$D$88,"=Critical Access")+SUMIFS('Com Pay-to-Cost ComRev'!$AH$5:$AH$88,'Com Pay-to-Cost ComRev'!$D$5:$D$88,"=Critical Access")</f>
        <v>9856017.2361579295</v>
      </c>
      <c r="L7" s="19" t="s">
        <v>12</v>
      </c>
    </row>
    <row r="8" spans="2:12" ht="30.75" customHeight="1" x14ac:dyDescent="0.35">
      <c r="B8" s="13"/>
      <c r="C8" s="14" t="s">
        <v>13</v>
      </c>
      <c r="D8" s="15">
        <f>'Com Pay-to-Cost ComRev'!Q3</f>
        <v>1.9853128371608515</v>
      </c>
      <c r="E8" s="16" t="str">
        <f>TEXT(('Com Pay-to-Cost ComRev'!$T$3)/1000000,"$#,##0.0")&amp;"m"</f>
        <v>$145.0m</v>
      </c>
      <c r="F8" s="15">
        <f>'Com Pay-to-Cost ComRev'!AF3</f>
        <v>2.8199944762911584</v>
      </c>
      <c r="G8" s="16" t="str">
        <f>TEXT(('Com Pay-to-Cost ComRev'!$AI$3)/1000000,"$#,##0.0")&amp;"m"</f>
        <v>$122.4m</v>
      </c>
      <c r="H8" s="17" t="str">
        <f>TEXT(('Com Pay-to-Cost ComRev'!$T$3+'Com Pay-to-Cost ComRev'!$AI$3)/1000000,"$#,##0.0")&amp;"m"</f>
        <v>$267.4m</v>
      </c>
      <c r="J8" s="18">
        <f>SUM('Com Pay-to-Cost ComRev'!$T$5:$T$88,'Com Pay-to-Cost ComRev'!$AI$5:$AI$88)-K8</f>
        <v>200480498.10294676</v>
      </c>
      <c r="K8" s="18">
        <f>SUMIFS('Com Pay-to-Cost ComRev'!$T$5:$T$88,'Com Pay-to-Cost ComRev'!$D$5:$D$88,"=Critical Access")+SUMIFS('Com Pay-to-Cost ComRev'!$AI$5:$AI$88,'Com Pay-to-Cost ComRev'!$D$5:$D$88,"=Critical Access")</f>
        <v>9819801.1964748502</v>
      </c>
      <c r="L8" s="18">
        <f>SUM('Com Pay-to-Cost ComRev'!$T$91:$T$98,'Com Pay-to-Cost ComRev'!$AI$91:$AI$98)</f>
        <v>57110068.142674141</v>
      </c>
    </row>
    <row r="9" spans="2:12" ht="30.75" customHeight="1" x14ac:dyDescent="0.35">
      <c r="B9" s="20" t="s">
        <v>15</v>
      </c>
      <c r="C9" s="21" t="s">
        <v>11</v>
      </c>
      <c r="D9" s="22">
        <f>'Com Pay-to-Cost PCG MCd'!O3</f>
        <v>1.555125433554096</v>
      </c>
      <c r="E9" s="23" t="str">
        <f>TEXT(('Com Pay-to-Cost PCG MCd'!$R$3)/1000000,"$#,##0.0")&amp;"m"</f>
        <v>$54.1m</v>
      </c>
      <c r="F9" s="22">
        <f>'Com Pay-to-Cost PCG MCd'!AC3</f>
        <v>1.7459245075456651</v>
      </c>
      <c r="G9" s="23" t="str">
        <f>TEXT(('Com Pay-to-Cost PCG MCd'!$AE$3)/1000000,"$#,##0.0")&amp;"m"</f>
        <v>$46.8m</v>
      </c>
      <c r="H9" s="24" t="str">
        <f>TEXT(('Com Pay-to-Cost PCG MCd'!$R$3+'Com Pay-to-Cost PCG MCd'!$AE$3)/1000000,"$#,##0.0")&amp;"m"</f>
        <v>$100.9m</v>
      </c>
      <c r="J9" s="25">
        <f>SUM('Com Pay-to-Cost PCG MCd'!$R$5:$R$88,'Com Pay-to-Cost PCG MCd'!$AE$5:$AE$88)-K9</f>
        <v>96794664.962605551</v>
      </c>
      <c r="K9" s="25">
        <f>SUMIFS('Com Pay-to-Cost PCG MCd'!$R$5:$R$88,'Com Pay-to-Cost PCG MCd'!$D$5:$D$88,"=Critical Access")+SUMIFS('Com Pay-to-Cost PCG MCd'!$AE$5:$AE$88,'Com Pay-to-Cost PCG MCd'!$D$5:$D$88,"=Critical Access")</f>
        <v>4152400.5853028027</v>
      </c>
      <c r="L9" s="26" t="s">
        <v>12</v>
      </c>
    </row>
    <row r="10" spans="2:12" ht="30.75" customHeight="1" x14ac:dyDescent="0.35">
      <c r="B10" s="20"/>
      <c r="C10" s="21" t="s">
        <v>13</v>
      </c>
      <c r="D10" s="22">
        <f>'Com Pay-to-Cost PCG MCd'!Q3</f>
        <v>1.3992218181944864</v>
      </c>
      <c r="E10" s="23" t="str">
        <f>TEXT(('Com Pay-to-Cost PCG MCd'!$S$3)/1000000,"$#,##0.0")&amp;"m"</f>
        <v>$58.7m</v>
      </c>
      <c r="F10" s="22">
        <f>'Com Pay-to-Cost PCG MCd'!AD3</f>
        <v>1.7187090697347736</v>
      </c>
      <c r="G10" s="23" t="str">
        <f>TEXT(('Com Pay-to-Cost PCG MCd'!$AF$3)/1000000,"$#,##0.0")&amp;"m"</f>
        <v>$48.3m</v>
      </c>
      <c r="H10" s="24" t="str">
        <f>TEXT(('Com Pay-to-Cost PCG MCd'!$S$3+'Com Pay-to-Cost PCG MCd'!$AF$3)/1000000,"$#,##0.0")&amp;"m"</f>
        <v>$107.1m</v>
      </c>
      <c r="J10" s="25">
        <f>SUM('Com Pay-to-Cost PCG MCd'!$S$5:$S$88,'Com Pay-to-Cost PCG MCd'!$AF$5:$AF$88)-K10</f>
        <v>80147968.808702096</v>
      </c>
      <c r="K10" s="25">
        <f>SUMIFS('Com Pay-to-Cost PCG MCd'!$S$5:$S$88,'Com Pay-to-Cost PCG MCd'!$D$5:$D$88,"=Critical Access")+SUMIFS('Com Pay-to-Cost PCG MCd'!$AF$5:$AF$88,'Com Pay-to-Cost PCG MCd'!$D$5:$D$88,"=Critical Access")</f>
        <v>3886353.1759505076</v>
      </c>
      <c r="L10" s="25">
        <f>SUM('Com Pay-to-Cost PCG MCd'!$S$91:$S$98,'Com Pay-to-Cost PCG MCd'!$AF$91:$AF$98)</f>
        <v>23055092.776887361</v>
      </c>
    </row>
  </sheetData>
  <mergeCells count="6">
    <mergeCell ref="D3:E3"/>
    <mergeCell ref="F3:G3"/>
    <mergeCell ref="J3:L3"/>
    <mergeCell ref="B5:B6"/>
    <mergeCell ref="B7:B8"/>
    <mergeCell ref="B9:B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0381E0F05B149AD6F39FA8BD3DF2D" ma:contentTypeVersion="14" ma:contentTypeDescription="Create a new document." ma:contentTypeScope="" ma:versionID="2fb3b36bb063949dc4b92ef29d301852">
  <xsd:schema xmlns:xsd="http://www.w3.org/2001/XMLSchema" xmlns:xs="http://www.w3.org/2001/XMLSchema" xmlns:p="http://schemas.microsoft.com/office/2006/metadata/properties" xmlns:ns2="757f7c12-761f-4a36-a974-40b2989f7a92" xmlns:ns3="ff65051d-ebd2-41ee-a203-a06ba050a5e3" targetNamespace="http://schemas.microsoft.com/office/2006/metadata/properties" ma:root="true" ma:fieldsID="ff2491a0440a1e7bb23563336f424178" ns2:_="" ns3:_="">
    <xsd:import namespace="757f7c12-761f-4a36-a974-40b2989f7a92"/>
    <xsd:import namespace="ff65051d-ebd2-41ee-a203-a06ba050a5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f7c12-761f-4a36-a974-40b2989f7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1819cce-9b07-4761-b149-43b4674005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5051d-ebd2-41ee-a203-a06ba050a5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18b92f-42c4-4fc1-80b4-792db6610364}" ma:internalName="TaxCatchAll" ma:showField="CatchAllData" ma:web="ff65051d-ebd2-41ee-a203-a06ba050a5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65051d-ebd2-41ee-a203-a06ba050a5e3" xsi:nil="true"/>
    <lcf76f155ced4ddcb4097134ff3c332f xmlns="757f7c12-761f-4a36-a974-40b2989f7a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F6FE83-9EA7-4417-BC3E-829AA1662DFD}"/>
</file>

<file path=customXml/itemProps2.xml><?xml version="1.0" encoding="utf-8"?>
<ds:datastoreItem xmlns:ds="http://schemas.openxmlformats.org/officeDocument/2006/customXml" ds:itemID="{95DA5CF8-97F8-40CC-8881-329F84729A1B}"/>
</file>

<file path=customXml/itemProps3.xml><?xml version="1.0" encoding="utf-8"?>
<ds:datastoreItem xmlns:ds="http://schemas.openxmlformats.org/officeDocument/2006/customXml" ds:itemID="{8D4DAEFA-89F3-49AB-9C0C-5C1587332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Sample Calc</vt:lpstr>
      <vt:lpstr>Com Pay-to-Cost ComRev</vt:lpstr>
      <vt:lpstr>Com Pay-to-Cost PCG ComCost</vt:lpstr>
      <vt:lpstr>Com Pay-to-Cost PCG MCd</vt:lpstr>
      <vt:lpstr>SUMMARY for 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Humpert, Scott</dc:creator>
  <cp:lastModifiedBy>Humpert, Scott</cp:lastModifiedBy>
  <dcterms:created xsi:type="dcterms:W3CDTF">2025-03-26T19:15:41Z</dcterms:created>
  <dcterms:modified xsi:type="dcterms:W3CDTF">2025-03-26T19:21:02Z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0x0101002700381E0F05B149AD6F39FA8BD3DF2D</vt:lpwstr>
  </property>
</Properties>
</file>