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defaultThemeVersion="166925"/>
  <mc:AlternateContent xmlns:mc="http://schemas.openxmlformats.org/markup-compatibility/2006">
    <mc:Choice Requires="x15">
      <x15ac:absPath xmlns:x15ac="http://schemas.microsoft.com/office/spreadsheetml/2010/11/ac" url="https://cohcpf-my.sharepoint.com/personal/vamuth_hcpf_co_gov/Documents/Desktop/"/>
    </mc:Choice>
  </mc:AlternateContent>
  <xr:revisionPtr revIDLastSave="367" documentId="13_ncr:1_{F54F1202-B97E-465B-9135-00D3C943A132}" xr6:coauthVersionLast="47" xr6:coauthVersionMax="47" xr10:uidLastSave="{6B5B646D-A339-48E1-ADC0-88B67E28651E}"/>
  <bookViews>
    <workbookView xWindow="-110" yWindow="-110" windowWidth="19420" windowHeight="11500" xr2:uid="{76C71A13-D11F-4443-A930-B5450E9287BA}"/>
  </bookViews>
  <sheets>
    <sheet name="PETI Denver" sheetId="1" r:id="rId1"/>
    <sheet name="ACF PETI Key Denver" sheetId="4" r:id="rId2"/>
  </sheets>
  <definedNames>
    <definedName name="ClientACFServicePayment" localSheetId="0">'PETI Denver'!$G$18</definedName>
    <definedName name="ClientACFServicePayment">#REF!</definedName>
    <definedName name="ClientLTInsurance" localSheetId="1">#REF!</definedName>
    <definedName name="ClientLTInsurance">'PETI Denver'!$G$9</definedName>
    <definedName name="ClientPNA" localSheetId="1">#REF!</definedName>
    <definedName name="ClientPNA">'PETI Denver'!$G$11</definedName>
    <definedName name="GrossIncome" localSheetId="1">#REF!</definedName>
    <definedName name="GrossIncome">'PETI Denver'!$G$8</definedName>
    <definedName name="NoncoveredMedicalAllowance" localSheetId="1">#REF!</definedName>
    <definedName name="NoncoveredMedicalAllowance">'PETI Denver'!$G$14</definedName>
    <definedName name="OtherFamilymemberAllowance" localSheetId="1">#REF!</definedName>
    <definedName name="OtherFamilymemberAllowance">'PETI Denver'!$G$13</definedName>
    <definedName name="PNAMax" localSheetId="1">#REF!</definedName>
    <definedName name="PNAMax">'PETI Denver'!$G$12</definedName>
    <definedName name="ProvRate">#REF!</definedName>
    <definedName name="RoomBoard" localSheetId="1">#REF!</definedName>
    <definedName name="RoomBoard">'PETI Denver'!$G$19</definedName>
    <definedName name="ServiceAmount" localSheetId="0">'PETI Denver'!$G$26</definedName>
    <definedName name="ServiceAmount">#REF!</definedName>
    <definedName name="TaxAllowance" localSheetId="1">#REF!</definedName>
    <definedName name="TaxAllowance">'PETI Denver'!$G$15</definedName>
    <definedName name="TotalGrossIncome" localSheetId="1">#REF!</definedName>
    <definedName name="TotalGrossIncome">'PETI Denver'!$G$10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4" l="1"/>
  <c r="F28" i="4"/>
  <c r="E28" i="4"/>
  <c r="D24" i="4"/>
  <c r="D28" i="4"/>
  <c r="B6" i="4"/>
  <c r="C28" i="4"/>
  <c r="G26" i="1" l="1"/>
  <c r="F6" i="1" l="1"/>
  <c r="G19" i="1" l="1"/>
  <c r="G10" i="1" l="1"/>
  <c r="G11" i="1" l="1"/>
  <c r="G16" i="1" s="1"/>
  <c r="G18" i="1" s="1"/>
  <c r="G20" i="1" s="1"/>
  <c r="C38" i="1" s="1"/>
  <c r="G22" i="1" l="1"/>
  <c r="G23" i="1" s="1"/>
  <c r="G24" i="1" s="1"/>
  <c r="G27" i="1"/>
  <c r="G28" i="1" s="1"/>
  <c r="G30" i="1" s="1"/>
  <c r="C39" i="1" s="1"/>
</calcChain>
</file>

<file path=xl/sharedStrings.xml><?xml version="1.0" encoding="utf-8"?>
<sst xmlns="http://schemas.openxmlformats.org/spreadsheetml/2006/main" count="75" uniqueCount="69">
  <si>
    <t xml:space="preserve"> Member Name:</t>
  </si>
  <si>
    <t>County:</t>
  </si>
  <si>
    <t>Member ID:</t>
  </si>
  <si>
    <t>Case Manager:</t>
  </si>
  <si>
    <t>ACF Provider:</t>
  </si>
  <si>
    <t>CM Phone #:</t>
  </si>
  <si>
    <t>Start Date:</t>
  </si>
  <si>
    <t>End Date:</t>
  </si>
  <si>
    <t>Total Days:</t>
  </si>
  <si>
    <r>
      <t>Member's Gross Monthly Income (from all sources)</t>
    </r>
    <r>
      <rPr>
        <sz val="10"/>
        <rFont val="Times New Roman"/>
        <family val="1"/>
      </rPr>
      <t xml:space="preserve">
</t>
    </r>
    <r>
      <rPr>
        <sz val="8"/>
        <rFont val="Times New Roman"/>
        <family val="1"/>
      </rPr>
      <t>This includes, but is not limited to:  Social Security, Railroad Retirement Benefits, Veterans Assistance, Private Pension/Retirement Benefits, or other.</t>
    </r>
  </si>
  <si>
    <t>Step 1</t>
  </si>
  <si>
    <t xml:space="preserve">Member's Gross Monthly Long Term Care Insurance Amount </t>
  </si>
  <si>
    <t>Step 2</t>
  </si>
  <si>
    <t>Total Member's Gross Monthly Income</t>
  </si>
  <si>
    <t>Personal Needs Allowance</t>
  </si>
  <si>
    <t xml:space="preserve"> Member's Personal Needs Allowance Maximum</t>
  </si>
  <si>
    <r>
      <t>Maintenance Allowance for Other Family Member</t>
    </r>
    <r>
      <rPr>
        <b/>
        <vertAlign val="superscript"/>
        <sz val="10"/>
        <rFont val="Times New Roman"/>
        <family val="1"/>
      </rPr>
      <t>2</t>
    </r>
    <r>
      <rPr>
        <b/>
        <sz val="10"/>
        <rFont val="Times New Roman"/>
        <family val="1"/>
      </rPr>
      <t xml:space="preserve">
</t>
    </r>
    <r>
      <rPr>
        <sz val="8"/>
        <rFont val="Times New Roman"/>
        <family val="1"/>
      </rPr>
      <t>(See Section 8.486.61 B.2. and B.3.)</t>
    </r>
  </si>
  <si>
    <t>Step 3</t>
  </si>
  <si>
    <r>
      <t xml:space="preserve">Allowances for Member's Non-covered Medical Needs
</t>
    </r>
    <r>
      <rPr>
        <sz val="8"/>
        <rFont val="Times New Roman"/>
        <family val="1"/>
      </rPr>
      <t>(See Section 8.486.61(4))  This includes, but is not limited to:  Health Insurance Premiums, Non-covered Medical Bills, Non-covered Prescription Drugs, Non-covered Medical Supplies and Equipment, Eye, Ear &amp; Dental, and other Medical or Remedial Care  (Please specify the non-covered needs and their amount, if you need more room, please attach on another sheet)</t>
    </r>
  </si>
  <si>
    <t>Step 4</t>
  </si>
  <si>
    <t>Tax Allowance</t>
  </si>
  <si>
    <t>Step 5</t>
  </si>
  <si>
    <t>Total Allowances including Personal Needs Allowance</t>
  </si>
  <si>
    <t>Member Payment Amount</t>
  </si>
  <si>
    <t xml:space="preserve">    Member Obligation for Service Payment to ACF</t>
  </si>
  <si>
    <r>
      <t xml:space="preserve">    Standard Room and Board Rate</t>
    </r>
    <r>
      <rPr>
        <vertAlign val="superscript"/>
        <sz val="10"/>
        <rFont val="Times New Roman"/>
        <family val="1"/>
      </rPr>
      <t>3</t>
    </r>
  </si>
  <si>
    <t>Total Member Payment to ACF</t>
  </si>
  <si>
    <t>Member's Income</t>
  </si>
  <si>
    <t xml:space="preserve">        Income Available to member to pay to ACF</t>
  </si>
  <si>
    <t xml:space="preserve">     Overage Income</t>
  </si>
  <si>
    <t>Total Income available to the member including Personal Needs Allowance</t>
  </si>
  <si>
    <t>Monthly Payment to ACF</t>
  </si>
  <si>
    <t xml:space="preserve">        Monthly Payment to ACF</t>
  </si>
  <si>
    <t xml:space="preserve">        Member's Payment for Services to ACF</t>
  </si>
  <si>
    <r>
      <t xml:space="preserve">     Monthly amount billable by fiscal agent for remaining Services</t>
    </r>
    <r>
      <rPr>
        <sz val="8"/>
        <rFont val="Times New Roman"/>
        <family val="1"/>
      </rPr>
      <t xml:space="preserve">
     (Service amount minus the member's payment for Services)</t>
    </r>
  </si>
  <si>
    <t>Daily Medicaid payment for services</t>
  </si>
  <si>
    <t>Member Consent and Understanding</t>
  </si>
  <si>
    <t>I have reviewed the information included on this page and understand that the payments indicated here are</t>
  </si>
  <si>
    <t>due beginning (enter date)</t>
  </si>
  <si>
    <t>and the 1st of each following month I receive services.</t>
  </si>
  <si>
    <t xml:space="preserve">I agree to report immediately to my case manager changes of $50 or more in income, expenses, or </t>
  </si>
  <si>
    <t>household makeup which affect my payment amount.</t>
  </si>
  <si>
    <t>Member's/Guardian's Signature &amp; Date</t>
  </si>
  <si>
    <t>Case Manager's Signature &amp; Date</t>
  </si>
  <si>
    <t>Resident Payment</t>
  </si>
  <si>
    <t>a month</t>
  </si>
  <si>
    <t>Provider Reimbursement</t>
  </si>
  <si>
    <t>a day</t>
  </si>
  <si>
    <t xml:space="preserve">C.C.R 8.486.10 "HCBS-EBD Case Management Funtions"; C.C.R 8.509.30 "HCBS-CMHS Case Management Funtions";C.C.R. 8.486.60 "Calculation of Client Payment (PETI)" </t>
  </si>
  <si>
    <t>See Special Instructions for Spousal Protection Clients</t>
  </si>
  <si>
    <t>COLA Increase
01/01/2026</t>
  </si>
  <si>
    <t>Rate Increase</t>
  </si>
  <si>
    <t>ACF RATE</t>
  </si>
  <si>
    <t>COLA</t>
  </si>
  <si>
    <t>SSI</t>
  </si>
  <si>
    <t>300% Maximum (I)</t>
  </si>
  <si>
    <t>Room and Board</t>
  </si>
  <si>
    <t>NOTES</t>
  </si>
  <si>
    <t>Amount equal to the Old Age Pension amount ($832.00) plus the unearned income disregard ($20.00).  Old Age Pension amount set by Deparment of Human Services.  The unearned income disregard is set by the Social Security Administration. 01/01/2021</t>
  </si>
  <si>
    <t>For a client with a spouse only an amount equal to the Aid to the Needy and Disabled Standard minus the spouses income.  For a client with a spouse and/or dependents an amount equal to TANF minus the spouses income.</t>
  </si>
  <si>
    <t>Room and Board can rise dollar for dollar with social security increases if the Old Age Pension amount also increases. The Old Age Pension amount was increased in January 2021 but Room and Board did not increase. C.C.R 8.495.7.A</t>
  </si>
  <si>
    <t>FY2023-24</t>
  </si>
  <si>
    <t>COLA Increase 1/1/2024</t>
  </si>
  <si>
    <t>FY 2024-25</t>
  </si>
  <si>
    <t>COLA Increase 1/1/2025</t>
  </si>
  <si>
    <t>FY 2025-26</t>
  </si>
  <si>
    <t>FY 2025-26
10/01/2025</t>
  </si>
  <si>
    <t>OAP Increase</t>
  </si>
  <si>
    <t>OAP Pension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</si>
</sst>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mmmm\ d\,\ yyyy;@"/>
  </numFmts>
  <fonts count="20">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0"/>
      <name val="Verdana"/>
      <family val="2"/>
    </font>
    <font>
      <b/>
      <sz val="10"/>
      <name val="Times New Roman"/>
      <family val="1"/>
    </font>
    <font>
      <sz val="10"/>
      <name val="Times New Roman"/>
      <family val="1"/>
    </font>
    <font>
      <sz val="8"/>
      <name val="Times New Roman"/>
      <family val="1"/>
    </font>
    <font>
      <b/>
      <vertAlign val="superscript"/>
      <sz val="10"/>
      <name val="Times New Roman"/>
      <family val="1"/>
    </font>
    <font>
      <vertAlign val="superscript"/>
      <sz val="10"/>
      <name val="Times New Roman"/>
      <family val="1"/>
    </font>
    <font>
      <sz val="10"/>
      <color indexed="57"/>
      <name val="Times New Roman"/>
      <family val="1"/>
    </font>
    <font>
      <b/>
      <sz val="9"/>
      <name val="Times New Roman"/>
      <family val="1"/>
    </font>
    <font>
      <sz val="10.5"/>
      <name val="Times New Roman"/>
      <family val="1"/>
    </font>
    <font>
      <sz val="10.7"/>
      <name val="Times New Roman"/>
      <family val="1"/>
    </font>
    <font>
      <u/>
      <sz val="9"/>
      <color theme="1"/>
      <name val="Times New Roman"/>
      <family val="1"/>
    </font>
    <font>
      <sz val="9"/>
      <name val="Times New Roman"/>
      <family val="1"/>
    </font>
    <font>
      <sz val="11"/>
      <name val="Times New Roman"/>
      <family val="1"/>
    </font>
    <font>
      <sz val="10"/>
      <color rgb="FF000000"/>
      <name val="Times New Roman"/>
      <family val="1"/>
    </font>
    <font>
      <b/>
      <sz val="10"/>
      <color rgb="FFFF0000"/>
      <name val="Times New Roman"/>
      <family val="1"/>
    </font>
  </fonts>
  <fills count="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CCECFF"/>
        <bgColor indexed="64"/>
      </patternFill>
    </fill>
    <fill>
      <patternFill patternType="solid">
        <fgColor theme="0"/>
        <bgColor indexed="64"/>
      </patternFill>
    </fill>
    <fill>
      <patternFill patternType="solid">
        <fgColor theme="2" tint="-0.249977111117893"/>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1" fillId="0" borderId="0"/>
    <xf numFmtId="44" fontId="5" fillId="0" borderId="0" applyFont="0" applyFill="0" applyBorder="0" applyAlignment="0" applyProtection="0"/>
    <xf numFmtId="9" fontId="5" fillId="0" borderId="0" applyFont="0" applyFill="0" applyBorder="0" applyAlignment="0" applyProtection="0"/>
  </cellStyleXfs>
  <cellXfs count="166">
    <xf numFmtId="0" fontId="0" fillId="0" borderId="0" xfId="0"/>
    <xf numFmtId="0" fontId="3" fillId="0" borderId="0" xfId="0" applyFont="1"/>
    <xf numFmtId="9" fontId="7" fillId="0" borderId="4" xfId="2" applyFont="1" applyFill="1" applyBorder="1" applyAlignment="1" applyProtection="1">
      <alignment horizontal="left" indent="1"/>
    </xf>
    <xf numFmtId="0" fontId="2" fillId="0" borderId="1" xfId="0" applyFont="1" applyBorder="1" applyAlignment="1">
      <alignment horizontal="right" vertical="center"/>
    </xf>
    <xf numFmtId="0" fontId="2" fillId="0" borderId="1" xfId="0" applyFont="1" applyBorder="1" applyAlignment="1">
      <alignment horizontal="right"/>
    </xf>
    <xf numFmtId="0" fontId="7" fillId="0" borderId="0" xfId="3" applyFont="1"/>
    <xf numFmtId="44" fontId="7" fillId="0" borderId="12" xfId="1" applyFont="1" applyFill="1" applyBorder="1" applyAlignment="1" applyProtection="1">
      <alignment horizontal="right"/>
    </xf>
    <xf numFmtId="0" fontId="6" fillId="0" borderId="9" xfId="3" applyFont="1" applyBorder="1" applyAlignment="1">
      <alignment horizontal="left" indent="1"/>
    </xf>
    <xf numFmtId="0" fontId="6" fillId="0" borderId="9" xfId="3" applyFont="1" applyBorder="1"/>
    <xf numFmtId="0" fontId="8" fillId="0" borderId="9" xfId="3" applyFont="1" applyBorder="1" applyAlignment="1">
      <alignment horizontal="right" vertical="top"/>
    </xf>
    <xf numFmtId="44" fontId="6" fillId="0" borderId="10" xfId="1" applyFont="1" applyFill="1" applyBorder="1" applyAlignment="1" applyProtection="1">
      <alignment horizontal="right"/>
    </xf>
    <xf numFmtId="44" fontId="7" fillId="0" borderId="12" xfId="3" applyNumberFormat="1" applyFont="1" applyBorder="1" applyAlignment="1">
      <alignment horizontal="right"/>
    </xf>
    <xf numFmtId="9" fontId="6" fillId="0" borderId="8" xfId="2" applyFont="1" applyFill="1" applyBorder="1" applyAlignment="1" applyProtection="1"/>
    <xf numFmtId="0" fontId="6" fillId="0" borderId="6" xfId="3" applyFont="1" applyBorder="1"/>
    <xf numFmtId="0" fontId="8" fillId="0" borderId="6" xfId="3" applyFont="1" applyBorder="1" applyAlignment="1">
      <alignment horizontal="right" vertical="top"/>
    </xf>
    <xf numFmtId="44" fontId="13" fillId="0" borderId="4" xfId="1" applyFont="1" applyBorder="1" applyAlignment="1" applyProtection="1"/>
    <xf numFmtId="0" fontId="7" fillId="0" borderId="12" xfId="3" applyFont="1" applyBorder="1" applyAlignment="1">
      <alignment horizontal="right" vertical="top"/>
    </xf>
    <xf numFmtId="44" fontId="14" fillId="0" borderId="4" xfId="1" applyFont="1" applyBorder="1" applyAlignment="1" applyProtection="1">
      <alignment horizontal="left"/>
    </xf>
    <xf numFmtId="0" fontId="7" fillId="0" borderId="12" xfId="3" applyFont="1" applyBorder="1" applyAlignment="1" applyProtection="1">
      <alignment horizontal="right"/>
      <protection locked="0"/>
    </xf>
    <xf numFmtId="44" fontId="13" fillId="0" borderId="4" xfId="1" applyFont="1" applyBorder="1" applyAlignment="1" applyProtection="1">
      <alignment horizontal="left"/>
    </xf>
    <xf numFmtId="0" fontId="16" fillId="0" borderId="12" xfId="3" applyFont="1" applyBorder="1" applyAlignment="1">
      <alignment horizontal="right"/>
    </xf>
    <xf numFmtId="44" fontId="7" fillId="0" borderId="4" xfId="1" applyFont="1" applyBorder="1" applyAlignment="1" applyProtection="1">
      <alignment horizontal="left"/>
    </xf>
    <xf numFmtId="44" fontId="17" fillId="0" borderId="8" xfId="1" applyFont="1" applyBorder="1" applyProtection="1"/>
    <xf numFmtId="0" fontId="7" fillId="0" borderId="9" xfId="3" applyFont="1" applyBorder="1"/>
    <xf numFmtId="44" fontId="17" fillId="0" borderId="9" xfId="1" applyFont="1" applyBorder="1" applyProtection="1"/>
    <xf numFmtId="0" fontId="6" fillId="0" borderId="0" xfId="3" applyFont="1"/>
    <xf numFmtId="0" fontId="8" fillId="0" borderId="0" xfId="3" applyFont="1" applyAlignment="1">
      <alignment horizontal="right" vertical="top"/>
    </xf>
    <xf numFmtId="44" fontId="6" fillId="0" borderId="11" xfId="1" applyFont="1" applyFill="1" applyBorder="1" applyAlignment="1" applyProtection="1">
      <alignment horizontal="right"/>
    </xf>
    <xf numFmtId="0" fontId="7" fillId="0" borderId="0" xfId="3" applyFont="1" applyAlignment="1">
      <alignment horizontal="left" indent="1"/>
    </xf>
    <xf numFmtId="0" fontId="6" fillId="0" borderId="0" xfId="3" applyFont="1" applyAlignment="1">
      <alignment horizontal="left" indent="1"/>
    </xf>
    <xf numFmtId="0" fontId="7" fillId="0" borderId="6" xfId="3" applyFont="1" applyBorder="1" applyAlignment="1">
      <alignment horizontal="left" indent="1"/>
    </xf>
    <xf numFmtId="0" fontId="7" fillId="0" borderId="6" xfId="3" applyFont="1" applyBorder="1"/>
    <xf numFmtId="0" fontId="7" fillId="0" borderId="11" xfId="3" applyFont="1" applyBorder="1" applyAlignment="1">
      <alignment horizontal="right"/>
    </xf>
    <xf numFmtId="0" fontId="11" fillId="0" borderId="0" xfId="3" applyFont="1"/>
    <xf numFmtId="0" fontId="6" fillId="0" borderId="8" xfId="3" applyFont="1" applyBorder="1"/>
    <xf numFmtId="0" fontId="7" fillId="0" borderId="0" xfId="3" applyFont="1" applyAlignment="1">
      <alignment horizontal="right" vertical="top"/>
    </xf>
    <xf numFmtId="165" fontId="7" fillId="0" borderId="0" xfId="3" applyNumberFormat="1" applyFont="1" applyAlignment="1">
      <alignment horizontal="center"/>
    </xf>
    <xf numFmtId="0" fontId="16" fillId="0" borderId="0" xfId="3" applyFont="1"/>
    <xf numFmtId="0" fontId="6" fillId="0" borderId="5" xfId="3" applyFont="1" applyBorder="1" applyAlignment="1">
      <alignment horizontal="left" indent="1"/>
    </xf>
    <xf numFmtId="0" fontId="6" fillId="0" borderId="6" xfId="3" applyFont="1" applyBorder="1" applyAlignment="1">
      <alignment horizontal="right"/>
    </xf>
    <xf numFmtId="0" fontId="6" fillId="0" borderId="8" xfId="3" applyFont="1" applyBorder="1" applyAlignment="1">
      <alignment horizontal="left" wrapText="1" indent="1"/>
    </xf>
    <xf numFmtId="0" fontId="6" fillId="0" borderId="9" xfId="3" applyFont="1" applyBorder="1" applyAlignment="1">
      <alignment horizontal="right"/>
    </xf>
    <xf numFmtId="14" fontId="15" fillId="2" borderId="0" xfId="3" applyNumberFormat="1" applyFont="1" applyFill="1" applyAlignment="1" applyProtection="1">
      <alignment horizontal="center"/>
      <protection locked="0"/>
    </xf>
    <xf numFmtId="44" fontId="6" fillId="0" borderId="12" xfId="3" applyNumberFormat="1" applyFont="1" applyBorder="1" applyAlignment="1">
      <alignment horizontal="right"/>
    </xf>
    <xf numFmtId="44" fontId="7" fillId="4" borderId="12" xfId="3" applyNumberFormat="1" applyFont="1" applyFill="1" applyBorder="1" applyAlignment="1" applyProtection="1">
      <alignment horizontal="right"/>
      <protection locked="0"/>
    </xf>
    <xf numFmtId="0" fontId="4" fillId="3" borderId="9" xfId="0" applyFont="1" applyFill="1" applyBorder="1"/>
    <xf numFmtId="0" fontId="2" fillId="0" borderId="20" xfId="0" applyFont="1" applyBorder="1" applyAlignment="1">
      <alignment horizontal="right" vertical="center"/>
    </xf>
    <xf numFmtId="0" fontId="2" fillId="0" borderId="23" xfId="0" applyFont="1" applyBorder="1" applyAlignment="1">
      <alignment horizontal="right" vertical="center"/>
    </xf>
    <xf numFmtId="0" fontId="2" fillId="0" borderId="25" xfId="0" applyFont="1" applyBorder="1" applyAlignment="1">
      <alignment horizontal="right"/>
    </xf>
    <xf numFmtId="0" fontId="3" fillId="3" borderId="8" xfId="0" applyFont="1" applyFill="1" applyBorder="1"/>
    <xf numFmtId="164" fontId="6" fillId="0" borderId="20" xfId="3" applyNumberFormat="1" applyFont="1" applyBorder="1" applyAlignment="1">
      <alignment horizontal="center" vertical="center"/>
    </xf>
    <xf numFmtId="0" fontId="6" fillId="0" borderId="19" xfId="3" applyFont="1" applyBorder="1" applyAlignment="1">
      <alignment horizontal="center" vertical="center" wrapText="1"/>
    </xf>
    <xf numFmtId="0" fontId="6" fillId="0" borderId="0" xfId="3" applyFont="1" applyAlignment="1">
      <alignment horizontal="center" vertical="center"/>
    </xf>
    <xf numFmtId="0" fontId="6" fillId="0" borderId="25" xfId="3" applyFont="1" applyBorder="1" applyAlignment="1">
      <alignment vertical="center" wrapText="1"/>
    </xf>
    <xf numFmtId="0" fontId="7" fillId="0" borderId="0" xfId="3" applyFont="1" applyAlignment="1">
      <alignment vertical="center"/>
    </xf>
    <xf numFmtId="0" fontId="2" fillId="5" borderId="25" xfId="3" applyFont="1" applyFill="1" applyBorder="1" applyAlignment="1">
      <alignment horizontal="left" vertical="center" wrapText="1"/>
    </xf>
    <xf numFmtId="44" fontId="7" fillId="0" borderId="30" xfId="5" applyFont="1" applyBorder="1" applyAlignment="1">
      <alignment vertical="center"/>
    </xf>
    <xf numFmtId="44" fontId="7" fillId="0" borderId="0" xfId="3" applyNumberFormat="1" applyFont="1" applyAlignment="1">
      <alignment vertical="center"/>
    </xf>
    <xf numFmtId="49" fontId="2" fillId="0" borderId="25" xfId="5" applyNumberFormat="1" applyFont="1" applyFill="1" applyBorder="1" applyAlignment="1" applyProtection="1">
      <alignment horizontal="left" vertical="center" wrapText="1"/>
    </xf>
    <xf numFmtId="10" fontId="7" fillId="0" borderId="30" xfId="6" applyNumberFormat="1" applyFont="1" applyBorder="1" applyAlignment="1">
      <alignment vertical="center"/>
    </xf>
    <xf numFmtId="0" fontId="7" fillId="0" borderId="0" xfId="3" applyFont="1" applyAlignment="1">
      <alignment wrapText="1"/>
    </xf>
    <xf numFmtId="0" fontId="18" fillId="0" borderId="0" xfId="3" applyFont="1" applyAlignment="1">
      <alignment horizontal="center" vertical="center" wrapText="1"/>
    </xf>
    <xf numFmtId="0" fontId="5" fillId="0" borderId="0" xfId="3"/>
    <xf numFmtId="44" fontId="7" fillId="4" borderId="12" xfId="1" applyFont="1" applyFill="1" applyBorder="1" applyAlignment="1" applyProtection="1">
      <alignment horizontal="right"/>
      <protection locked="0"/>
    </xf>
    <xf numFmtId="0" fontId="3" fillId="0" borderId="6" xfId="0" applyFont="1" applyBorder="1" applyAlignment="1">
      <alignment horizontal="right"/>
    </xf>
    <xf numFmtId="0" fontId="3" fillId="0" borderId="0" xfId="0" applyFont="1" applyAlignment="1">
      <alignment horizontal="right"/>
    </xf>
    <xf numFmtId="44" fontId="3" fillId="0" borderId="12" xfId="0" applyNumberFormat="1" applyFont="1" applyBorder="1" applyAlignment="1">
      <alignment horizontal="right"/>
    </xf>
    <xf numFmtId="0" fontId="6" fillId="0" borderId="9" xfId="3" applyFont="1" applyBorder="1" applyAlignment="1">
      <alignment vertical="top"/>
    </xf>
    <xf numFmtId="0" fontId="3" fillId="3" borderId="12" xfId="0" applyFont="1" applyFill="1" applyBorder="1"/>
    <xf numFmtId="0" fontId="3" fillId="3" borderId="10" xfId="0" applyFont="1" applyFill="1" applyBorder="1"/>
    <xf numFmtId="164" fontId="12" fillId="0" borderId="11" xfId="3" applyNumberFormat="1" applyFont="1" applyBorder="1"/>
    <xf numFmtId="0" fontId="7" fillId="0" borderId="10" xfId="3" applyFont="1" applyBorder="1" applyAlignment="1" applyProtection="1">
      <alignment horizontal="right"/>
      <protection locked="0"/>
    </xf>
    <xf numFmtId="44" fontId="6" fillId="0" borderId="11" xfId="1" applyFont="1" applyBorder="1" applyAlignment="1" applyProtection="1">
      <alignment horizontal="right"/>
    </xf>
    <xf numFmtId="44" fontId="6" fillId="0" borderId="10" xfId="1" applyFont="1" applyBorder="1" applyAlignment="1" applyProtection="1">
      <alignment horizontal="right"/>
    </xf>
    <xf numFmtId="44" fontId="7" fillId="4" borderId="11" xfId="1" quotePrefix="1" applyFont="1" applyFill="1" applyBorder="1" applyAlignment="1" applyProtection="1">
      <alignment horizontal="right"/>
      <protection locked="0"/>
    </xf>
    <xf numFmtId="0" fontId="2" fillId="0" borderId="17" xfId="0" applyFont="1" applyBorder="1" applyAlignment="1">
      <alignment horizontal="right"/>
    </xf>
    <xf numFmtId="0" fontId="3" fillId="3" borderId="0" xfId="0" applyFont="1" applyFill="1"/>
    <xf numFmtId="49" fontId="3" fillId="0" borderId="18" xfId="0" applyNumberFormat="1" applyFont="1" applyBorder="1" applyAlignment="1">
      <alignment horizontal="center"/>
    </xf>
    <xf numFmtId="14" fontId="3" fillId="0" borderId="3" xfId="0" applyNumberFormat="1" applyFont="1" applyBorder="1" applyAlignment="1" applyProtection="1">
      <alignment horizontal="center"/>
      <protection locked="0"/>
    </xf>
    <xf numFmtId="44" fontId="7" fillId="0" borderId="30" xfId="5" applyFont="1" applyFill="1" applyBorder="1" applyAlignment="1">
      <alignment vertical="center"/>
    </xf>
    <xf numFmtId="14" fontId="6" fillId="0" borderId="19" xfId="3" applyNumberFormat="1" applyFont="1" applyBorder="1" applyAlignment="1">
      <alignment horizontal="center" vertical="center" wrapText="1"/>
    </xf>
    <xf numFmtId="10" fontId="7" fillId="6" borderId="30" xfId="6" applyNumberFormat="1" applyFont="1" applyFill="1" applyBorder="1" applyAlignment="1">
      <alignment vertical="center"/>
    </xf>
    <xf numFmtId="44" fontId="7" fillId="6" borderId="30" xfId="5" applyFont="1" applyFill="1" applyBorder="1" applyAlignment="1">
      <alignment vertical="center"/>
    </xf>
    <xf numFmtId="0" fontId="3" fillId="0" borderId="25" xfId="3" applyFont="1" applyBorder="1" applyAlignment="1">
      <alignment horizontal="left" vertical="center" wrapText="1"/>
    </xf>
    <xf numFmtId="0" fontId="7" fillId="0" borderId="0" xfId="3" applyFont="1"/>
    <xf numFmtId="0" fontId="7" fillId="0" borderId="0" xfId="3" applyFont="1" applyAlignment="1">
      <alignment wrapText="1"/>
    </xf>
    <xf numFmtId="44" fontId="6" fillId="0" borderId="12" xfId="1" applyFont="1" applyFill="1" applyBorder="1" applyAlignment="1" applyProtection="1">
      <alignment horizontal="right"/>
    </xf>
    <xf numFmtId="0" fontId="7" fillId="0" borderId="4" xfId="3" applyFont="1" applyBorder="1" applyAlignment="1">
      <alignment horizontal="left"/>
    </xf>
    <xf numFmtId="0" fontId="7" fillId="0" borderId="0" xfId="3" applyFont="1" applyAlignment="1">
      <alignment horizontal="left"/>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5" borderId="2" xfId="0" applyFont="1" applyFill="1" applyBorder="1" applyAlignment="1" applyProtection="1">
      <alignment horizontal="center"/>
      <protection locked="0"/>
    </xf>
    <xf numFmtId="0" fontId="3" fillId="5" borderId="13" xfId="0" applyFont="1" applyFill="1" applyBorder="1" applyAlignment="1" applyProtection="1">
      <alignment horizontal="center"/>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26" xfId="0" applyFont="1" applyBorder="1" applyAlignment="1" applyProtection="1">
      <alignment horizontal="center"/>
      <protection locked="0"/>
    </xf>
    <xf numFmtId="0" fontId="6" fillId="0" borderId="5" xfId="3" applyFont="1" applyBorder="1" applyAlignment="1">
      <alignment horizontal="left" vertical="top" wrapText="1"/>
    </xf>
    <xf numFmtId="0" fontId="6" fillId="0" borderId="6" xfId="3" applyFont="1" applyBorder="1" applyAlignment="1">
      <alignment horizontal="left" vertical="top" wrapText="1"/>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1" xfId="0" applyFont="1" applyBorder="1" applyAlignment="1" applyProtection="1">
      <alignment horizontal="center"/>
      <protection locked="0"/>
    </xf>
    <xf numFmtId="0" fontId="3" fillId="0" borderId="24" xfId="0" applyFont="1" applyBorder="1" applyAlignment="1" applyProtection="1">
      <alignment horizontal="center"/>
      <protection locked="0"/>
    </xf>
    <xf numFmtId="0" fontId="6" fillId="0" borderId="4" xfId="3" applyFont="1" applyBorder="1" applyAlignment="1">
      <alignment horizontal="left"/>
    </xf>
    <xf numFmtId="0" fontId="6" fillId="0" borderId="0" xfId="3" applyFont="1" applyAlignment="1">
      <alignment horizontal="left"/>
    </xf>
    <xf numFmtId="0" fontId="6" fillId="0" borderId="4" xfId="3" applyFont="1" applyBorder="1" applyAlignment="1">
      <alignment horizontal="left" vertical="center" wrapText="1"/>
    </xf>
    <xf numFmtId="0" fontId="6" fillId="0" borderId="0" xfId="3" applyFont="1" applyAlignment="1">
      <alignment horizontal="left" vertical="center" wrapText="1"/>
    </xf>
    <xf numFmtId="0" fontId="7" fillId="0" borderId="4" xfId="3" applyFont="1" applyBorder="1" applyAlignment="1">
      <alignment horizontal="left" wrapText="1" indent="1"/>
    </xf>
    <xf numFmtId="0" fontId="7" fillId="0" borderId="0" xfId="3" applyFont="1" applyAlignment="1">
      <alignment wrapText="1"/>
    </xf>
    <xf numFmtId="0" fontId="7" fillId="0" borderId="4" xfId="3" applyFont="1" applyBorder="1" applyAlignment="1">
      <alignment wrapText="1"/>
    </xf>
    <xf numFmtId="44" fontId="6" fillId="0" borderId="12" xfId="1" applyFont="1" applyFill="1" applyBorder="1" applyAlignment="1" applyProtection="1">
      <alignment horizontal="right"/>
    </xf>
    <xf numFmtId="0" fontId="7" fillId="0" borderId="12" xfId="3" applyFont="1" applyBorder="1" applyAlignment="1">
      <alignment horizontal="right"/>
    </xf>
    <xf numFmtId="9" fontId="6" fillId="0" borderId="4" xfId="2" applyFont="1" applyFill="1" applyBorder="1" applyAlignment="1" applyProtection="1">
      <alignment horizontal="left"/>
    </xf>
    <xf numFmtId="9" fontId="6" fillId="0" borderId="0" xfId="2" applyFont="1" applyFill="1" applyBorder="1" applyAlignment="1" applyProtection="1">
      <alignment horizontal="left"/>
    </xf>
    <xf numFmtId="9" fontId="7" fillId="0" borderId="4" xfId="2" applyFont="1" applyFill="1" applyBorder="1" applyAlignment="1" applyProtection="1">
      <alignment horizontal="left"/>
    </xf>
    <xf numFmtId="9" fontId="7" fillId="0" borderId="0" xfId="2" applyFont="1" applyFill="1" applyBorder="1" applyAlignment="1" applyProtection="1">
      <alignment horizontal="left"/>
    </xf>
    <xf numFmtId="0" fontId="6" fillId="0" borderId="8" xfId="3" applyFont="1" applyBorder="1" applyAlignment="1">
      <alignment horizontal="left" vertical="top"/>
    </xf>
    <xf numFmtId="0" fontId="6" fillId="0" borderId="9" xfId="3" applyFont="1" applyBorder="1" applyAlignment="1">
      <alignment horizontal="left" vertical="top"/>
    </xf>
    <xf numFmtId="0" fontId="6" fillId="0" borderId="4" xfId="3" applyFont="1" applyBorder="1" applyAlignment="1">
      <alignment horizontal="left" vertical="top" wrapText="1"/>
    </xf>
    <xf numFmtId="0" fontId="6" fillId="0" borderId="0" xfId="3" applyFont="1" applyAlignment="1">
      <alignment horizontal="left" vertical="top" wrapText="1"/>
    </xf>
    <xf numFmtId="0" fontId="6" fillId="0" borderId="5" xfId="3" applyFont="1" applyBorder="1" applyAlignment="1">
      <alignment horizontal="left"/>
    </xf>
    <xf numFmtId="0" fontId="6" fillId="0" borderId="6" xfId="3" applyFont="1" applyBorder="1" applyAlignment="1">
      <alignment horizontal="left"/>
    </xf>
    <xf numFmtId="0" fontId="7" fillId="0" borderId="4" xfId="3" applyFont="1" applyBorder="1" applyAlignment="1">
      <alignment horizontal="left"/>
    </xf>
    <xf numFmtId="0" fontId="7" fillId="0" borderId="0" xfId="3" applyFont="1" applyAlignment="1">
      <alignment horizontal="left"/>
    </xf>
    <xf numFmtId="9" fontId="6" fillId="0" borderId="8" xfId="2" applyFont="1" applyFill="1" applyBorder="1" applyAlignment="1" applyProtection="1">
      <alignment horizontal="left"/>
    </xf>
    <xf numFmtId="9" fontId="6" fillId="0" borderId="9" xfId="2" applyFont="1" applyFill="1" applyBorder="1" applyAlignment="1" applyProtection="1">
      <alignment horizontal="left"/>
    </xf>
    <xf numFmtId="44" fontId="6" fillId="0" borderId="5" xfId="1" applyFont="1" applyBorder="1" applyAlignment="1" applyProtection="1">
      <alignment horizontal="left"/>
    </xf>
    <xf numFmtId="44" fontId="6" fillId="0" borderId="6" xfId="1" applyFont="1" applyBorder="1" applyAlignment="1" applyProtection="1">
      <alignment horizontal="left"/>
    </xf>
    <xf numFmtId="0" fontId="19" fillId="0" borderId="6" xfId="3" applyFont="1" applyBorder="1" applyAlignment="1" applyProtection="1">
      <alignment horizontal="center"/>
      <protection locked="0"/>
    </xf>
    <xf numFmtId="44" fontId="6" fillId="0" borderId="6" xfId="1" applyFont="1" applyBorder="1" applyAlignment="1" applyProtection="1">
      <alignment horizontal="center"/>
    </xf>
    <xf numFmtId="44" fontId="12" fillId="0" borderId="9" xfId="1" applyFont="1" applyBorder="1" applyAlignment="1" applyProtection="1">
      <alignment horizontal="center"/>
    </xf>
    <xf numFmtId="44" fontId="7" fillId="0" borderId="5" xfId="1" applyFont="1" applyBorder="1" applyAlignment="1" applyProtection="1">
      <alignment horizontal="center" wrapText="1"/>
    </xf>
    <xf numFmtId="44" fontId="7" fillId="0" borderId="6" xfId="1" applyFont="1" applyBorder="1" applyAlignment="1" applyProtection="1">
      <alignment horizontal="center" wrapText="1"/>
    </xf>
    <xf numFmtId="44" fontId="7" fillId="0" borderId="11" xfId="1" applyFont="1" applyBorder="1" applyAlignment="1" applyProtection="1">
      <alignment horizontal="center" wrapText="1"/>
    </xf>
    <xf numFmtId="44" fontId="7" fillId="0" borderId="8" xfId="1" applyFont="1" applyBorder="1" applyAlignment="1" applyProtection="1">
      <alignment horizontal="center" wrapText="1"/>
    </xf>
    <xf numFmtId="44" fontId="7" fillId="0" borderId="9" xfId="1" applyFont="1" applyBorder="1" applyAlignment="1" applyProtection="1">
      <alignment horizontal="center" wrapText="1"/>
    </xf>
    <xf numFmtId="44" fontId="7" fillId="0" borderId="10" xfId="1" applyFont="1" applyBorder="1" applyAlignment="1" applyProtection="1">
      <alignment horizontal="center" wrapText="1"/>
    </xf>
    <xf numFmtId="44" fontId="16" fillId="0" borderId="8" xfId="1" applyFont="1" applyBorder="1" applyAlignment="1" applyProtection="1">
      <alignment horizontal="center"/>
      <protection locked="0"/>
    </xf>
    <xf numFmtId="44" fontId="16" fillId="0" borderId="9" xfId="1" applyFont="1" applyBorder="1" applyAlignment="1" applyProtection="1">
      <alignment horizontal="center"/>
      <protection locked="0"/>
    </xf>
    <xf numFmtId="0" fontId="16" fillId="0" borderId="9" xfId="3" applyFont="1" applyBorder="1" applyAlignment="1" applyProtection="1">
      <alignment horizontal="center"/>
      <protection locked="0"/>
    </xf>
    <xf numFmtId="0" fontId="16" fillId="0" borderId="10" xfId="3" applyFont="1" applyBorder="1" applyAlignment="1" applyProtection="1">
      <alignment horizontal="center"/>
      <protection locked="0"/>
    </xf>
    <xf numFmtId="0" fontId="6" fillId="0" borderId="20" xfId="3" applyFont="1" applyBorder="1" applyAlignment="1">
      <alignment horizontal="center"/>
    </xf>
    <xf numFmtId="0" fontId="6" fillId="0" borderId="21" xfId="3" applyFont="1" applyBorder="1" applyAlignment="1">
      <alignment horizontal="center"/>
    </xf>
    <xf numFmtId="0" fontId="6" fillId="0" borderId="22" xfId="3" applyFont="1" applyBorder="1" applyAlignment="1">
      <alignment horizontal="center"/>
    </xf>
    <xf numFmtId="0" fontId="7" fillId="0" borderId="15"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13" xfId="3" applyFont="1" applyBorder="1" applyAlignment="1">
      <alignment horizontal="center" vertical="center" wrapText="1"/>
    </xf>
    <xf numFmtId="0" fontId="7" fillId="0" borderId="7" xfId="3" applyFont="1" applyBorder="1" applyAlignment="1">
      <alignment horizontal="center" vertical="center" wrapText="1"/>
    </xf>
    <xf numFmtId="0" fontId="7" fillId="0" borderId="0" xfId="3" applyFont="1" applyAlignment="1">
      <alignment horizontal="center" vertical="center" wrapText="1"/>
    </xf>
    <xf numFmtId="0" fontId="7" fillId="0" borderId="27" xfId="3" applyFont="1" applyBorder="1" applyAlignment="1">
      <alignment horizontal="center" vertical="center" wrapText="1"/>
    </xf>
    <xf numFmtId="0" fontId="7" fillId="0" borderId="17"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18" xfId="3" applyFont="1" applyBorder="1" applyAlignment="1">
      <alignment horizontal="center" vertical="center" wrapText="1"/>
    </xf>
    <xf numFmtId="0" fontId="7" fillId="0" borderId="29" xfId="3" applyFont="1" applyBorder="1" applyAlignment="1">
      <alignment horizontal="center" vertical="center" wrapText="1"/>
    </xf>
    <xf numFmtId="0" fontId="7" fillId="0" borderId="9" xfId="3" applyFont="1" applyBorder="1" applyAlignment="1">
      <alignment horizontal="center" vertical="center" wrapText="1"/>
    </xf>
    <xf numFmtId="0" fontId="7" fillId="0" borderId="32" xfId="3" applyFont="1" applyBorder="1" applyAlignment="1">
      <alignment horizontal="center" vertical="center" wrapText="1"/>
    </xf>
    <xf numFmtId="0" fontId="7" fillId="0" borderId="33" xfId="3" applyFont="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28" xfId="3" applyFont="1" applyBorder="1" applyAlignment="1">
      <alignment horizontal="center" vertical="center" wrapText="1"/>
    </xf>
    <xf numFmtId="0" fontId="7" fillId="0" borderId="31" xfId="3" applyFont="1" applyBorder="1" applyAlignment="1">
      <alignment horizontal="center" vertical="center" wrapText="1"/>
    </xf>
    <xf numFmtId="0" fontId="7" fillId="0" borderId="4" xfId="3" applyFont="1" applyBorder="1" applyAlignment="1"/>
    <xf numFmtId="0" fontId="7" fillId="0" borderId="0" xfId="3" applyFont="1" applyAlignment="1"/>
  </cellXfs>
  <cellStyles count="7">
    <cellStyle name="Currency" xfId="1" builtinId="4"/>
    <cellStyle name="Currency 2" xfId="5" xr:uid="{CAF6FD19-723C-4A73-AF9C-40725BDE3172}"/>
    <cellStyle name="Normal" xfId="0" builtinId="0"/>
    <cellStyle name="Normal 2" xfId="4" xr:uid="{8CD4754D-187B-4630-9E7E-E60E4BF8A378}"/>
    <cellStyle name="Normal 3" xfId="3" xr:uid="{DB8019D6-D60D-4795-A849-047D4072A4B0}"/>
    <cellStyle name="Percent" xfId="2" builtinId="5"/>
    <cellStyle name="Percent 2" xfId="6" xr:uid="{839285BB-B15F-4C88-8C21-43D569D8A1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12700</xdr:rowOff>
        </xdr:from>
        <xdr:to>
          <xdr:col>4</xdr:col>
          <xdr:colOff>3175</xdr:colOff>
          <xdr:row>2</xdr:row>
          <xdr:rowOff>50800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Alternative Care Facility (EBD, CMHS)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92CF-B518-406E-B280-F3068F581808}">
  <sheetPr codeName="Sheet1"/>
  <dimension ref="A1:G42"/>
  <sheetViews>
    <sheetView tabSelected="1" view="pageLayout" zoomScaleNormal="100" workbookViewId="0">
      <selection activeCell="H39" sqref="H39"/>
    </sheetView>
  </sheetViews>
  <sheetFormatPr defaultColWidth="9.140625" defaultRowHeight="12.95"/>
  <cols>
    <col min="1" max="1" width="12.140625" style="1" customWidth="1"/>
    <col min="2" max="2" width="13.28515625" style="1" customWidth="1"/>
    <col min="3" max="3" width="11.140625" style="1" customWidth="1"/>
    <col min="4" max="4" width="11.42578125" style="1" customWidth="1"/>
    <col min="5" max="5" width="13.28515625" style="1" customWidth="1"/>
    <col min="6" max="6" width="16.5703125" style="1" customWidth="1"/>
    <col min="7" max="7" width="12" style="1" customWidth="1"/>
    <col min="8" max="16384" width="9.140625" style="1"/>
  </cols>
  <sheetData>
    <row r="1" spans="1:7">
      <c r="A1" s="89"/>
      <c r="B1" s="90"/>
      <c r="C1" s="90"/>
      <c r="D1" s="90"/>
      <c r="E1" s="90"/>
      <c r="F1" s="90"/>
      <c r="G1" s="91"/>
    </row>
    <row r="2" spans="1:7" ht="9" customHeight="1" thickBot="1">
      <c r="A2" s="92"/>
      <c r="B2" s="93"/>
      <c r="C2" s="93"/>
      <c r="D2" s="93"/>
      <c r="E2" s="93"/>
      <c r="F2" s="93"/>
      <c r="G2" s="94"/>
    </row>
    <row r="3" spans="1:7">
      <c r="A3" s="46" t="s">
        <v>0</v>
      </c>
      <c r="B3" s="102"/>
      <c r="C3" s="102"/>
      <c r="D3" s="103"/>
      <c r="E3" s="47" t="s">
        <v>1</v>
      </c>
      <c r="F3" s="104"/>
      <c r="G3" s="105"/>
    </row>
    <row r="4" spans="1:7">
      <c r="A4" s="48" t="s">
        <v>2</v>
      </c>
      <c r="B4" s="97"/>
      <c r="C4" s="97"/>
      <c r="D4" s="98"/>
      <c r="E4" s="3" t="s">
        <v>3</v>
      </c>
      <c r="F4" s="97"/>
      <c r="G4" s="99"/>
    </row>
    <row r="5" spans="1:7">
      <c r="A5" s="48" t="s">
        <v>4</v>
      </c>
      <c r="B5" s="95"/>
      <c r="C5" s="95"/>
      <c r="D5" s="96"/>
      <c r="E5" s="3" t="s">
        <v>5</v>
      </c>
      <c r="F5" s="97"/>
      <c r="G5" s="99"/>
    </row>
    <row r="6" spans="1:7">
      <c r="A6" s="48" t="s">
        <v>6</v>
      </c>
      <c r="B6" s="78">
        <v>46023</v>
      </c>
      <c r="C6" s="4" t="s">
        <v>7</v>
      </c>
      <c r="D6" s="78">
        <v>46387</v>
      </c>
      <c r="E6" s="75" t="s">
        <v>8</v>
      </c>
      <c r="F6" s="77">
        <f>DATEDIF(B6,D6,"D")+1</f>
        <v>365</v>
      </c>
      <c r="G6" s="68"/>
    </row>
    <row r="7" spans="1:7" ht="15.75" customHeight="1" thickBot="1">
      <c r="A7" s="49"/>
      <c r="B7" s="45"/>
      <c r="C7" s="69"/>
      <c r="D7" s="76"/>
      <c r="E7" s="76"/>
      <c r="F7" s="76"/>
      <c r="G7" s="76"/>
    </row>
    <row r="8" spans="1:7" ht="36.950000000000003" customHeight="1">
      <c r="A8" s="100" t="s">
        <v>9</v>
      </c>
      <c r="B8" s="101"/>
      <c r="C8" s="101"/>
      <c r="D8" s="101"/>
      <c r="E8" s="101"/>
      <c r="F8" s="64" t="s">
        <v>10</v>
      </c>
      <c r="G8" s="74"/>
    </row>
    <row r="9" spans="1:7">
      <c r="A9" s="106" t="s">
        <v>11</v>
      </c>
      <c r="B9" s="107"/>
      <c r="C9" s="107"/>
      <c r="D9" s="107"/>
      <c r="E9" s="107"/>
      <c r="F9" s="65" t="s">
        <v>12</v>
      </c>
      <c r="G9" s="44"/>
    </row>
    <row r="10" spans="1:7">
      <c r="A10" s="106" t="s">
        <v>13</v>
      </c>
      <c r="B10" s="107"/>
      <c r="C10" s="107"/>
      <c r="D10" s="107"/>
      <c r="E10" s="107"/>
      <c r="F10" s="65"/>
      <c r="G10" s="11">
        <f>GrossIncome+ClientLTInsurance</f>
        <v>0</v>
      </c>
    </row>
    <row r="11" spans="1:7">
      <c r="A11" s="115" t="s">
        <v>14</v>
      </c>
      <c r="B11" s="116"/>
      <c r="C11" s="116"/>
      <c r="D11" s="116"/>
      <c r="E11" s="116"/>
      <c r="F11" s="65"/>
      <c r="G11" s="11">
        <f>IF((TotalGrossIncome-RoomBoard)&lt;=PNAMax,IF((TotalGrossIncome-RoomBoard)&lt;0,0,(TotalGrossIncome-RoomBoard)),PNAMax)</f>
        <v>0</v>
      </c>
    </row>
    <row r="12" spans="1:7">
      <c r="A12" s="117" t="s">
        <v>15</v>
      </c>
      <c r="B12" s="118"/>
      <c r="C12" s="118"/>
      <c r="D12" s="118"/>
      <c r="E12" s="118"/>
      <c r="F12" s="65"/>
      <c r="G12" s="66">
        <v>435.46</v>
      </c>
    </row>
    <row r="13" spans="1:7" ht="26.25" customHeight="1">
      <c r="A13" s="108" t="s">
        <v>16</v>
      </c>
      <c r="B13" s="109"/>
      <c r="C13" s="109"/>
      <c r="D13" s="109"/>
      <c r="E13" s="109"/>
      <c r="F13" s="65" t="s">
        <v>17</v>
      </c>
      <c r="G13" s="63"/>
    </row>
    <row r="14" spans="1:7" ht="57.75" customHeight="1">
      <c r="A14" s="121" t="s">
        <v>18</v>
      </c>
      <c r="B14" s="122"/>
      <c r="C14" s="122"/>
      <c r="D14" s="122"/>
      <c r="E14" s="122"/>
      <c r="F14" s="65" t="s">
        <v>19</v>
      </c>
      <c r="G14" s="63"/>
    </row>
    <row r="15" spans="1:7" ht="16.5" customHeight="1">
      <c r="A15" s="121" t="s">
        <v>20</v>
      </c>
      <c r="B15" s="122"/>
      <c r="C15" s="122"/>
      <c r="D15" s="122"/>
      <c r="E15" s="122"/>
      <c r="F15" s="65" t="s">
        <v>21</v>
      </c>
      <c r="G15" s="63"/>
    </row>
    <row r="16" spans="1:7" ht="18.75" customHeight="1" thickBot="1">
      <c r="A16" s="119" t="s">
        <v>22</v>
      </c>
      <c r="B16" s="120"/>
      <c r="C16" s="120"/>
      <c r="D16" s="120"/>
      <c r="E16" s="120"/>
      <c r="F16" s="67"/>
      <c r="G16" s="43">
        <f>IF(SUM(G13:G15)&gt;(G10-G19-G11),IF((G10-G19-G11)&lt;0,0,(G10-G19-G11)+G11),G11+(SUM(G13:G15)))</f>
        <v>0</v>
      </c>
    </row>
    <row r="17" spans="1:7" ht="15.75" customHeight="1">
      <c r="A17" s="123" t="s">
        <v>23</v>
      </c>
      <c r="B17" s="124"/>
      <c r="C17" s="30"/>
      <c r="D17" s="30"/>
      <c r="E17" s="31"/>
      <c r="F17" s="31"/>
      <c r="G17" s="32"/>
    </row>
    <row r="18" spans="1:7">
      <c r="A18" s="125" t="s">
        <v>24</v>
      </c>
      <c r="B18" s="126"/>
      <c r="C18" s="126"/>
      <c r="D18" s="84"/>
      <c r="E18" s="84"/>
      <c r="F18" s="26"/>
      <c r="G18" s="11">
        <f>IF((TotalGrossIncome-RoomBoard-G16)&gt;=ServiceAmount,ServiceAmount,MAX((TotalGrossIncome-RoomBoard-G16),0))</f>
        <v>0</v>
      </c>
    </row>
    <row r="19" spans="1:7" ht="15.6">
      <c r="A19" s="117" t="s">
        <v>25</v>
      </c>
      <c r="B19" s="118"/>
      <c r="C19" s="118"/>
      <c r="D19" s="26"/>
      <c r="E19" s="25"/>
      <c r="F19" s="26"/>
      <c r="G19" s="6">
        <f>'ACF PETI Key Denver'!B7</f>
        <v>810</v>
      </c>
    </row>
    <row r="20" spans="1:7" ht="15.75" customHeight="1" thickBot="1">
      <c r="A20" s="127" t="s">
        <v>26</v>
      </c>
      <c r="B20" s="128"/>
      <c r="C20" s="8"/>
      <c r="D20" s="9"/>
      <c r="E20" s="8"/>
      <c r="F20" s="9"/>
      <c r="G20" s="10">
        <f>IF(G18&lt;0, G19, G18+G19)</f>
        <v>810</v>
      </c>
    </row>
    <row r="21" spans="1:7">
      <c r="A21" s="123" t="s">
        <v>27</v>
      </c>
      <c r="B21" s="124"/>
      <c r="C21" s="13"/>
      <c r="D21" s="14"/>
      <c r="E21" s="13"/>
      <c r="F21" s="14"/>
      <c r="G21" s="27"/>
    </row>
    <row r="22" spans="1:7">
      <c r="A22" s="87" t="s">
        <v>28</v>
      </c>
      <c r="B22" s="28"/>
      <c r="C22" s="28"/>
      <c r="D22" s="28"/>
      <c r="E22" s="84"/>
      <c r="F22" s="84"/>
      <c r="G22" s="11">
        <f>IF((TotalGrossIncome-G16-RoomBoard)&lt;0,0,(TotalGrossIncome-G16-RoomBoard))</f>
        <v>0</v>
      </c>
    </row>
    <row r="23" spans="1:7">
      <c r="A23" s="2" t="s">
        <v>29</v>
      </c>
      <c r="B23" s="29"/>
      <c r="C23" s="25"/>
      <c r="D23" s="26"/>
      <c r="E23" s="25"/>
      <c r="F23" s="26"/>
      <c r="G23" s="6">
        <f>IF(G22&gt;G18,(G22-G18),0)</f>
        <v>0</v>
      </c>
    </row>
    <row r="24" spans="1:7" ht="13.5" thickBot="1">
      <c r="A24" s="12" t="s">
        <v>30</v>
      </c>
      <c r="B24" s="7"/>
      <c r="C24" s="8"/>
      <c r="D24" s="9"/>
      <c r="E24" s="8"/>
      <c r="F24" s="9"/>
      <c r="G24" s="86">
        <f>G23+G16</f>
        <v>0</v>
      </c>
    </row>
    <row r="25" spans="1:7">
      <c r="A25" s="129" t="s">
        <v>31</v>
      </c>
      <c r="B25" s="130"/>
      <c r="C25" s="13"/>
      <c r="D25" s="31"/>
      <c r="E25" s="31"/>
      <c r="F25" s="31"/>
      <c r="G25" s="32"/>
    </row>
    <row r="26" spans="1:7">
      <c r="A26" s="164" t="s">
        <v>32</v>
      </c>
      <c r="B26" s="165"/>
      <c r="C26" s="165"/>
      <c r="D26" s="84"/>
      <c r="E26" s="84"/>
      <c r="F26" s="84"/>
      <c r="G26" s="6">
        <f>(30.42*'ACF PETI Key Denver'!B3)</f>
        <v>3325.5144</v>
      </c>
    </row>
    <row r="27" spans="1:7">
      <c r="A27" s="87" t="s">
        <v>33</v>
      </c>
      <c r="B27" s="84"/>
      <c r="C27" s="88"/>
      <c r="D27" s="84"/>
      <c r="E27" s="33"/>
      <c r="F27" s="26"/>
      <c r="G27" s="6">
        <f>IF(ClientACFServicePayment&lt;ServiceAmount,IF(ClientACFServicePayment&lt;0,0,ClientACFServicePayment),ServiceAmount)</f>
        <v>0</v>
      </c>
    </row>
    <row r="28" spans="1:7">
      <c r="A28" s="110" t="s">
        <v>34</v>
      </c>
      <c r="B28" s="111"/>
      <c r="C28" s="111"/>
      <c r="D28" s="111"/>
      <c r="E28" s="111"/>
      <c r="F28" s="111"/>
      <c r="G28" s="113">
        <f>ServiceAmount-G27</f>
        <v>3325.5144</v>
      </c>
    </row>
    <row r="29" spans="1:7">
      <c r="A29" s="112"/>
      <c r="B29" s="111"/>
      <c r="C29" s="111"/>
      <c r="D29" s="111"/>
      <c r="E29" s="111"/>
      <c r="F29" s="111"/>
      <c r="G29" s="114"/>
    </row>
    <row r="30" spans="1:7" ht="13.5" thickBot="1">
      <c r="A30" s="34" t="s">
        <v>35</v>
      </c>
      <c r="B30" s="8"/>
      <c r="C30" s="8"/>
      <c r="D30" s="8"/>
      <c r="E30" s="8"/>
      <c r="F30" s="9"/>
      <c r="G30" s="10">
        <f>IF(ClientACFServicePayment&gt;ServiceAmount,0.01,IF(ClientACFServicePayment&lt;0,'ACF PETI Key Denver'!B3,TRUNC(G28/30.42,3)))</f>
        <v>109.32</v>
      </c>
    </row>
    <row r="31" spans="1:7" ht="15" customHeight="1">
      <c r="A31" s="123" t="s">
        <v>36</v>
      </c>
      <c r="B31" s="124"/>
      <c r="C31" s="124"/>
      <c r="D31" s="13"/>
      <c r="E31" s="13"/>
      <c r="F31" s="14"/>
      <c r="G31" s="70"/>
    </row>
    <row r="32" spans="1:7" ht="13.5">
      <c r="A32" s="15" t="s">
        <v>37</v>
      </c>
      <c r="B32" s="35"/>
      <c r="C32" s="35"/>
      <c r="D32" s="35"/>
      <c r="E32" s="35"/>
      <c r="F32" s="35"/>
      <c r="G32" s="16"/>
    </row>
    <row r="33" spans="1:7" ht="13.5">
      <c r="A33" s="17" t="s">
        <v>38</v>
      </c>
      <c r="B33" s="36"/>
      <c r="C33" s="42">
        <v>46023</v>
      </c>
      <c r="D33" s="84" t="s">
        <v>39</v>
      </c>
      <c r="E33" s="84"/>
      <c r="F33" s="84"/>
      <c r="G33" s="18"/>
    </row>
    <row r="34" spans="1:7" ht="13.5">
      <c r="A34" s="19" t="s">
        <v>40</v>
      </c>
      <c r="B34" s="37"/>
      <c r="C34" s="37"/>
      <c r="D34" s="37"/>
      <c r="E34" s="37"/>
      <c r="F34" s="37"/>
      <c r="G34" s="20"/>
    </row>
    <row r="35" spans="1:7">
      <c r="A35" s="21" t="s">
        <v>41</v>
      </c>
      <c r="B35" s="37"/>
      <c r="C35" s="37"/>
      <c r="D35" s="37"/>
      <c r="E35" s="37"/>
      <c r="F35" s="37"/>
      <c r="G35" s="20"/>
    </row>
    <row r="36" spans="1:7" ht="20.45" customHeight="1" thickBot="1">
      <c r="A36" s="140"/>
      <c r="B36" s="141"/>
      <c r="C36" s="141"/>
      <c r="D36" s="37"/>
      <c r="E36" s="142"/>
      <c r="F36" s="142"/>
      <c r="G36" s="143"/>
    </row>
    <row r="37" spans="1:7" ht="14.45" thickBot="1">
      <c r="A37" s="22" t="s">
        <v>42</v>
      </c>
      <c r="B37" s="23"/>
      <c r="C37" s="23"/>
      <c r="D37" s="23"/>
      <c r="E37" s="24" t="s">
        <v>43</v>
      </c>
      <c r="F37" s="23"/>
      <c r="G37" s="71"/>
    </row>
    <row r="38" spans="1:7">
      <c r="A38" s="38" t="s">
        <v>44</v>
      </c>
      <c r="B38" s="39"/>
      <c r="C38" s="132">
        <f>G20</f>
        <v>810</v>
      </c>
      <c r="D38" s="132"/>
      <c r="E38" s="13" t="s">
        <v>45</v>
      </c>
      <c r="F38" s="31"/>
      <c r="G38" s="72"/>
    </row>
    <row r="39" spans="1:7" ht="13.5" thickBot="1">
      <c r="A39" s="40"/>
      <c r="B39" s="41" t="s">
        <v>46</v>
      </c>
      <c r="C39" s="133">
        <f>G30</f>
        <v>109.32</v>
      </c>
      <c r="D39" s="133"/>
      <c r="E39" s="8" t="s">
        <v>47</v>
      </c>
      <c r="F39" s="23"/>
      <c r="G39" s="73"/>
    </row>
    <row r="40" spans="1:7" ht="12.75" customHeight="1">
      <c r="A40" s="134" t="s">
        <v>48</v>
      </c>
      <c r="B40" s="135"/>
      <c r="C40" s="135"/>
      <c r="D40" s="135"/>
      <c r="E40" s="135"/>
      <c r="F40" s="135"/>
      <c r="G40" s="136"/>
    </row>
    <row r="41" spans="1:7" ht="12.75" customHeight="1" thickBot="1">
      <c r="A41" s="137"/>
      <c r="B41" s="138"/>
      <c r="C41" s="138"/>
      <c r="D41" s="138"/>
      <c r="E41" s="138"/>
      <c r="F41" s="138"/>
      <c r="G41" s="139"/>
    </row>
    <row r="42" spans="1:7">
      <c r="A42" s="131" t="s">
        <v>49</v>
      </c>
      <c r="B42" s="131"/>
      <c r="C42" s="131"/>
      <c r="D42" s="131"/>
      <c r="E42" s="131"/>
      <c r="F42" s="131"/>
      <c r="G42" s="131"/>
    </row>
  </sheetData>
  <sheetProtection algorithmName="SHA-512" hashValue="rHQDurVyVOKNxJGSO9d48DDcVBZxDmEf1IwTdHFAr1AQJm13FMR63B1e7syaQz72x99+nhAdijW/jE5ds9QGQg==" saltValue="NV2xwayl9yB6Y47/OaTuUA==" spinCount="100000" sheet="1" objects="1" scenarios="1"/>
  <mergeCells count="32">
    <mergeCell ref="A42:G42"/>
    <mergeCell ref="A31:C31"/>
    <mergeCell ref="C38:D38"/>
    <mergeCell ref="C39:D39"/>
    <mergeCell ref="A40:G41"/>
    <mergeCell ref="A36:C36"/>
    <mergeCell ref="E36:G36"/>
    <mergeCell ref="A13:E13"/>
    <mergeCell ref="A26:C26"/>
    <mergeCell ref="A28:F29"/>
    <mergeCell ref="G28:G29"/>
    <mergeCell ref="A11:E11"/>
    <mergeCell ref="A12:E12"/>
    <mergeCell ref="A16:E16"/>
    <mergeCell ref="A14:E14"/>
    <mergeCell ref="A15:E15"/>
    <mergeCell ref="A17:B17"/>
    <mergeCell ref="A18:C18"/>
    <mergeCell ref="A19:C19"/>
    <mergeCell ref="A20:B20"/>
    <mergeCell ref="A25:B25"/>
    <mergeCell ref="A21:B21"/>
    <mergeCell ref="A8:E8"/>
    <mergeCell ref="B3:D3"/>
    <mergeCell ref="F3:G3"/>
    <mergeCell ref="A9:E9"/>
    <mergeCell ref="A10:E10"/>
    <mergeCell ref="A1:G2"/>
    <mergeCell ref="B5:D5"/>
    <mergeCell ref="B4:D4"/>
    <mergeCell ref="F5:G5"/>
    <mergeCell ref="F4:G4"/>
  </mergeCells>
  <dataValidations disablePrompts="1" count="1">
    <dataValidation type="custom" allowBlank="1" showInputMessage="1" showErrorMessage="1" error="Tax Allowance cannot be greater than $300" sqref="G15" xr:uid="{71F10944-865F-4F6E-9BFF-C5F74E4E4D62}">
      <formula1>G15&lt;=300</formula1>
    </dataValidation>
  </dataValidations>
  <pageMargins left="0.6875" right="0.75" top="0.91666666666666663" bottom="1" header="0.5" footer="0.5"/>
  <pageSetup orientation="portrait" r:id="rId1"/>
  <headerFooter>
    <oddHeader>&amp;L&amp;G&amp;R&amp;"Verdana,Bold"&amp;8Member Payment For Home And Community Based Services
Post Eligibility Treatment Of Income (PETI) Form</oddHeader>
    <oddFooter>&amp;R&amp;"-,Bold"&amp;9Version : 1.1
Effective Date : January 1, 2026</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9" r:id="rId5" name="Option Button 5">
              <controlPr defaultSize="0" autoFill="0" autoLine="0" autoPict="0">
                <anchor moveWithCells="1">
                  <from>
                    <xdr:col>0</xdr:col>
                    <xdr:colOff>19050</xdr:colOff>
                    <xdr:row>0</xdr:row>
                    <xdr:rowOff>12700</xdr:rowOff>
                  </from>
                  <to>
                    <xdr:col>4</xdr:col>
                    <xdr:colOff>3175</xdr:colOff>
                    <xdr:row>2</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22F64-D30C-4C5D-A6D6-1D735A6A7931}">
  <sheetPr codeName="Sheet2"/>
  <dimension ref="A1:M46"/>
  <sheetViews>
    <sheetView view="pageLayout" zoomScale="80" zoomScaleNormal="100" zoomScalePageLayoutView="80" workbookViewId="0">
      <selection activeCell="E6" sqref="E6"/>
    </sheetView>
  </sheetViews>
  <sheetFormatPr defaultColWidth="10.5703125" defaultRowHeight="12.95"/>
  <cols>
    <col min="1" max="1" width="12.85546875" style="60" customWidth="1"/>
    <col min="2" max="2" width="14.42578125" style="5" customWidth="1"/>
    <col min="3" max="3" width="11.140625" style="5" customWidth="1"/>
    <col min="4" max="4" width="11" style="5" customWidth="1"/>
    <col min="5" max="5" width="11.85546875" style="5" customWidth="1"/>
    <col min="6" max="6" width="11.5703125" style="5" customWidth="1"/>
    <col min="7" max="7" width="11.42578125" style="5" customWidth="1"/>
    <col min="8" max="8" width="10.85546875" style="5" bestFit="1" customWidth="1"/>
    <col min="9" max="9" width="10.5703125" style="5" bestFit="1" customWidth="1"/>
    <col min="10" max="10" width="10.85546875" style="5" bestFit="1" customWidth="1"/>
    <col min="11" max="11" width="11.5703125" style="5" customWidth="1"/>
    <col min="12" max="12" width="12.28515625" style="5" customWidth="1"/>
    <col min="13" max="13" width="6.28515625" style="5" customWidth="1"/>
    <col min="14" max="14" width="11.5703125" style="5" bestFit="1" customWidth="1"/>
    <col min="15" max="16384" width="10.5703125" style="5"/>
  </cols>
  <sheetData>
    <row r="1" spans="1:13" s="52" customFormat="1" ht="33.950000000000003" customHeight="1">
      <c r="A1" s="50"/>
      <c r="B1" s="51" t="s">
        <v>50</v>
      </c>
    </row>
    <row r="2" spans="1:13" s="54" customFormat="1" ht="27" customHeight="1">
      <c r="A2" s="53" t="s">
        <v>51</v>
      </c>
      <c r="B2" s="59">
        <v>0</v>
      </c>
    </row>
    <row r="3" spans="1:13" s="54" customFormat="1">
      <c r="A3" s="83" t="s">
        <v>52</v>
      </c>
      <c r="B3" s="79">
        <v>109.32</v>
      </c>
      <c r="C3" s="57"/>
    </row>
    <row r="4" spans="1:13" s="54" customFormat="1">
      <c r="A4" s="58" t="s">
        <v>53</v>
      </c>
      <c r="B4" s="59">
        <v>2.8000000000000001E-2</v>
      </c>
    </row>
    <row r="5" spans="1:13" s="54" customFormat="1">
      <c r="A5" s="53" t="s">
        <v>54</v>
      </c>
      <c r="B5" s="56">
        <v>994</v>
      </c>
    </row>
    <row r="6" spans="1:13" s="54" customFormat="1" ht="26.1">
      <c r="A6" s="53" t="s">
        <v>55</v>
      </c>
      <c r="B6" s="56">
        <f>B5*3</f>
        <v>2982</v>
      </c>
    </row>
    <row r="7" spans="1:13" s="54" customFormat="1" ht="26.1">
      <c r="A7" s="53" t="s">
        <v>56</v>
      </c>
      <c r="B7" s="56">
        <v>810</v>
      </c>
    </row>
    <row r="8" spans="1:13" ht="13.5">
      <c r="A8" s="85"/>
      <c r="B8" s="84"/>
      <c r="C8" s="84"/>
      <c r="D8" s="84"/>
      <c r="E8" s="84"/>
      <c r="F8" s="84"/>
      <c r="G8" s="84"/>
      <c r="H8" s="84"/>
      <c r="I8" s="84"/>
      <c r="J8" s="62"/>
      <c r="K8" s="62"/>
      <c r="L8" s="62"/>
      <c r="M8" s="84"/>
    </row>
    <row r="9" spans="1:13" ht="13.5" thickBot="1">
      <c r="A9" s="85"/>
      <c r="B9" s="84"/>
      <c r="C9" s="84"/>
      <c r="D9" s="84"/>
      <c r="E9" s="84"/>
      <c r="F9" s="84"/>
      <c r="G9" s="84"/>
      <c r="H9" s="84"/>
      <c r="I9" s="84"/>
      <c r="J9" s="61"/>
      <c r="K9" s="84"/>
      <c r="L9" s="84"/>
      <c r="M9" s="84"/>
    </row>
    <row r="10" spans="1:13" ht="15" customHeight="1">
      <c r="A10" s="144" t="s">
        <v>57</v>
      </c>
      <c r="B10" s="145"/>
      <c r="C10" s="145"/>
      <c r="D10" s="145"/>
      <c r="E10" s="145"/>
      <c r="F10" s="145"/>
      <c r="G10" s="145"/>
      <c r="H10" s="145"/>
      <c r="I10" s="145"/>
      <c r="J10" s="145"/>
      <c r="K10" s="145"/>
      <c r="L10" s="145"/>
      <c r="M10" s="146"/>
    </row>
    <row r="11" spans="1:13" ht="12.75" customHeight="1">
      <c r="A11" s="159">
        <v>1</v>
      </c>
      <c r="B11" s="147" t="s">
        <v>58</v>
      </c>
      <c r="C11" s="148"/>
      <c r="D11" s="148"/>
      <c r="E11" s="148"/>
      <c r="F11" s="148"/>
      <c r="G11" s="148"/>
      <c r="H11" s="148"/>
      <c r="I11" s="148"/>
      <c r="J11" s="148"/>
      <c r="K11" s="148"/>
      <c r="L11" s="148"/>
      <c r="M11" s="149"/>
    </row>
    <row r="12" spans="1:13">
      <c r="A12" s="160"/>
      <c r="B12" s="150"/>
      <c r="C12" s="151"/>
      <c r="D12" s="151"/>
      <c r="E12" s="151"/>
      <c r="F12" s="151"/>
      <c r="G12" s="151"/>
      <c r="H12" s="151"/>
      <c r="I12" s="151"/>
      <c r="J12" s="151"/>
      <c r="K12" s="151"/>
      <c r="L12" s="151"/>
      <c r="M12" s="152"/>
    </row>
    <row r="13" spans="1:13">
      <c r="A13" s="160"/>
      <c r="B13" s="150"/>
      <c r="C13" s="151"/>
      <c r="D13" s="151"/>
      <c r="E13" s="151"/>
      <c r="F13" s="151"/>
      <c r="G13" s="151"/>
      <c r="H13" s="151"/>
      <c r="I13" s="151"/>
      <c r="J13" s="151"/>
      <c r="K13" s="151"/>
      <c r="L13" s="151"/>
      <c r="M13" s="152"/>
    </row>
    <row r="14" spans="1:13">
      <c r="A14" s="161"/>
      <c r="B14" s="153"/>
      <c r="C14" s="154"/>
      <c r="D14" s="154"/>
      <c r="E14" s="154"/>
      <c r="F14" s="154"/>
      <c r="G14" s="154"/>
      <c r="H14" s="154"/>
      <c r="I14" s="154"/>
      <c r="J14" s="154"/>
      <c r="K14" s="154"/>
      <c r="L14" s="154"/>
      <c r="M14" s="155"/>
    </row>
    <row r="15" spans="1:13" ht="12.75" customHeight="1">
      <c r="A15" s="162">
        <v>2</v>
      </c>
      <c r="B15" s="147" t="s">
        <v>59</v>
      </c>
      <c r="C15" s="148"/>
      <c r="D15" s="148"/>
      <c r="E15" s="148"/>
      <c r="F15" s="148"/>
      <c r="G15" s="148"/>
      <c r="H15" s="148"/>
      <c r="I15" s="148"/>
      <c r="J15" s="148"/>
      <c r="K15" s="148"/>
      <c r="L15" s="148"/>
      <c r="M15" s="149"/>
    </row>
    <row r="16" spans="1:13">
      <c r="A16" s="162"/>
      <c r="B16" s="150"/>
      <c r="C16" s="151"/>
      <c r="D16" s="151"/>
      <c r="E16" s="151"/>
      <c r="F16" s="151"/>
      <c r="G16" s="151"/>
      <c r="H16" s="151"/>
      <c r="I16" s="151"/>
      <c r="J16" s="151"/>
      <c r="K16" s="151"/>
      <c r="L16" s="151"/>
      <c r="M16" s="152"/>
    </row>
    <row r="17" spans="1:13">
      <c r="A17" s="162"/>
      <c r="B17" s="153"/>
      <c r="C17" s="154"/>
      <c r="D17" s="154"/>
      <c r="E17" s="154"/>
      <c r="F17" s="154"/>
      <c r="G17" s="154"/>
      <c r="H17" s="154"/>
      <c r="I17" s="154"/>
      <c r="J17" s="154"/>
      <c r="K17" s="154"/>
      <c r="L17" s="154"/>
      <c r="M17" s="155"/>
    </row>
    <row r="18" spans="1:13" ht="12.75" customHeight="1">
      <c r="A18" s="162">
        <v>3</v>
      </c>
      <c r="B18" s="147" t="s">
        <v>60</v>
      </c>
      <c r="C18" s="148"/>
      <c r="D18" s="148"/>
      <c r="E18" s="148"/>
      <c r="F18" s="148"/>
      <c r="G18" s="148"/>
      <c r="H18" s="148"/>
      <c r="I18" s="148"/>
      <c r="J18" s="148"/>
      <c r="K18" s="148"/>
      <c r="L18" s="148"/>
      <c r="M18" s="149"/>
    </row>
    <row r="19" spans="1:13" ht="15" customHeight="1">
      <c r="A19" s="162"/>
      <c r="B19" s="150"/>
      <c r="C19" s="151"/>
      <c r="D19" s="151"/>
      <c r="E19" s="151"/>
      <c r="F19" s="151"/>
      <c r="G19" s="151"/>
      <c r="H19" s="151"/>
      <c r="I19" s="151"/>
      <c r="J19" s="151"/>
      <c r="K19" s="151"/>
      <c r="L19" s="151"/>
      <c r="M19" s="152"/>
    </row>
    <row r="20" spans="1:13" ht="15" customHeight="1">
      <c r="A20" s="162"/>
      <c r="B20" s="150"/>
      <c r="C20" s="151"/>
      <c r="D20" s="151"/>
      <c r="E20" s="151"/>
      <c r="F20" s="151"/>
      <c r="G20" s="151"/>
      <c r="H20" s="151"/>
      <c r="I20" s="151"/>
      <c r="J20" s="151"/>
      <c r="K20" s="151"/>
      <c r="L20" s="151"/>
      <c r="M20" s="152"/>
    </row>
    <row r="21" spans="1:13" ht="15.75" customHeight="1" thickBot="1">
      <c r="A21" s="163"/>
      <c r="B21" s="156"/>
      <c r="C21" s="157"/>
      <c r="D21" s="157"/>
      <c r="E21" s="157"/>
      <c r="F21" s="157"/>
      <c r="G21" s="157"/>
      <c r="H21" s="157"/>
      <c r="I21" s="157"/>
      <c r="J21" s="157"/>
      <c r="K21" s="157"/>
      <c r="L21" s="157"/>
      <c r="M21" s="158"/>
    </row>
    <row r="22" spans="1:13" ht="13.5" thickBot="1">
      <c r="A22" s="85"/>
      <c r="B22" s="84"/>
      <c r="C22" s="84"/>
      <c r="D22" s="84"/>
      <c r="E22" s="84"/>
      <c r="F22" s="84"/>
      <c r="G22" s="84"/>
      <c r="H22" s="84"/>
      <c r="I22" s="84"/>
      <c r="J22" s="84"/>
      <c r="K22" s="84"/>
      <c r="L22" s="84"/>
      <c r="M22" s="84"/>
    </row>
    <row r="23" spans="1:13" ht="42.6" customHeight="1">
      <c r="A23" s="50"/>
      <c r="B23" s="51" t="s">
        <v>61</v>
      </c>
      <c r="C23" s="51" t="s">
        <v>62</v>
      </c>
      <c r="D23" s="80" t="s">
        <v>63</v>
      </c>
      <c r="E23" s="51" t="s">
        <v>64</v>
      </c>
      <c r="F23" s="51" t="s">
        <v>65</v>
      </c>
      <c r="G23" s="51" t="s">
        <v>66</v>
      </c>
      <c r="H23" s="62"/>
      <c r="I23" s="62"/>
      <c r="J23" s="62"/>
      <c r="K23" s="62"/>
      <c r="L23" s="62"/>
      <c r="M23" s="62"/>
    </row>
    <row r="24" spans="1:13" customFormat="1" ht="30.75" customHeight="1">
      <c r="A24" s="53" t="s">
        <v>51</v>
      </c>
      <c r="B24" s="59">
        <v>0</v>
      </c>
      <c r="C24" s="59">
        <v>0</v>
      </c>
      <c r="D24" s="59">
        <f>D25/C25-1</f>
        <v>5.9815802229762349E-2</v>
      </c>
      <c r="E24" s="59">
        <v>0</v>
      </c>
      <c r="F24" s="59">
        <v>1.6E-2</v>
      </c>
      <c r="G24" s="59">
        <v>-1.6E-2</v>
      </c>
    </row>
    <row r="25" spans="1:13" customFormat="1" ht="14.45">
      <c r="A25" s="55" t="s">
        <v>52</v>
      </c>
      <c r="B25" s="56">
        <v>103.15</v>
      </c>
      <c r="C25" s="56">
        <v>103.15</v>
      </c>
      <c r="D25" s="56">
        <v>109.32</v>
      </c>
      <c r="E25" s="56">
        <v>109.32</v>
      </c>
      <c r="F25" s="56">
        <v>111.07</v>
      </c>
      <c r="G25" s="56">
        <v>109.32</v>
      </c>
    </row>
    <row r="26" spans="1:13" customFormat="1" ht="14.45">
      <c r="A26" s="58" t="s">
        <v>53</v>
      </c>
      <c r="B26" s="59">
        <v>0</v>
      </c>
      <c r="C26" s="59">
        <v>3.2000000000000001E-2</v>
      </c>
      <c r="D26" s="59">
        <v>0</v>
      </c>
      <c r="E26" s="59">
        <v>2.5000000000000001E-2</v>
      </c>
      <c r="F26" s="59">
        <v>0</v>
      </c>
      <c r="G26" s="59">
        <v>0</v>
      </c>
    </row>
    <row r="27" spans="1:13" customFormat="1" ht="14.45">
      <c r="A27" s="53" t="s">
        <v>54</v>
      </c>
      <c r="B27" s="56">
        <v>914.69</v>
      </c>
      <c r="C27" s="56">
        <v>943</v>
      </c>
      <c r="D27" s="56">
        <v>943</v>
      </c>
      <c r="E27" s="56">
        <v>967</v>
      </c>
      <c r="F27" s="56">
        <v>967</v>
      </c>
      <c r="G27" s="56">
        <v>967</v>
      </c>
    </row>
    <row r="28" spans="1:13" customFormat="1" ht="49.5" customHeight="1">
      <c r="A28" s="53" t="s">
        <v>55</v>
      </c>
      <c r="B28" s="56">
        <v>2744.07</v>
      </c>
      <c r="C28" s="56">
        <f>C27*3</f>
        <v>2829</v>
      </c>
      <c r="D28" s="56">
        <f>D27*3</f>
        <v>2829</v>
      </c>
      <c r="E28" s="56">
        <f>E27*3</f>
        <v>2901</v>
      </c>
      <c r="F28" s="56">
        <f>F27*3</f>
        <v>2901</v>
      </c>
      <c r="G28" s="56">
        <f>G27*3</f>
        <v>2901</v>
      </c>
    </row>
    <row r="29" spans="1:13" customFormat="1" ht="36" customHeight="1">
      <c r="A29" s="53" t="s">
        <v>56</v>
      </c>
      <c r="B29" s="56">
        <v>755</v>
      </c>
      <c r="C29" s="56">
        <v>779</v>
      </c>
      <c r="D29" s="56">
        <v>779</v>
      </c>
      <c r="E29" s="56">
        <v>797</v>
      </c>
      <c r="F29" s="56">
        <v>797</v>
      </c>
      <c r="G29" s="56">
        <v>797</v>
      </c>
    </row>
    <row r="30" spans="1:13" customFormat="1" ht="27" customHeight="1">
      <c r="A30" s="53" t="s">
        <v>67</v>
      </c>
      <c r="B30" s="59">
        <v>0</v>
      </c>
      <c r="C30" s="81"/>
      <c r="D30" s="81"/>
      <c r="E30" s="81"/>
      <c r="F30" s="81"/>
      <c r="G30" s="81"/>
    </row>
    <row r="31" spans="1:13" customFormat="1" ht="29.45" customHeight="1">
      <c r="A31" s="53" t="s">
        <v>68</v>
      </c>
      <c r="B31" s="79">
        <v>952</v>
      </c>
      <c r="C31" s="82"/>
      <c r="D31" s="82"/>
      <c r="E31" s="82"/>
      <c r="F31" s="82"/>
      <c r="G31" s="82"/>
    </row>
    <row r="32" spans="1:13" customFormat="1" ht="14.45"/>
    <row r="33" spans="1:6" customFormat="1" ht="14.45"/>
    <row r="34" spans="1:6" customFormat="1" ht="14.45"/>
    <row r="35" spans="1:6" customFormat="1" ht="14.45"/>
    <row r="36" spans="1:6" customFormat="1" ht="14.45"/>
    <row r="37" spans="1:6" customFormat="1" ht="14.45"/>
    <row r="38" spans="1:6" customFormat="1" ht="14.45"/>
    <row r="39" spans="1:6" customFormat="1" ht="14.45"/>
    <row r="40" spans="1:6" customFormat="1" ht="14.45"/>
    <row r="41" spans="1:6" ht="13.5">
      <c r="A41" s="62"/>
      <c r="B41" s="62"/>
      <c r="C41" s="62"/>
      <c r="D41" s="62"/>
      <c r="E41" s="62"/>
      <c r="F41" s="62"/>
    </row>
    <row r="42" spans="1:6" ht="13.5">
      <c r="A42" s="62"/>
      <c r="B42" s="62"/>
      <c r="C42" s="62"/>
      <c r="D42" s="62"/>
      <c r="E42" s="62"/>
      <c r="F42" s="62"/>
    </row>
    <row r="43" spans="1:6" ht="13.5">
      <c r="A43" s="62"/>
      <c r="B43" s="62"/>
      <c r="C43" s="62"/>
      <c r="D43" s="62"/>
      <c r="E43" s="62"/>
      <c r="F43" s="62"/>
    </row>
    <row r="44" spans="1:6" ht="13.5">
      <c r="A44" s="62"/>
      <c r="B44" s="62"/>
      <c r="C44" s="62"/>
      <c r="D44" s="62"/>
      <c r="E44" s="62"/>
      <c r="F44" s="62"/>
    </row>
    <row r="45" spans="1:6" ht="13.5">
      <c r="A45" s="62"/>
      <c r="B45" s="62"/>
      <c r="C45" s="62"/>
      <c r="D45" s="62"/>
      <c r="E45" s="62"/>
      <c r="F45" s="62"/>
    </row>
    <row r="46" spans="1:6" ht="13.5">
      <c r="A46" s="62"/>
      <c r="B46" s="62"/>
      <c r="C46" s="62"/>
      <c r="D46" s="62"/>
      <c r="E46" s="62"/>
      <c r="F46" s="62"/>
    </row>
  </sheetData>
  <mergeCells count="7">
    <mergeCell ref="A10:M10"/>
    <mergeCell ref="B11:M14"/>
    <mergeCell ref="B15:M17"/>
    <mergeCell ref="B18:M21"/>
    <mergeCell ref="A11:A14"/>
    <mergeCell ref="A15:A17"/>
    <mergeCell ref="A18:A21"/>
  </mergeCells>
  <pageMargins left="0.7" right="0.7" top="0.75" bottom="0.75" header="0.3" footer="0.3"/>
  <pageSetup scale="80" orientation="landscape" r:id="rId1"/>
  <headerFooter>
    <oddHeader xml:space="preserve">&amp;C&amp;"Times New Roman,Bold"&amp;16ACF PETI KEY DENVER
&amp;"Times New Roman,Regular"&amp;10(RATE, SSI, COLA, Room and Board&amp;"Times New Roman,Bold")
</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55b1d7-a9b7-4be3-8953-f0f9bbbba515" xsi:nil="true"/>
    <lcf76f155ced4ddcb4097134ff3c332f xmlns="88bf42df-5a11-40b7-843f-dde3ea0d9320">
      <Terms xmlns="http://schemas.microsoft.com/office/infopath/2007/PartnerControls"/>
    </lcf76f155ced4ddcb4097134ff3c332f>
    <eClearance_x0020__x002d__x0020_2013 xmlns="88bf42df-5a11-40b7-843f-dde3ea0d9320">
      <Url>https://cohcpf.sharepoint.com/eClearance/_layouts/15/wrkstat.aspx?List=88bf42df-5a11-40b7-843f-dde3ea0d9320&amp;WorkflowInstanceName=58e64c2f-bc92-4570-838c-e2eeef77a583</Url>
      <Description>Stop</Description>
    </eClearance_x0020__x002d__x0020_2013>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A383D07DCF1A4A9B22D7FC098ADAD1" ma:contentTypeVersion="31" ma:contentTypeDescription="Create a new document." ma:contentTypeScope="" ma:versionID="9f1070d713d49b78095bc0c9800282eb">
  <xsd:schema xmlns:xsd="http://www.w3.org/2001/XMLSchema" xmlns:xs="http://www.w3.org/2001/XMLSchema" xmlns:p="http://schemas.microsoft.com/office/2006/metadata/properties" xmlns:ns2="88bf42df-5a11-40b7-843f-dde3ea0d9320" xmlns:ns3="205bb03d-a2a2-49e0-822d-095c7bd4e585" xmlns:ns4="9755b1d7-a9b7-4be3-8953-f0f9bbbba515" targetNamespace="http://schemas.microsoft.com/office/2006/metadata/properties" ma:root="true" ma:fieldsID="ac47fbdbf346b80fae59e48a53638413" ns2:_="" ns3:_="" ns4:_="">
    <xsd:import namespace="88bf42df-5a11-40b7-843f-dde3ea0d9320"/>
    <xsd:import namespace="205bb03d-a2a2-49e0-822d-095c7bd4e585"/>
    <xsd:import namespace="9755b1d7-a9b7-4be3-8953-f0f9bbbba515"/>
    <xsd:element name="properties">
      <xsd:complexType>
        <xsd:sequence>
          <xsd:element name="documentManagement">
            <xsd:complexType>
              <xsd:all>
                <xsd:element ref="ns3:SharedWithUsers" minOccurs="0"/>
                <xsd:element ref="ns3:SharingHintHash" minOccurs="0"/>
                <xsd:element ref="ns4:SharedWithDetails" minOccurs="0"/>
                <xsd:element ref="ns4:LastSharedByUser" minOccurs="0"/>
                <xsd:element ref="ns4:LastSharedByTime"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2:MediaServiceLocation" minOccurs="0"/>
                <xsd:element ref="ns2:MediaServiceAutoKeyPoints" minOccurs="0"/>
                <xsd:element ref="ns2:MediaServiceKeyPoints" minOccurs="0"/>
                <xsd:element ref="ns2:eClearance_x0020__x002d__x0020_2013"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f42df-5a11-40b7-843f-dde3ea0d932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internalName="MediaServiceAutoTags" ma:readOnly="true">
      <xsd:simpleType>
        <xsd:restriction base="dms:Text"/>
      </xsd:simpleType>
    </xsd:element>
    <xsd:element name="MediaServiceOCR" ma:index="21" nillable="true" ma:displayName="MediaServiceOCR" ma:internalName="MediaServiceOCR" ma:readOnly="true">
      <xsd:simpleType>
        <xsd:restriction base="dms:Note">
          <xsd:maxLength value="255"/>
        </xsd:restriction>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eClearance_x0020__x002d__x0020_2013" ma:index="28" nillable="true" ma:displayName="eClearance - 2013" ma:internalName="eClearance_x0020__x002d__x0020_2013">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9" nillable="true" ma:displayName="MediaLengthInSeconds" ma:hidden="true"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00ad1e36-3292-4be9-a1e7-e63c408760a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5bb03d-a2a2-49e0-822d-095c7bd4e58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55b1d7-a9b7-4be3-8953-f0f9bbbba515" elementFormDefault="qualified">
    <xsd:import namespace="http://schemas.microsoft.com/office/2006/documentManagement/types"/>
    <xsd:import namespace="http://schemas.microsoft.com/office/infopath/2007/PartnerControls"/>
    <xsd:element name="SharedWithDetails" ma:index="13" nillable="true" ma:displayName="Shared With Details" ma:internalName="SharedWithDetails" ma:readOnly="true">
      <xsd:simpleType>
        <xsd:restriction base="dms:Note">
          <xsd:maxLength value="255"/>
        </xsd:restrictio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element name="TaxCatchAll" ma:index="32" nillable="true" ma:displayName="Taxonomy Catch All Column" ma:hidden="true" ma:list="{049bfdc5-8783-49eb-9830-a7055166c6d7}" ma:internalName="TaxCatchAll" ma:showField="CatchAllData" ma:web="9755b1d7-a9b7-4be3-8953-f0f9bbbba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8E042D-7617-4DA8-AFFF-8E1CD28C01CD}"/>
</file>

<file path=customXml/itemProps2.xml><?xml version="1.0" encoding="utf-8"?>
<ds:datastoreItem xmlns:ds="http://schemas.openxmlformats.org/officeDocument/2006/customXml" ds:itemID="{4ED462AF-D88F-4F3A-BB95-80AFE6602742}"/>
</file>

<file path=customXml/itemProps3.xml><?xml version="1.0" encoding="utf-8"?>
<ds:datastoreItem xmlns:ds="http://schemas.openxmlformats.org/officeDocument/2006/customXml" ds:itemID="{A8FB09A4-53E6-418F-B223-4E2340D6D64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Miles</dc:creator>
  <cp:keywords/>
  <dc:description/>
  <cp:lastModifiedBy>Rodgers, Victoria</cp:lastModifiedBy>
  <cp:revision/>
  <dcterms:created xsi:type="dcterms:W3CDTF">2023-06-09T16:36:15Z</dcterms:created>
  <dcterms:modified xsi:type="dcterms:W3CDTF">2025-12-17T17:16:33Z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0x010100F2A383D07DCF1A4A9B22D7FC098ADAD1</vt:lpwstr>
  </property>
  <property fmtid="{D5CDD505-2E9C-101B-9397-08002B2CF9AE}" pid="3" name="MediaServiceImageTags">
    <vt:lpwstr/>
  </property>
</Properties>
</file>