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365" documentId="13_ncr:1_{F54F1202-B97E-465B-9135-00D3C943A132}" xr6:coauthVersionLast="47" xr6:coauthVersionMax="47" xr10:uidLastSave="{79396EE5-B073-46D0-8BC2-22B25E7084C1}"/>
  <bookViews>
    <workbookView xWindow="-110" yWindow="-110" windowWidth="19420" windowHeight="11500" xr2:uid="{76C71A13-D11F-4443-A930-B5450E9287BA}"/>
  </bookViews>
  <sheets>
    <sheet name="PETI Denver" sheetId="1" r:id="rId1"/>
    <sheet name="ACF PETI Key Denver" sheetId="4" r:id="rId2"/>
  </sheets>
  <definedNames>
    <definedName name="ClientACFServicePayment" localSheetId="0">'PETI Denver'!$G$18</definedName>
    <definedName name="ClientACFServicePayment">#REF!</definedName>
    <definedName name="ClientLTInsurance" localSheetId="1">#REF!</definedName>
    <definedName name="ClientLTInsurance">'PETI Denver'!$G$9</definedName>
    <definedName name="ClientPNA" localSheetId="1">#REF!</definedName>
    <definedName name="ClientPNA">'PETI Denver'!$G$11</definedName>
    <definedName name="GrossIncome" localSheetId="1">#REF!</definedName>
    <definedName name="GrossIncome">'PETI Denver'!$G$8</definedName>
    <definedName name="NoncoveredMedicalAllowance" localSheetId="1">#REF!</definedName>
    <definedName name="NoncoveredMedicalAllowance">'PETI Denver'!$G$14</definedName>
    <definedName name="OtherFamilymemberAllowance" localSheetId="1">#REF!</definedName>
    <definedName name="OtherFamilymemberAllowance">'PETI Denver'!$G$13</definedName>
    <definedName name="PNAMax" localSheetId="1">#REF!</definedName>
    <definedName name="PNAMax">'PETI Denver'!$G$12</definedName>
    <definedName name="ProvRate">#REF!</definedName>
    <definedName name="RoomBoard" localSheetId="1">#REF!</definedName>
    <definedName name="RoomBoard">'PETI Denver'!$G$19</definedName>
    <definedName name="ServiceAmount" localSheetId="0">'PETI Denver'!$G$26</definedName>
    <definedName name="ServiceAmount">#REF!</definedName>
    <definedName name="TaxAllowance" localSheetId="1">#REF!</definedName>
    <definedName name="TaxAllowance">'PETI Denver'!$G$15</definedName>
    <definedName name="TotalGrossIncome" localSheetId="1">#REF!</definedName>
    <definedName name="TotalGrossIncome">'PETI Denver'!$G$10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 l="1"/>
  <c r="F28" i="4"/>
  <c r="E28" i="4"/>
  <c r="D24" i="4"/>
  <c r="D28" i="4"/>
  <c r="B6" i="4"/>
  <c r="C28" i="4"/>
  <c r="G26" i="1" l="1"/>
  <c r="F6" i="1" l="1"/>
  <c r="G19" i="1" l="1"/>
  <c r="G10" i="1" l="1"/>
  <c r="G11" i="1" l="1"/>
  <c r="G16" i="1" s="1"/>
  <c r="G18" i="1" s="1"/>
  <c r="G20" i="1" s="1"/>
  <c r="C38" i="1" s="1"/>
  <c r="G22" i="1" l="1"/>
  <c r="G23" i="1" s="1"/>
  <c r="G24" i="1" s="1"/>
  <c r="G27" i="1"/>
  <c r="G28" i="1" s="1"/>
  <c r="G30" i="1" s="1"/>
  <c r="C39" i="1" s="1"/>
</calcChain>
</file>

<file path=xl/sharedStrings.xml><?xml version="1.0" encoding="utf-8"?>
<sst xmlns="http://schemas.openxmlformats.org/spreadsheetml/2006/main" count="75" uniqueCount="69">
  <si>
    <t xml:space="preserve"> Member Name:</t>
  </si>
  <si>
    <t>County:</t>
  </si>
  <si>
    <t>Member ID:</t>
  </si>
  <si>
    <t>Case Manager:</t>
  </si>
  <si>
    <t>ACF Provider:</t>
  </si>
  <si>
    <t>CM Phone #:</t>
  </si>
  <si>
    <t>Start Date:</t>
  </si>
  <si>
    <t>End Date:</t>
  </si>
  <si>
    <t>Total Days:</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</si>
  <si>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</si>
  <si>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Step 1</t>
  </si>
  <si>
    <t xml:space="preserve">Member's Gross Monthly Long Term Care Insurance Amount </t>
  </si>
  <si>
    <t>Step 2</t>
  </si>
  <si>
    <t>Total Member's Gross Monthly Income</t>
  </si>
  <si>
    <t>Personal Needs Allowance</t>
  </si>
  <si>
    <t xml:space="preserve"> Member's Personal Needs Allowance Maximum</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</si>
  <si>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</si>
  <si>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Step 3</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</si>
  <si>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</si>
  <si>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Step 4</t>
  </si>
  <si>
    <t>Tax Allowance</t>
  </si>
  <si>
    <t>Step 5</t>
  </si>
  <si>
    <t>Total Allowances including Personal Needs Allowance</t>
  </si>
  <si>
    <t>Member Payment Amount</t>
  </si>
  <si>
    <t xml:space="preserve">    Member Obligation for Service Payment to ACF</t>
  </si>
  <si>
    <r>
      <t xml:space="preserve">    Standard Room and Board Rate</t>
    </r>
    <r>
      <rPr>
        <vertAlign val="superscript"/>
        <sz val="10"/>
        <rFont val="Times New Roman"/>
        <family val="1"/>
      </rPr>
      <t>3</t>
    </r>
  </si>
  <si>
    <t>Total Member Payment to ACF</t>
  </si>
  <si>
    <t>Member's Income</t>
  </si>
  <si>
    <t xml:space="preserve">        Income Available to member to pay to ACF</t>
  </si>
  <si>
    <t xml:space="preserve">     Overage Income</t>
  </si>
  <si>
    <t>Total Income available to the member including Personal Needs Allowance</t>
  </si>
  <si>
    <t>Monthly Payment to ACF</t>
  </si>
  <si>
    <t xml:space="preserve">        Monthly Payment to ACF</t>
  </si>
  <si>
    <t xml:space="preserve">        Member's Payment for Services to ACF</t>
  </si>
  <si>
    <r>
      <t xml:space="preserve">     Monthly amount billable by fiscal agent for remaining Services</t>
    </r>
    <r>
      <rPr>
        <sz val="8"/>
        <rFont val="Times New Roman"/>
        <family val="1"/>
      </rPr>
      <t xml:space="preserve">
     (Service amount minus the member's payment for Services)</t>
    </r>
  </si>
  <si>
    <t>Daily Medicaid payment for services</t>
  </si>
  <si>
    <t>Member Consent and Understanding</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</si>
  <si>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</si>
  <si>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</si>
  <si>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</si>
  <si>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</si>
  <si>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</si>
  <si>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Member's/Guardian's Signature &amp; Date</t>
  </si>
  <si>
    <t>Case Manager's Signature &amp; Date</t>
  </si>
  <si>
    <t>Resident Payment</t>
  </si>
  <si>
    <t>a month</t>
  </si>
  <si>
    <t>Provider Reimbursement</t>
  </si>
  <si>
    <t>a day</t>
  </si>
  <si>
    <t xml:space="preserve">C.C.R 8.486.10 "HCBS-EBD Case Management Funtions"; C.C.R 8.509.30 "HCBS-CMHS Case Management Funtions";C.C.R. 8.486.60 "Calculation of Client Payment (PETI)" </t>
  </si>
  <si>
    <t>See Special Instructions for Spousal Protection Clients</t>
  </si>
  <si>
    <t>COLA Increase
01/01/2026</t>
  </si>
  <si>
    <t>Rate Increase</t>
  </si>
  <si>
    <t>ACF RATE</t>
  </si>
  <si>
    <t>COLA</t>
  </si>
  <si>
    <t>SSI</t>
  </si>
  <si>
    <t>300% Maximum (I)</t>
  </si>
  <si>
    <t>Room and Board</t>
  </si>
  <si>
    <t>NOTES</t>
  </si>
  <si>
    <t>Amount equal to the Old Age Pension amount ($832.00)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</si>
  <si>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</si>
  <si>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did not increase. C.C.R 8.495.7.A</t>
  </si>
  <si>
    <t>FY2023-24</t>
  </si>
  <si>
    <t>COLA Increase 1/1/2024</t>
  </si>
  <si>
    <t>FY 2024-25</t>
  </si>
  <si>
    <t>COLA Increase 1/1/2025</t>
  </si>
  <si>
    <t>FY 2025-26</t>
  </si>
  <si>
    <t>FY 2025-26
10/01/2025</t>
  </si>
  <si>
    <t>OAP Increase</t>
  </si>
  <si>
    <t>OAP Pension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</si>
</sst>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20">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0"/>
        <bgColor indexed="64"/>
      </patternFill>
    </fill>
    <fill>
      <patternFill patternType="solid">
        <fgColor theme="2" tint="-0.249977111117893"/>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166">
    <xf numFmtId="0" fontId="0" fillId="0" borderId="0" xfId="0"/>
    <xf numFmtId="0" fontId="3" fillId="0" borderId="0" xfId="0" applyFont="1"/>
    <xf numFmtId="9" fontId="7" fillId="0" borderId="4" xfId="2" applyFont="1" applyFill="1" applyBorder="1" applyAlignment="1" applyProtection="1">
      <alignment horizontal="left" indent="1"/>
    </xf>
    <xf numFmtId="0" fontId="2" fillId="0" borderId="1" xfId="0" applyFont="1" applyBorder="1" applyAlignment="1">
      <alignment horizontal="right" vertical="center"/>
    </xf>
    <xf numFmtId="0" fontId="2" fillId="0" borderId="1" xfId="0" applyFont="1" applyBorder="1" applyAlignment="1">
      <alignment horizontal="right"/>
    </xf>
    <xf numFmtId="0" fontId="7" fillId="0" borderId="0" xfId="3" applyFont="1"/>
    <xf numFmtId="44" fontId="7" fillId="0" borderId="12" xfId="1" applyFont="1" applyFill="1" applyBorder="1" applyAlignment="1" applyProtection="1">
      <alignment horizontal="right"/>
    </xf>
    <xf numFmtId="0" fontId="6" fillId="0" borderId="9" xfId="3" applyFont="1" applyBorder="1" applyAlignment="1">
      <alignment horizontal="left" indent="1"/>
    </xf>
    <xf numFmtId="0" fontId="6" fillId="0" borderId="9" xfId="3" applyFont="1" applyBorder="1"/>
    <xf numFmtId="0" fontId="8" fillId="0" borderId="9" xfId="3" applyFont="1" applyBorder="1" applyAlignment="1">
      <alignment horizontal="right" vertical="top"/>
    </xf>
    <xf numFmtId="44" fontId="6" fillId="0" borderId="10" xfId="1" applyFont="1" applyFill="1" applyBorder="1" applyAlignment="1" applyProtection="1">
      <alignment horizontal="right"/>
    </xf>
    <xf numFmtId="44" fontId="7" fillId="0" borderId="12" xfId="3" applyNumberFormat="1" applyFont="1" applyBorder="1" applyAlignment="1">
      <alignment horizontal="right"/>
    </xf>
    <xf numFmtId="9" fontId="6" fillId="0" borderId="8" xfId="2" applyFont="1" applyFill="1" applyBorder="1" applyAlignment="1" applyProtection="1"/>
    <xf numFmtId="0" fontId="6" fillId="0" borderId="6" xfId="3" applyFont="1" applyBorder="1"/>
    <xf numFmtId="0" fontId="8" fillId="0" borderId="6" xfId="3" applyFont="1" applyBorder="1" applyAlignment="1">
      <alignment horizontal="right" vertical="top"/>
    </xf>
    <xf numFmtId="44" fontId="13" fillId="0" borderId="4" xfId="1" applyFont="1" applyBorder="1" applyAlignment="1" applyProtection="1"/>
    <xf numFmtId="0" fontId="7" fillId="0" borderId="12" xfId="3" applyFont="1" applyBorder="1" applyAlignment="1">
      <alignment horizontal="right" vertical="top"/>
    </xf>
    <xf numFmtId="44" fontId="14" fillId="0" borderId="4" xfId="1" applyFont="1" applyBorder="1" applyAlignment="1" applyProtection="1">
      <alignment horizontal="left"/>
    </xf>
    <xf numFmtId="0" fontId="7" fillId="0" borderId="12" xfId="3" applyFont="1" applyBorder="1" applyAlignment="1" applyProtection="1">
      <alignment horizontal="right"/>
      <protection locked="0"/>
    </xf>
    <xf numFmtId="44" fontId="13" fillId="0" borderId="4" xfId="1" applyFont="1" applyBorder="1" applyAlignment="1" applyProtection="1">
      <alignment horizontal="left"/>
    </xf>
    <xf numFmtId="0" fontId="16" fillId="0" borderId="12" xfId="3" applyFont="1" applyBorder="1" applyAlignment="1">
      <alignment horizontal="right"/>
    </xf>
    <xf numFmtId="44" fontId="7" fillId="0" borderId="4" xfId="1" applyFont="1" applyBorder="1" applyAlignment="1" applyProtection="1">
      <alignment horizontal="left"/>
    </xf>
    <xf numFmtId="44" fontId="17" fillId="0" borderId="8" xfId="1" applyFont="1" applyBorder="1" applyProtection="1"/>
    <xf numFmtId="0" fontId="7" fillId="0" borderId="9" xfId="3" applyFont="1" applyBorder="1"/>
    <xf numFmtId="44" fontId="17" fillId="0" borderId="9" xfId="1" applyFont="1" applyBorder="1" applyProtection="1"/>
    <xf numFmtId="0" fontId="6" fillId="0" borderId="0" xfId="3" applyFont="1"/>
    <xf numFmtId="0" fontId="8" fillId="0" borderId="0" xfId="3" applyFont="1" applyAlignment="1">
      <alignment horizontal="right" vertical="top"/>
    </xf>
    <xf numFmtId="44" fontId="6" fillId="0" borderId="11" xfId="1" applyFont="1" applyFill="1" applyBorder="1" applyAlignment="1" applyProtection="1">
      <alignment horizontal="right"/>
    </xf>
    <xf numFmtId="0" fontId="7" fillId="0" borderId="0" xfId="3" applyFont="1" applyAlignment="1">
      <alignment horizontal="left" indent="1"/>
    </xf>
    <xf numFmtId="0" fontId="6" fillId="0" borderId="0" xfId="3" applyFont="1" applyAlignment="1">
      <alignment horizontal="left" indent="1"/>
    </xf>
    <xf numFmtId="0" fontId="7" fillId="0" borderId="6" xfId="3" applyFont="1" applyBorder="1" applyAlignment="1">
      <alignment horizontal="left" indent="1"/>
    </xf>
    <xf numFmtId="0" fontId="7" fillId="0" borderId="6" xfId="3" applyFont="1" applyBorder="1"/>
    <xf numFmtId="0" fontId="7" fillId="0" borderId="11" xfId="3" applyFont="1" applyBorder="1" applyAlignment="1">
      <alignment horizontal="right"/>
    </xf>
    <xf numFmtId="0" fontId="11" fillId="0" borderId="0" xfId="3" applyFont="1"/>
    <xf numFmtId="0" fontId="6" fillId="0" borderId="8" xfId="3" applyFont="1" applyBorder="1"/>
    <xf numFmtId="0" fontId="7" fillId="0" borderId="0" xfId="3" applyFont="1" applyAlignment="1">
      <alignment horizontal="right" vertical="top"/>
    </xf>
    <xf numFmtId="165" fontId="7" fillId="0" borderId="0" xfId="3" applyNumberFormat="1" applyFont="1" applyAlignment="1">
      <alignment horizontal="center"/>
    </xf>
    <xf numFmtId="0" fontId="16" fillId="0" borderId="0" xfId="3" applyFont="1"/>
    <xf numFmtId="0" fontId="6" fillId="0" borderId="5" xfId="3" applyFont="1" applyBorder="1" applyAlignment="1">
      <alignment horizontal="left" indent="1"/>
    </xf>
    <xf numFmtId="0" fontId="6" fillId="0" borderId="6" xfId="3" applyFont="1" applyBorder="1" applyAlignment="1">
      <alignment horizontal="right"/>
    </xf>
    <xf numFmtId="0" fontId="6" fillId="0" borderId="8" xfId="3" applyFont="1" applyBorder="1" applyAlignment="1">
      <alignment horizontal="left" wrapText="1" indent="1"/>
    </xf>
    <xf numFmtId="0" fontId="6" fillId="0" borderId="9" xfId="3" applyFont="1" applyBorder="1" applyAlignment="1">
      <alignment horizontal="right"/>
    </xf>
    <xf numFmtId="14" fontId="15" fillId="2" borderId="0" xfId="3" applyNumberFormat="1" applyFont="1" applyFill="1" applyAlignment="1" applyProtection="1">
      <alignment horizontal="center"/>
      <protection locked="0"/>
    </xf>
    <xf numFmtId="44" fontId="6" fillId="0" borderId="12" xfId="3" applyNumberFormat="1" applyFont="1" applyBorder="1" applyAlignment="1">
      <alignment horizontal="right"/>
    </xf>
    <xf numFmtId="44" fontId="7" fillId="4" borderId="12" xfId="3" applyNumberFormat="1" applyFont="1" applyFill="1" applyBorder="1" applyAlignment="1" applyProtection="1">
      <alignment horizontal="right"/>
      <protection locked="0"/>
    </xf>
    <xf numFmtId="0" fontId="4" fillId="3" borderId="9" xfId="0" applyFont="1" applyFill="1" applyBorder="1"/>
    <xf numFmtId="0" fontId="2" fillId="0" borderId="20" xfId="0" applyFont="1" applyBorder="1" applyAlignment="1">
      <alignment horizontal="right" vertical="center"/>
    </xf>
    <xf numFmtId="0" fontId="2" fillId="0" borderId="23" xfId="0" applyFont="1" applyBorder="1" applyAlignment="1">
      <alignment horizontal="right" vertical="center"/>
    </xf>
    <xf numFmtId="0" fontId="2" fillId="0" borderId="25" xfId="0" applyFont="1" applyBorder="1" applyAlignment="1">
      <alignment horizontal="right"/>
    </xf>
    <xf numFmtId="0" fontId="3" fillId="3" borderId="8" xfId="0" applyFont="1" applyFill="1" applyBorder="1"/>
    <xf numFmtId="164" fontId="6" fillId="0" borderId="20" xfId="3" applyNumberFormat="1" applyFont="1" applyBorder="1" applyAlignment="1">
      <alignment horizontal="center" vertical="center"/>
    </xf>
    <xf numFmtId="0" fontId="6" fillId="0" borderId="19" xfId="3" applyFont="1" applyBorder="1" applyAlignment="1">
      <alignment horizontal="center" vertical="center" wrapText="1"/>
    </xf>
    <xf numFmtId="0" fontId="6" fillId="0" borderId="0" xfId="3" applyFont="1" applyAlignment="1">
      <alignment horizontal="center" vertical="center"/>
    </xf>
    <xf numFmtId="0" fontId="6" fillId="0" borderId="25" xfId="3" applyFont="1" applyBorder="1" applyAlignment="1">
      <alignment vertical="center" wrapText="1"/>
    </xf>
    <xf numFmtId="0" fontId="7" fillId="0" borderId="0" xfId="3" applyFont="1" applyAlignment="1">
      <alignment vertical="center"/>
    </xf>
    <xf numFmtId="0" fontId="2" fillId="5" borderId="25" xfId="3" applyFont="1" applyFill="1" applyBorder="1" applyAlignment="1">
      <alignment horizontal="left" vertical="center" wrapText="1"/>
    </xf>
    <xf numFmtId="44" fontId="7" fillId="0" borderId="30" xfId="5" applyFont="1" applyBorder="1" applyAlignment="1">
      <alignment vertical="center"/>
    </xf>
    <xf numFmtId="44" fontId="7" fillId="0" borderId="0" xfId="3" applyNumberFormat="1" applyFont="1" applyAlignment="1">
      <alignment vertical="center"/>
    </xf>
    <xf numFmtId="49" fontId="2" fillId="0" borderId="25" xfId="5" applyNumberFormat="1" applyFont="1" applyFill="1" applyBorder="1" applyAlignment="1" applyProtection="1">
      <alignment horizontal="left" vertical="center" wrapText="1"/>
    </xf>
    <xf numFmtId="10" fontId="7" fillId="0" borderId="30" xfId="6" applyNumberFormat="1" applyFont="1" applyBorder="1" applyAlignment="1">
      <alignment vertical="center"/>
    </xf>
    <xf numFmtId="0" fontId="7" fillId="0" borderId="0" xfId="3" applyFont="1" applyAlignment="1">
      <alignment wrapText="1"/>
    </xf>
    <xf numFmtId="0" fontId="18" fillId="0" borderId="0" xfId="3" applyFont="1" applyAlignment="1">
      <alignment horizontal="center" vertical="center" wrapText="1"/>
    </xf>
    <xf numFmtId="0" fontId="5" fillId="0" borderId="0" xfId="3"/>
    <xf numFmtId="44" fontId="7" fillId="4" borderId="12" xfId="1" applyFont="1" applyFill="1" applyBorder="1" applyAlignment="1" applyProtection="1">
      <alignment horizontal="right"/>
      <protection locked="0"/>
    </xf>
    <xf numFmtId="0" fontId="3" fillId="0" borderId="6" xfId="0" applyFont="1" applyBorder="1" applyAlignment="1">
      <alignment horizontal="right"/>
    </xf>
    <xf numFmtId="0" fontId="3" fillId="0" borderId="0" xfId="0" applyFont="1" applyAlignment="1">
      <alignment horizontal="right"/>
    </xf>
    <xf numFmtId="44" fontId="3" fillId="0" borderId="12" xfId="0" applyNumberFormat="1" applyFont="1" applyBorder="1" applyAlignment="1">
      <alignment horizontal="right"/>
    </xf>
    <xf numFmtId="0" fontId="6" fillId="0" borderId="9" xfId="3" applyFont="1" applyBorder="1" applyAlignment="1">
      <alignment vertical="top"/>
    </xf>
    <xf numFmtId="0" fontId="3" fillId="3" borderId="12" xfId="0" applyFont="1" applyFill="1" applyBorder="1"/>
    <xf numFmtId="0" fontId="3" fillId="3" borderId="10" xfId="0" applyFont="1" applyFill="1" applyBorder="1"/>
    <xf numFmtId="164" fontId="12" fillId="0" borderId="11" xfId="3" applyNumberFormat="1" applyFont="1" applyBorder="1"/>
    <xf numFmtId="0" fontId="7" fillId="0" borderId="10" xfId="3" applyFont="1" applyBorder="1" applyAlignment="1" applyProtection="1">
      <alignment horizontal="right"/>
      <protection locked="0"/>
    </xf>
    <xf numFmtId="44" fontId="6" fillId="0" borderId="11" xfId="1" applyFont="1" applyBorder="1" applyAlignment="1" applyProtection="1">
      <alignment horizontal="right"/>
    </xf>
    <xf numFmtId="44" fontId="6" fillId="0" borderId="10" xfId="1" applyFont="1" applyBorder="1" applyAlignment="1" applyProtection="1">
      <alignment horizontal="right"/>
    </xf>
    <xf numFmtId="44" fontId="7" fillId="4" borderId="11" xfId="1" quotePrefix="1" applyFont="1" applyFill="1" applyBorder="1" applyAlignment="1" applyProtection="1">
      <alignment horizontal="right"/>
      <protection locked="0"/>
    </xf>
    <xf numFmtId="0" fontId="2" fillId="0" borderId="17" xfId="0" applyFont="1" applyBorder="1" applyAlignment="1">
      <alignment horizontal="right"/>
    </xf>
    <xf numFmtId="0" fontId="3" fillId="3" borderId="0" xfId="0" applyFont="1" applyFill="1"/>
    <xf numFmtId="49" fontId="3" fillId="0" borderId="18" xfId="0" applyNumberFormat="1" applyFont="1" applyBorder="1" applyAlignment="1">
      <alignment horizontal="center"/>
    </xf>
    <xf numFmtId="14" fontId="3" fillId="0" borderId="3" xfId="0" applyNumberFormat="1" applyFont="1" applyBorder="1" applyAlignment="1" applyProtection="1">
      <alignment horizontal="center"/>
      <protection locked="0"/>
    </xf>
    <xf numFmtId="44" fontId="7" fillId="0" borderId="30" xfId="5" applyFont="1" applyFill="1" applyBorder="1" applyAlignment="1">
      <alignment vertical="center"/>
    </xf>
    <xf numFmtId="14" fontId="6" fillId="0" borderId="19" xfId="3" applyNumberFormat="1" applyFont="1" applyBorder="1" applyAlignment="1">
      <alignment horizontal="center" vertical="center" wrapText="1"/>
    </xf>
    <xf numFmtId="10" fontId="7" fillId="6" borderId="30" xfId="6" applyNumberFormat="1" applyFont="1" applyFill="1" applyBorder="1" applyAlignment="1">
      <alignment vertical="center"/>
    </xf>
    <xf numFmtId="44" fontId="7" fillId="6" borderId="30" xfId="5" applyFont="1" applyFill="1" applyBorder="1" applyAlignment="1">
      <alignment vertical="center"/>
    </xf>
    <xf numFmtId="0" fontId="7" fillId="0" borderId="0" xfId="3" applyFont="1"/>
    <xf numFmtId="0" fontId="7" fillId="0" borderId="0" xfId="3" applyFont="1" applyAlignment="1">
      <alignment wrapText="1"/>
    </xf>
    <xf numFmtId="44" fontId="6" fillId="0" borderId="12" xfId="1" applyFont="1" applyFill="1" applyBorder="1" applyAlignment="1" applyProtection="1">
      <alignment horizontal="right"/>
    </xf>
    <xf numFmtId="0" fontId="7" fillId="0" borderId="4" xfId="3" applyFont="1" applyBorder="1" applyAlignment="1">
      <alignment horizontal="left"/>
    </xf>
    <xf numFmtId="0" fontId="7" fillId="0" borderId="0" xfId="3" applyFont="1" applyAlignment="1">
      <alignment horizontal="left"/>
    </xf>
    <xf numFmtId="0" fontId="3" fillId="0" borderId="25" xfId="3" applyFont="1" applyFill="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5" borderId="2"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6" fillId="0" borderId="5" xfId="3" applyFont="1" applyBorder="1" applyAlignment="1">
      <alignment horizontal="left" vertical="top" wrapText="1"/>
    </xf>
    <xf numFmtId="0" fontId="6" fillId="0" borderId="6" xfId="3" applyFont="1" applyBorder="1" applyAlignment="1">
      <alignment horizontal="left" vertical="top" wrapText="1"/>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1" xfId="0" applyFont="1" applyBorder="1" applyAlignment="1" applyProtection="1">
      <alignment horizontal="center"/>
      <protection locked="0"/>
    </xf>
    <xf numFmtId="0" fontId="3" fillId="0" borderId="24" xfId="0" applyFont="1" applyBorder="1" applyAlignment="1" applyProtection="1">
      <alignment horizontal="center"/>
      <protection locked="0"/>
    </xf>
    <xf numFmtId="0" fontId="6" fillId="0" borderId="4" xfId="3" applyFont="1" applyBorder="1" applyAlignment="1">
      <alignment horizontal="left"/>
    </xf>
    <xf numFmtId="0" fontId="6" fillId="0" borderId="0" xfId="3" applyFont="1" applyAlignment="1">
      <alignment horizontal="left"/>
    </xf>
    <xf numFmtId="0" fontId="6" fillId="0" borderId="4" xfId="3" applyFont="1" applyBorder="1" applyAlignment="1">
      <alignment horizontal="left" vertical="center" wrapText="1"/>
    </xf>
    <xf numFmtId="0" fontId="6" fillId="0" borderId="0" xfId="3" applyFont="1" applyAlignment="1">
      <alignment horizontal="left" vertical="center" wrapText="1"/>
    </xf>
    <xf numFmtId="0" fontId="7" fillId="0" borderId="4" xfId="3" applyFont="1" applyBorder="1" applyAlignment="1">
      <alignment horizontal="left" wrapText="1" indent="1"/>
    </xf>
    <xf numFmtId="0" fontId="7" fillId="0" borderId="0" xfId="3" applyFont="1" applyAlignment="1">
      <alignment wrapText="1"/>
    </xf>
    <xf numFmtId="0" fontId="7" fillId="0" borderId="4" xfId="3" applyFont="1" applyBorder="1" applyAlignment="1">
      <alignment wrapText="1"/>
    </xf>
    <xf numFmtId="44" fontId="6" fillId="0" borderId="12" xfId="1" applyFont="1" applyFill="1" applyBorder="1" applyAlignment="1" applyProtection="1">
      <alignment horizontal="right"/>
    </xf>
    <xf numFmtId="0" fontId="7" fillId="0" borderId="12" xfId="3" applyFont="1" applyBorder="1" applyAlignment="1">
      <alignment horizontal="right"/>
    </xf>
    <xf numFmtId="9" fontId="6" fillId="0" borderId="4" xfId="2" applyFont="1" applyFill="1" applyBorder="1" applyAlignment="1" applyProtection="1">
      <alignment horizontal="left"/>
    </xf>
    <xf numFmtId="9" fontId="6" fillId="0" borderId="0" xfId="2" applyFont="1" applyFill="1" applyBorder="1" applyAlignment="1" applyProtection="1">
      <alignment horizontal="left"/>
    </xf>
    <xf numFmtId="9" fontId="7" fillId="0" borderId="4" xfId="2" applyFont="1" applyFill="1" applyBorder="1" applyAlignment="1" applyProtection="1">
      <alignment horizontal="left"/>
    </xf>
    <xf numFmtId="9" fontId="7" fillId="0" borderId="0" xfId="2" applyFont="1" applyFill="1" applyBorder="1" applyAlignment="1" applyProtection="1">
      <alignment horizontal="left"/>
    </xf>
    <xf numFmtId="0" fontId="6" fillId="0" borderId="8" xfId="3" applyFont="1" applyBorder="1" applyAlignment="1">
      <alignment horizontal="left" vertical="top"/>
    </xf>
    <xf numFmtId="0" fontId="6" fillId="0" borderId="9" xfId="3" applyFont="1" applyBorder="1" applyAlignment="1">
      <alignment horizontal="left" vertical="top"/>
    </xf>
    <xf numFmtId="0" fontId="6" fillId="0" borderId="4" xfId="3" applyFont="1" applyBorder="1" applyAlignment="1">
      <alignment horizontal="left" vertical="top" wrapText="1"/>
    </xf>
    <xf numFmtId="0" fontId="6" fillId="0" borderId="0" xfId="3" applyFont="1" applyAlignment="1">
      <alignment horizontal="left" vertical="top" wrapText="1"/>
    </xf>
    <xf numFmtId="0" fontId="6" fillId="0" borderId="5" xfId="3" applyFont="1" applyBorder="1" applyAlignment="1">
      <alignment horizontal="left"/>
    </xf>
    <xf numFmtId="0" fontId="6" fillId="0" borderId="6" xfId="3" applyFont="1" applyBorder="1" applyAlignment="1">
      <alignment horizontal="left"/>
    </xf>
    <xf numFmtId="0" fontId="7" fillId="0" borderId="4" xfId="3" applyFont="1" applyBorder="1" applyAlignment="1">
      <alignment horizontal="left"/>
    </xf>
    <xf numFmtId="0" fontId="7" fillId="0" borderId="0" xfId="3" applyFont="1" applyAlignment="1">
      <alignment horizontal="left"/>
    </xf>
    <xf numFmtId="9" fontId="6" fillId="0" borderId="8" xfId="2" applyFont="1" applyFill="1" applyBorder="1" applyAlignment="1" applyProtection="1">
      <alignment horizontal="left"/>
    </xf>
    <xf numFmtId="9" fontId="6" fillId="0" borderId="9" xfId="2" applyFont="1" applyFill="1" applyBorder="1" applyAlignment="1" applyProtection="1">
      <alignment horizontal="left"/>
    </xf>
    <xf numFmtId="44" fontId="6" fillId="0" borderId="5" xfId="1" applyFont="1" applyBorder="1" applyAlignment="1" applyProtection="1">
      <alignment horizontal="left"/>
    </xf>
    <xf numFmtId="44" fontId="6" fillId="0" borderId="6" xfId="1" applyFont="1" applyBorder="1" applyAlignment="1" applyProtection="1">
      <alignment horizontal="left"/>
    </xf>
    <xf numFmtId="0" fontId="19" fillId="0" borderId="6" xfId="3" applyFont="1" applyBorder="1" applyAlignment="1" applyProtection="1">
      <alignment horizontal="center"/>
      <protection locked="0"/>
    </xf>
    <xf numFmtId="44" fontId="6" fillId="0" borderId="6" xfId="1" applyFont="1" applyBorder="1" applyAlignment="1" applyProtection="1">
      <alignment horizontal="center"/>
    </xf>
    <xf numFmtId="44" fontId="12" fillId="0" borderId="9" xfId="1" applyFont="1" applyBorder="1" applyAlignment="1" applyProtection="1">
      <alignment horizontal="center"/>
    </xf>
    <xf numFmtId="44" fontId="7" fillId="0" borderId="5" xfId="1" applyFont="1" applyBorder="1" applyAlignment="1" applyProtection="1">
      <alignment horizontal="center" wrapText="1"/>
    </xf>
    <xf numFmtId="44" fontId="7" fillId="0" borderId="6" xfId="1" applyFont="1" applyBorder="1" applyAlignment="1" applyProtection="1">
      <alignment horizontal="center" wrapText="1"/>
    </xf>
    <xf numFmtId="44" fontId="7" fillId="0" borderId="11" xfId="1" applyFont="1" applyBorder="1" applyAlignment="1" applyProtection="1">
      <alignment horizontal="center" wrapText="1"/>
    </xf>
    <xf numFmtId="44" fontId="7" fillId="0" borderId="8"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16" fillId="0" borderId="8" xfId="1" applyFont="1" applyBorder="1" applyAlignment="1" applyProtection="1">
      <alignment horizontal="center"/>
      <protection locked="0"/>
    </xf>
    <xf numFmtId="44" fontId="16" fillId="0" borderId="9" xfId="1" applyFont="1" applyBorder="1" applyAlignment="1" applyProtection="1">
      <alignment horizontal="center"/>
      <protection locked="0"/>
    </xf>
    <xf numFmtId="0" fontId="16" fillId="0" borderId="9" xfId="3" applyFont="1" applyBorder="1" applyAlignment="1" applyProtection="1">
      <alignment horizontal="center"/>
      <protection locked="0"/>
    </xf>
    <xf numFmtId="0" fontId="16" fillId="0" borderId="10" xfId="3" applyFont="1" applyBorder="1" applyAlignment="1" applyProtection="1">
      <alignment horizontal="center"/>
      <protection locked="0"/>
    </xf>
    <xf numFmtId="0" fontId="6" fillId="0" borderId="20" xfId="3" applyFont="1" applyBorder="1" applyAlignment="1">
      <alignment horizontal="center"/>
    </xf>
    <xf numFmtId="0" fontId="6" fillId="0" borderId="21" xfId="3" applyFont="1" applyBorder="1" applyAlignment="1">
      <alignment horizontal="center"/>
    </xf>
    <xf numFmtId="0" fontId="6" fillId="0" borderId="22" xfId="3" applyFont="1" applyBorder="1" applyAlignment="1">
      <alignment horizontal="center"/>
    </xf>
    <xf numFmtId="0" fontId="7" fillId="0" borderId="15"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7" xfId="3" applyFont="1" applyBorder="1" applyAlignment="1">
      <alignment horizontal="center" vertical="center" wrapText="1"/>
    </xf>
    <xf numFmtId="0" fontId="7" fillId="0" borderId="0" xfId="3" applyFont="1" applyAlignment="1">
      <alignment horizontal="center" vertical="center" wrapText="1"/>
    </xf>
    <xf numFmtId="0" fontId="7" fillId="0" borderId="27"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9"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4" xfId="3" applyFont="1" applyBorder="1" applyAlignment="1"/>
    <xf numFmtId="0" fontId="7" fillId="0" borderId="0" xfId="3" applyFont="1" applyAlignment="1"/>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4</xdr:col>
          <xdr:colOff>3175</xdr:colOff>
          <xdr:row>2</xdr:row>
          <xdr:rowOff>50800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Alternative Care Facility (EBD, CMHS)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92CF-B518-406E-B280-F3068F581808}">
  <sheetPr codeName="Sheet1"/>
  <dimension ref="A1:G42"/>
  <sheetViews>
    <sheetView tabSelected="1" view="pageLayout" zoomScaleNormal="100" workbookViewId="0">
      <selection activeCell="J12" sqref="J12"/>
    </sheetView>
  </sheetViews>
  <sheetFormatPr defaultColWidth="9.140625" defaultRowHeight="12.95"/>
  <cols>
    <col min="1" max="1" width="12.140625" style="1" customWidth="1"/>
    <col min="2" max="2" width="13.28515625" style="1" customWidth="1"/>
    <col min="3" max="3" width="11.140625" style="1" customWidth="1"/>
    <col min="4" max="4" width="11.42578125" style="1" customWidth="1"/>
    <col min="5" max="5" width="13.28515625" style="1" customWidth="1"/>
    <col min="6" max="6" width="16.5703125" style="1" customWidth="1"/>
    <col min="7" max="7" width="12" style="1" customWidth="1"/>
    <col min="8" max="16384" width="9.140625" style="1"/>
  </cols>
  <sheetData>
    <row r="1" spans="1:7">
      <c r="A1" s="89"/>
      <c r="B1" s="90"/>
      <c r="C1" s="90"/>
      <c r="D1" s="90"/>
      <c r="E1" s="90"/>
      <c r="F1" s="90"/>
      <c r="G1" s="91"/>
    </row>
    <row r="2" spans="1:7" ht="9" customHeight="1" thickBot="1">
      <c r="A2" s="92"/>
      <c r="B2" s="93"/>
      <c r="C2" s="93"/>
      <c r="D2" s="93"/>
      <c r="E2" s="93"/>
      <c r="F2" s="93"/>
      <c r="G2" s="94"/>
    </row>
    <row r="3" spans="1:7">
      <c r="A3" s="46" t="s">
        <v>0</v>
      </c>
      <c r="B3" s="102"/>
      <c r="C3" s="102"/>
      <c r="D3" s="103"/>
      <c r="E3" s="47" t="s">
        <v>1</v>
      </c>
      <c r="F3" s="104"/>
      <c r="G3" s="105"/>
    </row>
    <row r="4" spans="1:7">
      <c r="A4" s="48" t="s">
        <v>2</v>
      </c>
      <c r="B4" s="97"/>
      <c r="C4" s="97"/>
      <c r="D4" s="98"/>
      <c r="E4" s="3" t="s">
        <v>3</v>
      </c>
      <c r="F4" s="97"/>
      <c r="G4" s="99"/>
    </row>
    <row r="5" spans="1:7">
      <c r="A5" s="48" t="s">
        <v>4</v>
      </c>
      <c r="B5" s="95"/>
      <c r="C5" s="95"/>
      <c r="D5" s="96"/>
      <c r="E5" s="3" t="s">
        <v>5</v>
      </c>
      <c r="F5" s="97"/>
      <c r="G5" s="99"/>
    </row>
    <row r="6" spans="1:7">
      <c r="A6" s="48" t="s">
        <v>6</v>
      </c>
      <c r="B6" s="78">
        <v>46023</v>
      </c>
      <c r="C6" s="4" t="s">
        <v>7</v>
      </c>
      <c r="D6" s="78">
        <v>46387</v>
      </c>
      <c r="E6" s="75" t="s">
        <v>8</v>
      </c>
      <c r="F6" s="77">
        <f>DATEDIF(B6,D6,"D")+1</f>
        <v>365</v>
      </c>
      <c r="G6" s="68"/>
    </row>
    <row r="7" spans="1:7" ht="15.75" customHeight="1" thickBot="1">
      <c r="A7" s="49"/>
      <c r="B7" s="45"/>
      <c r="C7" s="69"/>
      <c r="D7" s="76"/>
      <c r="E7" s="76"/>
      <c r="F7" s="76"/>
      <c r="G7" s="76"/>
    </row>
    <row r="8" spans="1:7" ht="36.950000000000003" customHeight="1">
      <c r="A8" s="100" t="s">
        <v>9</v>
      </c>
      <c r="B8" s="101"/>
      <c r="C8" s="101"/>
      <c r="D8" s="101"/>
      <c r="E8" s="101"/>
      <c r="F8" s="64" t="s">
        <v>10</v>
      </c>
      <c r="G8" s="74"/>
    </row>
    <row r="9" spans="1:7">
      <c r="A9" s="106" t="s">
        <v>11</v>
      </c>
      <c r="B9" s="107"/>
      <c r="C9" s="107"/>
      <c r="D9" s="107"/>
      <c r="E9" s="107"/>
      <c r="F9" s="65" t="s">
        <v>12</v>
      </c>
      <c r="G9" s="44"/>
    </row>
    <row r="10" spans="1:7">
      <c r="A10" s="106" t="s">
        <v>13</v>
      </c>
      <c r="B10" s="107"/>
      <c r="C10" s="107"/>
      <c r="D10" s="107"/>
      <c r="E10" s="107"/>
      <c r="F10" s="65"/>
      <c r="G10" s="11">
        <f>GrossIncome+ClientLTInsurance</f>
        <v>0</v>
      </c>
    </row>
    <row r="11" spans="1:7">
      <c r="A11" s="115" t="s">
        <v>14</v>
      </c>
      <c r="B11" s="116"/>
      <c r="C11" s="116"/>
      <c r="D11" s="116"/>
      <c r="E11" s="116"/>
      <c r="F11" s="65"/>
      <c r="G11" s="11">
        <f>IF((TotalGrossIncome-RoomBoard)&lt;=PNAMax,IF((TotalGrossIncome-RoomBoard)&lt;0,0,(TotalGrossIncome-RoomBoard)),PNAMax)</f>
        <v>0</v>
      </c>
    </row>
    <row r="12" spans="1:7">
      <c r="A12" s="117" t="s">
        <v>15</v>
      </c>
      <c r="B12" s="118"/>
      <c r="C12" s="118"/>
      <c r="D12" s="118"/>
      <c r="E12" s="118"/>
      <c r="F12" s="65"/>
      <c r="G12" s="66">
        <v>435.46</v>
      </c>
    </row>
    <row r="13" spans="1:7" ht="26.25" customHeight="1">
      <c r="A13" s="108" t="s">
        <v>16</v>
      </c>
      <c r="B13" s="109"/>
      <c r="C13" s="109"/>
      <c r="D13" s="109"/>
      <c r="E13" s="109"/>
      <c r="F13" s="65" t="s">
        <v>17</v>
      </c>
      <c r="G13" s="63"/>
    </row>
    <row r="14" spans="1:7" ht="57.75" customHeight="1">
      <c r="A14" s="121" t="s">
        <v>18</v>
      </c>
      <c r="B14" s="122"/>
      <c r="C14" s="122"/>
      <c r="D14" s="122"/>
      <c r="E14" s="122"/>
      <c r="F14" s="65" t="s">
        <v>19</v>
      </c>
      <c r="G14" s="63"/>
    </row>
    <row r="15" spans="1:7" ht="16.5" customHeight="1">
      <c r="A15" s="121" t="s">
        <v>20</v>
      </c>
      <c r="B15" s="122"/>
      <c r="C15" s="122"/>
      <c r="D15" s="122"/>
      <c r="E15" s="122"/>
      <c r="F15" s="65" t="s">
        <v>21</v>
      </c>
      <c r="G15" s="63"/>
    </row>
    <row r="16" spans="1:7" ht="18.75" customHeight="1" thickBot="1">
      <c r="A16" s="119" t="s">
        <v>22</v>
      </c>
      <c r="B16" s="120"/>
      <c r="C16" s="120"/>
      <c r="D16" s="120"/>
      <c r="E16" s="120"/>
      <c r="F16" s="67"/>
      <c r="G16" s="43">
        <f>IF(SUM(G13:G15)&gt;(G10-G19-G11),IF((G10-G19-G11)&lt;0,0,(G10-G19-G11)+G11),G11+(SUM(G13:G15)))</f>
        <v>0</v>
      </c>
    </row>
    <row r="17" spans="1:7" ht="15.75" customHeight="1">
      <c r="A17" s="123" t="s">
        <v>23</v>
      </c>
      <c r="B17" s="124"/>
      <c r="C17" s="30"/>
      <c r="D17" s="30"/>
      <c r="E17" s="31"/>
      <c r="F17" s="31"/>
      <c r="G17" s="32"/>
    </row>
    <row r="18" spans="1:7">
      <c r="A18" s="125" t="s">
        <v>24</v>
      </c>
      <c r="B18" s="126"/>
      <c r="C18" s="126"/>
      <c r="D18" s="83"/>
      <c r="E18" s="83"/>
      <c r="F18" s="26"/>
      <c r="G18" s="11">
        <f>IF((TotalGrossIncome-RoomBoard-G16)&gt;=ServiceAmount,ServiceAmount,MAX((TotalGrossIncome-RoomBoard-G16),0))</f>
        <v>0</v>
      </c>
    </row>
    <row r="19" spans="1:7" ht="15.6">
      <c r="A19" s="117" t="s">
        <v>25</v>
      </c>
      <c r="B19" s="118"/>
      <c r="C19" s="118"/>
      <c r="D19" s="26"/>
      <c r="E19" s="25"/>
      <c r="F19" s="26"/>
      <c r="G19" s="6">
        <f>'ACF PETI Key Denver'!B7</f>
        <v>811</v>
      </c>
    </row>
    <row r="20" spans="1:7" ht="15.75" customHeight="1" thickBot="1">
      <c r="A20" s="127" t="s">
        <v>26</v>
      </c>
      <c r="B20" s="128"/>
      <c r="C20" s="8"/>
      <c r="D20" s="9"/>
      <c r="E20" s="8"/>
      <c r="F20" s="9"/>
      <c r="G20" s="10">
        <f>IF(G18&lt;0, G19, G18+G19)</f>
        <v>811</v>
      </c>
    </row>
    <row r="21" spans="1:7">
      <c r="A21" s="123" t="s">
        <v>27</v>
      </c>
      <c r="B21" s="124"/>
      <c r="C21" s="13"/>
      <c r="D21" s="14"/>
      <c r="E21" s="13"/>
      <c r="F21" s="14"/>
      <c r="G21" s="27"/>
    </row>
    <row r="22" spans="1:7">
      <c r="A22" s="86" t="s">
        <v>28</v>
      </c>
      <c r="B22" s="28"/>
      <c r="C22" s="28"/>
      <c r="D22" s="28"/>
      <c r="E22" s="83"/>
      <c r="F22" s="83"/>
      <c r="G22" s="11">
        <f>IF((TotalGrossIncome-G16-RoomBoard)&lt;0,0,(TotalGrossIncome-G16-RoomBoard))</f>
        <v>0</v>
      </c>
    </row>
    <row r="23" spans="1:7">
      <c r="A23" s="2" t="s">
        <v>29</v>
      </c>
      <c r="B23" s="29"/>
      <c r="C23" s="25"/>
      <c r="D23" s="26"/>
      <c r="E23" s="25"/>
      <c r="F23" s="26"/>
      <c r="G23" s="6">
        <f>IF(G22&gt;G18,(G22-G18),0)</f>
        <v>0</v>
      </c>
    </row>
    <row r="24" spans="1:7" ht="13.5" thickBot="1">
      <c r="A24" s="12" t="s">
        <v>30</v>
      </c>
      <c r="B24" s="7"/>
      <c r="C24" s="8"/>
      <c r="D24" s="9"/>
      <c r="E24" s="8"/>
      <c r="F24" s="9"/>
      <c r="G24" s="85">
        <f>G23+G16</f>
        <v>0</v>
      </c>
    </row>
    <row r="25" spans="1:7">
      <c r="A25" s="129" t="s">
        <v>31</v>
      </c>
      <c r="B25" s="130"/>
      <c r="C25" s="13"/>
      <c r="D25" s="31"/>
      <c r="E25" s="31"/>
      <c r="F25" s="31"/>
      <c r="G25" s="32"/>
    </row>
    <row r="26" spans="1:7">
      <c r="A26" s="164" t="s">
        <v>32</v>
      </c>
      <c r="B26" s="165"/>
      <c r="C26" s="165"/>
      <c r="D26" s="83"/>
      <c r="E26" s="83"/>
      <c r="F26" s="83"/>
      <c r="G26" s="6">
        <f>(30.42*'ACF PETI Key Denver'!B3)</f>
        <v>3325.5144</v>
      </c>
    </row>
    <row r="27" spans="1:7">
      <c r="A27" s="86" t="s">
        <v>33</v>
      </c>
      <c r="B27" s="83"/>
      <c r="C27" s="87"/>
      <c r="D27" s="83"/>
      <c r="E27" s="33"/>
      <c r="F27" s="26"/>
      <c r="G27" s="6">
        <f>IF(ClientACFServicePayment&lt;ServiceAmount,IF(ClientACFServicePayment&lt;0,0,ClientACFServicePayment),ServiceAmount)</f>
        <v>0</v>
      </c>
    </row>
    <row r="28" spans="1:7">
      <c r="A28" s="110" t="s">
        <v>34</v>
      </c>
      <c r="B28" s="111"/>
      <c r="C28" s="111"/>
      <c r="D28" s="111"/>
      <c r="E28" s="111"/>
      <c r="F28" s="111"/>
      <c r="G28" s="113">
        <f>ServiceAmount-G27</f>
        <v>3325.5144</v>
      </c>
    </row>
    <row r="29" spans="1:7">
      <c r="A29" s="112"/>
      <c r="B29" s="111"/>
      <c r="C29" s="111"/>
      <c r="D29" s="111"/>
      <c r="E29" s="111"/>
      <c r="F29" s="111"/>
      <c r="G29" s="114"/>
    </row>
    <row r="30" spans="1:7" ht="13.5" thickBot="1">
      <c r="A30" s="34" t="s">
        <v>35</v>
      </c>
      <c r="B30" s="8"/>
      <c r="C30" s="8"/>
      <c r="D30" s="8"/>
      <c r="E30" s="8"/>
      <c r="F30" s="9"/>
      <c r="G30" s="10">
        <f>IF(ClientACFServicePayment&gt;ServiceAmount,0.01,IF(ClientACFServicePayment&lt;0,'ACF PETI Key Denver'!B3,TRUNC(G28/30.42,3)))</f>
        <v>109.32</v>
      </c>
    </row>
    <row r="31" spans="1:7" ht="15" customHeight="1">
      <c r="A31" s="123" t="s">
        <v>36</v>
      </c>
      <c r="B31" s="124"/>
      <c r="C31" s="124"/>
      <c r="D31" s="13"/>
      <c r="E31" s="13"/>
      <c r="F31" s="14"/>
      <c r="G31" s="70"/>
    </row>
    <row r="32" spans="1:7" ht="13.5">
      <c r="A32" s="15" t="s">
        <v>37</v>
      </c>
      <c r="B32" s="35"/>
      <c r="C32" s="35"/>
      <c r="D32" s="35"/>
      <c r="E32" s="35"/>
      <c r="F32" s="35"/>
      <c r="G32" s="16"/>
    </row>
    <row r="33" spans="1:7" ht="13.5">
      <c r="A33" s="17" t="s">
        <v>38</v>
      </c>
      <c r="B33" s="36"/>
      <c r="C33" s="42">
        <v>46023</v>
      </c>
      <c r="D33" s="83" t="s">
        <v>39</v>
      </c>
      <c r="E33" s="83"/>
      <c r="F33" s="83"/>
      <c r="G33" s="18"/>
    </row>
    <row r="34" spans="1:7" ht="13.5">
      <c r="A34" s="19" t="s">
        <v>40</v>
      </c>
      <c r="B34" s="37"/>
      <c r="C34" s="37"/>
      <c r="D34" s="37"/>
      <c r="E34" s="37"/>
      <c r="F34" s="37"/>
      <c r="G34" s="20"/>
    </row>
    <row r="35" spans="1:7">
      <c r="A35" s="21" t="s">
        <v>41</v>
      </c>
      <c r="B35" s="37"/>
      <c r="C35" s="37"/>
      <c r="D35" s="37"/>
      <c r="E35" s="37"/>
      <c r="F35" s="37"/>
      <c r="G35" s="20"/>
    </row>
    <row r="36" spans="1:7" ht="20.45" customHeight="1" thickBot="1">
      <c r="A36" s="140"/>
      <c r="B36" s="141"/>
      <c r="C36" s="141"/>
      <c r="D36" s="37"/>
      <c r="E36" s="142"/>
      <c r="F36" s="142"/>
      <c r="G36" s="143"/>
    </row>
    <row r="37" spans="1:7" ht="14.45" thickBot="1">
      <c r="A37" s="22" t="s">
        <v>42</v>
      </c>
      <c r="B37" s="23"/>
      <c r="C37" s="23"/>
      <c r="D37" s="23"/>
      <c r="E37" s="24" t="s">
        <v>43</v>
      </c>
      <c r="F37" s="23"/>
      <c r="G37" s="71"/>
    </row>
    <row r="38" spans="1:7">
      <c r="A38" s="38" t="s">
        <v>44</v>
      </c>
      <c r="B38" s="39"/>
      <c r="C38" s="132">
        <f>G20</f>
        <v>811</v>
      </c>
      <c r="D38" s="132"/>
      <c r="E38" s="13" t="s">
        <v>45</v>
      </c>
      <c r="F38" s="31"/>
      <c r="G38" s="72"/>
    </row>
    <row r="39" spans="1:7" ht="13.5" thickBot="1">
      <c r="A39" s="40"/>
      <c r="B39" s="41" t="s">
        <v>46</v>
      </c>
      <c r="C39" s="133">
        <f>G30</f>
        <v>109.32</v>
      </c>
      <c r="D39" s="133"/>
      <c r="E39" s="8" t="s">
        <v>47</v>
      </c>
      <c r="F39" s="23"/>
      <c r="G39" s="73"/>
    </row>
    <row r="40" spans="1:7" ht="12.75" customHeight="1">
      <c r="A40" s="134" t="s">
        <v>48</v>
      </c>
      <c r="B40" s="135"/>
      <c r="C40" s="135"/>
      <c r="D40" s="135"/>
      <c r="E40" s="135"/>
      <c r="F40" s="135"/>
      <c r="G40" s="136"/>
    </row>
    <row r="41" spans="1:7" ht="12.75" customHeight="1" thickBot="1">
      <c r="A41" s="137"/>
      <c r="B41" s="138"/>
      <c r="C41" s="138"/>
      <c r="D41" s="138"/>
      <c r="E41" s="138"/>
      <c r="F41" s="138"/>
      <c r="G41" s="139"/>
    </row>
    <row r="42" spans="1:7">
      <c r="A42" s="131" t="s">
        <v>49</v>
      </c>
      <c r="B42" s="131"/>
      <c r="C42" s="131"/>
      <c r="D42" s="131"/>
      <c r="E42" s="131"/>
      <c r="F42" s="131"/>
      <c r="G42" s="131"/>
    </row>
  </sheetData>
  <sheetProtection algorithmName="SHA-512" hashValue="rHQDurVyVOKNxJGSO9d48DDcVBZxDmEf1IwTdHFAr1AQJm13FMR63B1e7syaQz72x99+nhAdijW/jE5ds9QGQg==" saltValue="NV2xwayl9yB6Y47/OaTuUA==" spinCount="100000" sheet="1" objects="1" scenarios="1"/>
  <mergeCells count="32">
    <mergeCell ref="A42:G42"/>
    <mergeCell ref="A31:C31"/>
    <mergeCell ref="C38:D38"/>
    <mergeCell ref="C39:D39"/>
    <mergeCell ref="A40:G41"/>
    <mergeCell ref="A36:C36"/>
    <mergeCell ref="E36:G36"/>
    <mergeCell ref="A13:E13"/>
    <mergeCell ref="A26:C26"/>
    <mergeCell ref="A28:F29"/>
    <mergeCell ref="G28:G29"/>
    <mergeCell ref="A11:E11"/>
    <mergeCell ref="A12:E12"/>
    <mergeCell ref="A16:E16"/>
    <mergeCell ref="A14:E14"/>
    <mergeCell ref="A15:E15"/>
    <mergeCell ref="A17:B17"/>
    <mergeCell ref="A18:C18"/>
    <mergeCell ref="A19:C19"/>
    <mergeCell ref="A20:B20"/>
    <mergeCell ref="A25:B25"/>
    <mergeCell ref="A21:B21"/>
    <mergeCell ref="A8:E8"/>
    <mergeCell ref="B3:D3"/>
    <mergeCell ref="F3:G3"/>
    <mergeCell ref="A9:E9"/>
    <mergeCell ref="A10:E10"/>
    <mergeCell ref="A1:G2"/>
    <mergeCell ref="B5:D5"/>
    <mergeCell ref="B4:D4"/>
    <mergeCell ref="F5:G5"/>
    <mergeCell ref="F4:G4"/>
  </mergeCells>
  <dataValidations disablePrompts="1" count="1">
    <dataValidation type="custom" allowBlank="1" showInputMessage="1" showErrorMessage="1" error="Tax Allowance cannot be greater than $300" sqref="G15" xr:uid="{71F10944-865F-4F6E-9BFF-C5F74E4E4D62}">
      <formula1>G15&lt;=300</formula1>
    </dataValidation>
  </dataValidations>
  <pageMargins left="0.6875" right="0.75" top="0.91666666666666663" bottom="1" header="0.5" footer="0.5"/>
  <pageSetup orientation="portrait" r:id="rId1"/>
  <headerFooter>
    <oddHeader>&amp;L&amp;G&amp;R&amp;"Verdana,Bold"&amp;8Member Payment For Home And Community Based Services
Post Eligibility Treatment Of Income (PETI) Form</oddHeader>
    <oddFooter>&amp;R&amp;"-,Bold"&amp;9Version : 1.0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Option Button 5">
              <controlPr defaultSize="0" autoFill="0" autoLine="0" autoPict="0">
                <anchor moveWithCells="1">
                  <from>
                    <xdr:col>0</xdr:col>
                    <xdr:colOff>19050</xdr:colOff>
                    <xdr:row>0</xdr:row>
                    <xdr:rowOff>12700</xdr:rowOff>
                  </from>
                  <to>
                    <xdr:col>4</xdr:col>
                    <xdr:colOff>3175</xdr:colOff>
                    <xdr:row>2</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2F64-D30C-4C5D-A6D6-1D735A6A7931}">
  <sheetPr codeName="Sheet2"/>
  <dimension ref="A1:M46"/>
  <sheetViews>
    <sheetView view="pageLayout" zoomScale="80" zoomScaleNormal="100" zoomScalePageLayoutView="80" workbookViewId="0">
      <selection activeCell="J27" sqref="J27"/>
    </sheetView>
  </sheetViews>
  <sheetFormatPr defaultColWidth="10.5703125" defaultRowHeight="12.95"/>
  <cols>
    <col min="1" max="1" width="12.85546875" style="60" customWidth="1"/>
    <col min="2" max="2" width="14.42578125" style="5" customWidth="1"/>
    <col min="3" max="3" width="11.140625" style="5" customWidth="1"/>
    <col min="4" max="4" width="11" style="5" customWidth="1"/>
    <col min="5" max="5" width="11.85546875" style="5" customWidth="1"/>
    <col min="6" max="6" width="11.5703125" style="5" customWidth="1"/>
    <col min="7" max="7" width="11.42578125" style="5" customWidth="1"/>
    <col min="8" max="8" width="10.85546875" style="5" bestFit="1" customWidth="1"/>
    <col min="9" max="9" width="10.5703125" style="5" bestFit="1" customWidth="1"/>
    <col min="10" max="10" width="10.85546875" style="5" bestFit="1" customWidth="1"/>
    <col min="11" max="11" width="11.5703125" style="5" customWidth="1"/>
    <col min="12" max="12" width="12.28515625" style="5" customWidth="1"/>
    <col min="13" max="13" width="6.28515625" style="5" customWidth="1"/>
    <col min="14" max="14" width="11.5703125" style="5" bestFit="1" customWidth="1"/>
    <col min="15" max="16384" width="10.5703125" style="5"/>
  </cols>
  <sheetData>
    <row r="1" spans="1:13" s="52" customFormat="1" ht="33.950000000000003" customHeight="1">
      <c r="A1" s="50"/>
      <c r="B1" s="51" t="s">
        <v>50</v>
      </c>
    </row>
    <row r="2" spans="1:13" s="54" customFormat="1" ht="27" customHeight="1">
      <c r="A2" s="53" t="s">
        <v>51</v>
      </c>
      <c r="B2" s="59">
        <v>0</v>
      </c>
    </row>
    <row r="3" spans="1:13" s="54" customFormat="1">
      <c r="A3" s="88" t="s">
        <v>52</v>
      </c>
      <c r="B3" s="79">
        <v>109.32</v>
      </c>
      <c r="C3" s="57"/>
    </row>
    <row r="4" spans="1:13" s="54" customFormat="1">
      <c r="A4" s="58" t="s">
        <v>53</v>
      </c>
      <c r="B4" s="59">
        <v>2.8000000000000001E-2</v>
      </c>
    </row>
    <row r="5" spans="1:13" s="54" customFormat="1">
      <c r="A5" s="53" t="s">
        <v>54</v>
      </c>
      <c r="B5" s="56">
        <v>994</v>
      </c>
    </row>
    <row r="6" spans="1:13" s="54" customFormat="1" ht="26.1">
      <c r="A6" s="53" t="s">
        <v>55</v>
      </c>
      <c r="B6" s="56">
        <f>B5*3</f>
        <v>2982</v>
      </c>
    </row>
    <row r="7" spans="1:13" s="54" customFormat="1" ht="26.1">
      <c r="A7" s="53" t="s">
        <v>56</v>
      </c>
      <c r="B7" s="56">
        <v>811</v>
      </c>
    </row>
    <row r="8" spans="1:13" ht="13.5">
      <c r="A8" s="84"/>
      <c r="B8" s="83"/>
      <c r="C8" s="83"/>
      <c r="D8" s="83"/>
      <c r="E8" s="83"/>
      <c r="F8" s="83"/>
      <c r="G8" s="83"/>
      <c r="H8" s="83"/>
      <c r="I8" s="83"/>
      <c r="J8" s="62"/>
      <c r="K8" s="62"/>
      <c r="L8" s="62"/>
      <c r="M8" s="83"/>
    </row>
    <row r="9" spans="1:13" ht="13.5" thickBot="1">
      <c r="A9" s="84"/>
      <c r="B9" s="83"/>
      <c r="C9" s="83"/>
      <c r="D9" s="83"/>
      <c r="E9" s="83"/>
      <c r="F9" s="83"/>
      <c r="G9" s="83"/>
      <c r="H9" s="83"/>
      <c r="I9" s="83"/>
      <c r="J9" s="61"/>
      <c r="K9" s="83"/>
      <c r="L9" s="83"/>
      <c r="M9" s="83"/>
    </row>
    <row r="10" spans="1:13" ht="15" customHeight="1">
      <c r="A10" s="144" t="s">
        <v>57</v>
      </c>
      <c r="B10" s="145"/>
      <c r="C10" s="145"/>
      <c r="D10" s="145"/>
      <c r="E10" s="145"/>
      <c r="F10" s="145"/>
      <c r="G10" s="145"/>
      <c r="H10" s="145"/>
      <c r="I10" s="145"/>
      <c r="J10" s="145"/>
      <c r="K10" s="145"/>
      <c r="L10" s="145"/>
      <c r="M10" s="146"/>
    </row>
    <row r="11" spans="1:13" ht="12.75" customHeight="1">
      <c r="A11" s="159">
        <v>1</v>
      </c>
      <c r="B11" s="147" t="s">
        <v>58</v>
      </c>
      <c r="C11" s="148"/>
      <c r="D11" s="148"/>
      <c r="E11" s="148"/>
      <c r="F11" s="148"/>
      <c r="G11" s="148"/>
      <c r="H11" s="148"/>
      <c r="I11" s="148"/>
      <c r="J11" s="148"/>
      <c r="K11" s="148"/>
      <c r="L11" s="148"/>
      <c r="M11" s="149"/>
    </row>
    <row r="12" spans="1:13">
      <c r="A12" s="160"/>
      <c r="B12" s="150"/>
      <c r="C12" s="151"/>
      <c r="D12" s="151"/>
      <c r="E12" s="151"/>
      <c r="F12" s="151"/>
      <c r="G12" s="151"/>
      <c r="H12" s="151"/>
      <c r="I12" s="151"/>
      <c r="J12" s="151"/>
      <c r="K12" s="151"/>
      <c r="L12" s="151"/>
      <c r="M12" s="152"/>
    </row>
    <row r="13" spans="1:13">
      <c r="A13" s="160"/>
      <c r="B13" s="150"/>
      <c r="C13" s="151"/>
      <c r="D13" s="151"/>
      <c r="E13" s="151"/>
      <c r="F13" s="151"/>
      <c r="G13" s="151"/>
      <c r="H13" s="151"/>
      <c r="I13" s="151"/>
      <c r="J13" s="151"/>
      <c r="K13" s="151"/>
      <c r="L13" s="151"/>
      <c r="M13" s="152"/>
    </row>
    <row r="14" spans="1:13">
      <c r="A14" s="161"/>
      <c r="B14" s="153"/>
      <c r="C14" s="154"/>
      <c r="D14" s="154"/>
      <c r="E14" s="154"/>
      <c r="F14" s="154"/>
      <c r="G14" s="154"/>
      <c r="H14" s="154"/>
      <c r="I14" s="154"/>
      <c r="J14" s="154"/>
      <c r="K14" s="154"/>
      <c r="L14" s="154"/>
      <c r="M14" s="155"/>
    </row>
    <row r="15" spans="1:13" ht="12.75" customHeight="1">
      <c r="A15" s="162">
        <v>2</v>
      </c>
      <c r="B15" s="147" t="s">
        <v>59</v>
      </c>
      <c r="C15" s="148"/>
      <c r="D15" s="148"/>
      <c r="E15" s="148"/>
      <c r="F15" s="148"/>
      <c r="G15" s="148"/>
      <c r="H15" s="148"/>
      <c r="I15" s="148"/>
      <c r="J15" s="148"/>
      <c r="K15" s="148"/>
      <c r="L15" s="148"/>
      <c r="M15" s="149"/>
    </row>
    <row r="16" spans="1:13">
      <c r="A16" s="162"/>
      <c r="B16" s="150"/>
      <c r="C16" s="151"/>
      <c r="D16" s="151"/>
      <c r="E16" s="151"/>
      <c r="F16" s="151"/>
      <c r="G16" s="151"/>
      <c r="H16" s="151"/>
      <c r="I16" s="151"/>
      <c r="J16" s="151"/>
      <c r="K16" s="151"/>
      <c r="L16" s="151"/>
      <c r="M16" s="152"/>
    </row>
    <row r="17" spans="1:13">
      <c r="A17" s="162"/>
      <c r="B17" s="153"/>
      <c r="C17" s="154"/>
      <c r="D17" s="154"/>
      <c r="E17" s="154"/>
      <c r="F17" s="154"/>
      <c r="G17" s="154"/>
      <c r="H17" s="154"/>
      <c r="I17" s="154"/>
      <c r="J17" s="154"/>
      <c r="K17" s="154"/>
      <c r="L17" s="154"/>
      <c r="M17" s="155"/>
    </row>
    <row r="18" spans="1:13" ht="12.75" customHeight="1">
      <c r="A18" s="162">
        <v>3</v>
      </c>
      <c r="B18" s="147" t="s">
        <v>60</v>
      </c>
      <c r="C18" s="148"/>
      <c r="D18" s="148"/>
      <c r="E18" s="148"/>
      <c r="F18" s="148"/>
      <c r="G18" s="148"/>
      <c r="H18" s="148"/>
      <c r="I18" s="148"/>
      <c r="J18" s="148"/>
      <c r="K18" s="148"/>
      <c r="L18" s="148"/>
      <c r="M18" s="149"/>
    </row>
    <row r="19" spans="1:13" ht="15" customHeight="1">
      <c r="A19" s="162"/>
      <c r="B19" s="150"/>
      <c r="C19" s="151"/>
      <c r="D19" s="151"/>
      <c r="E19" s="151"/>
      <c r="F19" s="151"/>
      <c r="G19" s="151"/>
      <c r="H19" s="151"/>
      <c r="I19" s="151"/>
      <c r="J19" s="151"/>
      <c r="K19" s="151"/>
      <c r="L19" s="151"/>
      <c r="M19" s="152"/>
    </row>
    <row r="20" spans="1:13" ht="15" customHeight="1">
      <c r="A20" s="162"/>
      <c r="B20" s="150"/>
      <c r="C20" s="151"/>
      <c r="D20" s="151"/>
      <c r="E20" s="151"/>
      <c r="F20" s="151"/>
      <c r="G20" s="151"/>
      <c r="H20" s="151"/>
      <c r="I20" s="151"/>
      <c r="J20" s="151"/>
      <c r="K20" s="151"/>
      <c r="L20" s="151"/>
      <c r="M20" s="152"/>
    </row>
    <row r="21" spans="1:13" ht="15.75" customHeight="1" thickBot="1">
      <c r="A21" s="163"/>
      <c r="B21" s="156"/>
      <c r="C21" s="157"/>
      <c r="D21" s="157"/>
      <c r="E21" s="157"/>
      <c r="F21" s="157"/>
      <c r="G21" s="157"/>
      <c r="H21" s="157"/>
      <c r="I21" s="157"/>
      <c r="J21" s="157"/>
      <c r="K21" s="157"/>
      <c r="L21" s="157"/>
      <c r="M21" s="158"/>
    </row>
    <row r="22" spans="1:13" ht="13.5" thickBot="1">
      <c r="A22" s="84"/>
      <c r="B22" s="83"/>
      <c r="C22" s="83"/>
      <c r="D22" s="83"/>
      <c r="E22" s="83"/>
      <c r="F22" s="83"/>
      <c r="G22" s="83"/>
      <c r="H22" s="83"/>
      <c r="I22" s="83"/>
      <c r="J22" s="83"/>
      <c r="K22" s="83"/>
      <c r="L22" s="83"/>
      <c r="M22" s="83"/>
    </row>
    <row r="23" spans="1:13" ht="42.6" customHeight="1">
      <c r="A23" s="50"/>
      <c r="B23" s="51" t="s">
        <v>61</v>
      </c>
      <c r="C23" s="51" t="s">
        <v>62</v>
      </c>
      <c r="D23" s="80" t="s">
        <v>63</v>
      </c>
      <c r="E23" s="51" t="s">
        <v>64</v>
      </c>
      <c r="F23" s="51" t="s">
        <v>65</v>
      </c>
      <c r="G23" s="51" t="s">
        <v>66</v>
      </c>
      <c r="H23" s="62"/>
      <c r="I23" s="62"/>
      <c r="J23" s="62"/>
      <c r="K23" s="62"/>
      <c r="L23" s="62"/>
      <c r="M23" s="62"/>
    </row>
    <row r="24" spans="1:13" customFormat="1" ht="30.75" customHeight="1">
      <c r="A24" s="53" t="s">
        <v>51</v>
      </c>
      <c r="B24" s="59">
        <v>0</v>
      </c>
      <c r="C24" s="59">
        <v>0</v>
      </c>
      <c r="D24" s="59">
        <f>D25/C25-1</f>
        <v>5.9815802229762349E-2</v>
      </c>
      <c r="E24" s="59">
        <v>0</v>
      </c>
      <c r="F24" s="59">
        <v>1.6E-2</v>
      </c>
      <c r="G24" s="59">
        <v>-1.6E-2</v>
      </c>
    </row>
    <row r="25" spans="1:13" customFormat="1" ht="14.45">
      <c r="A25" s="55" t="s">
        <v>52</v>
      </c>
      <c r="B25" s="56">
        <v>103.15</v>
      </c>
      <c r="C25" s="56">
        <v>103.15</v>
      </c>
      <c r="D25" s="56">
        <v>109.32</v>
      </c>
      <c r="E25" s="56">
        <v>109.32</v>
      </c>
      <c r="F25" s="56">
        <v>111.07</v>
      </c>
      <c r="G25" s="56">
        <v>109.32</v>
      </c>
    </row>
    <row r="26" spans="1:13" customFormat="1" ht="14.45">
      <c r="A26" s="58" t="s">
        <v>53</v>
      </c>
      <c r="B26" s="59">
        <v>0</v>
      </c>
      <c r="C26" s="59">
        <v>3.2000000000000001E-2</v>
      </c>
      <c r="D26" s="59">
        <v>0</v>
      </c>
      <c r="E26" s="59">
        <v>2.5000000000000001E-2</v>
      </c>
      <c r="F26" s="59">
        <v>0</v>
      </c>
      <c r="G26" s="59">
        <v>0</v>
      </c>
    </row>
    <row r="27" spans="1:13" customFormat="1" ht="14.45">
      <c r="A27" s="53" t="s">
        <v>54</v>
      </c>
      <c r="B27" s="56">
        <v>914.69</v>
      </c>
      <c r="C27" s="56">
        <v>943</v>
      </c>
      <c r="D27" s="56">
        <v>943</v>
      </c>
      <c r="E27" s="56">
        <v>967</v>
      </c>
      <c r="F27" s="56">
        <v>967</v>
      </c>
      <c r="G27" s="56">
        <v>967</v>
      </c>
    </row>
    <row r="28" spans="1:13" customFormat="1" ht="49.5" customHeight="1">
      <c r="A28" s="53" t="s">
        <v>55</v>
      </c>
      <c r="B28" s="56">
        <v>2744.07</v>
      </c>
      <c r="C28" s="56">
        <f>C27*3</f>
        <v>2829</v>
      </c>
      <c r="D28" s="56">
        <f>D27*3</f>
        <v>2829</v>
      </c>
      <c r="E28" s="56">
        <f>E27*3</f>
        <v>2901</v>
      </c>
      <c r="F28" s="56">
        <f>F27*3</f>
        <v>2901</v>
      </c>
      <c r="G28" s="56">
        <f>G27*3</f>
        <v>2901</v>
      </c>
    </row>
    <row r="29" spans="1:13" customFormat="1" ht="36" customHeight="1">
      <c r="A29" s="53" t="s">
        <v>56</v>
      </c>
      <c r="B29" s="56">
        <v>755</v>
      </c>
      <c r="C29" s="56">
        <v>779</v>
      </c>
      <c r="D29" s="56">
        <v>779</v>
      </c>
      <c r="E29" s="56">
        <v>797</v>
      </c>
      <c r="F29" s="56">
        <v>797</v>
      </c>
      <c r="G29" s="56">
        <v>797</v>
      </c>
    </row>
    <row r="30" spans="1:13" customFormat="1" ht="27" customHeight="1">
      <c r="A30" s="53" t="s">
        <v>67</v>
      </c>
      <c r="B30" s="59">
        <v>0</v>
      </c>
      <c r="C30" s="81"/>
      <c r="D30" s="81"/>
      <c r="E30" s="81"/>
      <c r="F30" s="81"/>
      <c r="G30" s="81"/>
    </row>
    <row r="31" spans="1:13" customFormat="1" ht="29.45" customHeight="1">
      <c r="A31" s="53" t="s">
        <v>68</v>
      </c>
      <c r="B31" s="79">
        <v>952</v>
      </c>
      <c r="C31" s="82"/>
      <c r="D31" s="82"/>
      <c r="E31" s="82"/>
      <c r="F31" s="82"/>
      <c r="G31" s="82"/>
    </row>
    <row r="32" spans="1:13" customFormat="1" ht="14.45"/>
    <row r="33" spans="1:6" customFormat="1" ht="14.45"/>
    <row r="34" spans="1:6" customFormat="1" ht="14.45"/>
    <row r="35" spans="1:6" customFormat="1" ht="14.45"/>
    <row r="36" spans="1:6" customFormat="1" ht="14.45"/>
    <row r="37" spans="1:6" customFormat="1" ht="14.45"/>
    <row r="38" spans="1:6" customFormat="1" ht="14.45"/>
    <row r="39" spans="1:6" customFormat="1" ht="14.45"/>
    <row r="40" spans="1:6" customFormat="1" ht="14.45"/>
    <row r="41" spans="1:6" ht="13.5">
      <c r="A41" s="62"/>
      <c r="B41" s="62"/>
      <c r="C41" s="62"/>
      <c r="D41" s="62"/>
      <c r="E41" s="62"/>
      <c r="F41" s="62"/>
    </row>
    <row r="42" spans="1:6" ht="13.5">
      <c r="A42" s="62"/>
      <c r="B42" s="62"/>
      <c r="C42" s="62"/>
      <c r="D42" s="62"/>
      <c r="E42" s="62"/>
      <c r="F42" s="62"/>
    </row>
    <row r="43" spans="1:6" ht="13.5">
      <c r="A43" s="62"/>
      <c r="B43" s="62"/>
      <c r="C43" s="62"/>
      <c r="D43" s="62"/>
      <c r="E43" s="62"/>
      <c r="F43" s="62"/>
    </row>
    <row r="44" spans="1:6" ht="13.5">
      <c r="A44" s="62"/>
      <c r="B44" s="62"/>
      <c r="C44" s="62"/>
      <c r="D44" s="62"/>
      <c r="E44" s="62"/>
      <c r="F44" s="62"/>
    </row>
    <row r="45" spans="1:6" ht="13.5">
      <c r="A45" s="62"/>
      <c r="B45" s="62"/>
      <c r="C45" s="62"/>
      <c r="D45" s="62"/>
      <c r="E45" s="62"/>
      <c r="F45" s="62"/>
    </row>
    <row r="46" spans="1:6" ht="13.5">
      <c r="A46" s="62"/>
      <c r="B46" s="62"/>
      <c r="C46" s="62"/>
      <c r="D46" s="62"/>
      <c r="E46" s="62"/>
      <c r="F46" s="62"/>
    </row>
  </sheetData>
  <mergeCells count="7">
    <mergeCell ref="A10:M10"/>
    <mergeCell ref="B11:M14"/>
    <mergeCell ref="B15:M17"/>
    <mergeCell ref="B18:M21"/>
    <mergeCell ref="A11:A14"/>
    <mergeCell ref="A15:A17"/>
    <mergeCell ref="A18:A21"/>
  </mergeCells>
  <pageMargins left="0.7" right="0.7" top="0.75" bottom="0.75" header="0.3" footer="0.3"/>
  <pageSetup scale="80" orientation="landscape" r:id="rId1"/>
  <headerFooter>
    <oddHeader xml:space="preserve">&amp;C&amp;"Times New Roman,Bold"&amp;16ACF PETI KEY DENVER
&amp;"Times New Roman,Regular"&amp;10(RATE, SSI, COLA, Room and Board&amp;"Times New Roman,Bold")
</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https://cohcpf.sharepoint.com/eClearance/_layouts/15/wrkstat.aspx?List=88bf42df-5a11-40b7-843f-dde3ea0d9320&amp;WorkflowInstanceName=bc34e840-66ff-4f66-8929-263ad1316a98</Url>
      <Description>Stop</Description>
    </eClearance_x0020__x002d__x0020_20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D64B5-0C96-4B72-8A9A-B98051FA3487}"/>
</file>

<file path=customXml/itemProps2.xml><?xml version="1.0" encoding="utf-8"?>
<ds:datastoreItem xmlns:ds="http://schemas.openxmlformats.org/officeDocument/2006/customXml" ds:itemID="{833521CE-AF90-4920-B72F-5F9EE8561135}"/>
</file>

<file path=customXml/itemProps3.xml><?xml version="1.0" encoding="utf-8"?>
<ds:datastoreItem xmlns:ds="http://schemas.openxmlformats.org/officeDocument/2006/customXml" ds:itemID="{9EBEA14C-B1B0-400D-A155-3B122AC7C1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Miles</dc:creator>
  <cp:keywords/>
  <dc:description/>
  <cp:lastModifiedBy>Rodgers, Victoria</cp:lastModifiedBy>
  <cp:revision/>
  <dcterms:created xsi:type="dcterms:W3CDTF">2023-06-09T16:36:15Z</dcterms:created>
  <dcterms:modified xsi:type="dcterms:W3CDTF">2025-12-04T17:47:00Z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