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TWIRE\Drupel\Inpatient\"/>
    </mc:Choice>
  </mc:AlternateContent>
  <xr:revisionPtr revIDLastSave="0" documentId="8_{5D880963-916B-4091-9C44-0E829A14273E}" xr6:coauthVersionLast="46" xr6:coauthVersionMax="46" xr10:uidLastSave="{00000000-0000-0000-0000-000000000000}"/>
  <bookViews>
    <workbookView xWindow="0" yWindow="0" windowWidth="17580" windowHeight="11060" tabRatio="846" xr2:uid="{00000000-000D-0000-FFFF-FFFF00000000}"/>
  </bookViews>
  <sheets>
    <sheet name="Process for GME-IME for non-PPS" sheetId="3" r:id="rId1"/>
    <sheet name="GME Add-On Posting" sheetId="5" r:id="rId2"/>
    <sheet name="Non-PPS IME Adjustments Posting" sheetId="4" r:id="rId3"/>
    <sheet name="Correcting IPPS IMPACT Dat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H9" i="4" s="1"/>
  <c r="J9" i="4" s="1"/>
  <c r="G8" i="4"/>
  <c r="H8" i="4" s="1"/>
  <c r="J8" i="4" s="1"/>
  <c r="M9" i="4" l="1"/>
  <c r="I27" i="5"/>
  <c r="J27" i="5" s="1"/>
  <c r="K27" i="5" s="1"/>
  <c r="M27" i="5" s="1"/>
  <c r="N27" i="5" s="1"/>
  <c r="I28" i="5"/>
  <c r="J28" i="5" s="1"/>
  <c r="K28" i="5" s="1"/>
  <c r="M28" i="5" s="1"/>
  <c r="N28" i="5" s="1"/>
  <c r="I29" i="5"/>
  <c r="J29" i="5" s="1"/>
  <c r="K29" i="5" s="1"/>
  <c r="M29" i="5" s="1"/>
  <c r="N29" i="5" s="1"/>
  <c r="N9" i="4" l="1"/>
  <c r="O9" i="4" s="1"/>
  <c r="P9" i="4" s="1"/>
  <c r="R9" i="4" s="1"/>
  <c r="T9" i="4" s="1"/>
  <c r="M8" i="4" l="1"/>
  <c r="N8" i="4" s="1"/>
  <c r="O8" i="4" s="1"/>
  <c r="P8" i="4" s="1"/>
  <c r="R8" i="4" l="1"/>
  <c r="T8" i="4" l="1"/>
  <c r="I11" i="5"/>
  <c r="J11" i="5" s="1"/>
  <c r="K11" i="5" s="1"/>
  <c r="M11" i="5" s="1"/>
  <c r="N11" i="5" s="1"/>
  <c r="I12" i="5"/>
  <c r="J12" i="5" s="1"/>
  <c r="K12" i="5" s="1"/>
  <c r="M12" i="5" s="1"/>
  <c r="N12" i="5" s="1"/>
  <c r="I13" i="5"/>
  <c r="J13" i="5" s="1"/>
  <c r="K13" i="5" s="1"/>
  <c r="M13" i="5" s="1"/>
  <c r="N13" i="5" s="1"/>
  <c r="I14" i="5"/>
  <c r="J14" i="5" s="1"/>
  <c r="K14" i="5" s="1"/>
  <c r="M14" i="5" s="1"/>
  <c r="N14" i="5" s="1"/>
  <c r="I15" i="5"/>
  <c r="J15" i="5" s="1"/>
  <c r="K15" i="5" s="1"/>
  <c r="M15" i="5" s="1"/>
  <c r="N15" i="5" s="1"/>
  <c r="I16" i="5"/>
  <c r="J16" i="5" s="1"/>
  <c r="K16" i="5" s="1"/>
  <c r="M16" i="5" s="1"/>
  <c r="N16" i="5" s="1"/>
  <c r="I17" i="5"/>
  <c r="J17" i="5" s="1"/>
  <c r="K17" i="5" s="1"/>
  <c r="M17" i="5" s="1"/>
  <c r="I18" i="5"/>
  <c r="J18" i="5" s="1"/>
  <c r="K18" i="5" s="1"/>
  <c r="M18" i="5" s="1"/>
  <c r="N18" i="5" s="1"/>
  <c r="I19" i="5"/>
  <c r="J19" i="5" s="1"/>
  <c r="K19" i="5" s="1"/>
  <c r="M19" i="5" s="1"/>
  <c r="N19" i="5" s="1"/>
  <c r="I20" i="5"/>
  <c r="J20" i="5" s="1"/>
  <c r="K20" i="5" s="1"/>
  <c r="M20" i="5" s="1"/>
  <c r="N20" i="5" s="1"/>
  <c r="I21" i="5"/>
  <c r="J21" i="5" s="1"/>
  <c r="K21" i="5" s="1"/>
  <c r="M21" i="5" s="1"/>
  <c r="N21" i="5" s="1"/>
  <c r="I22" i="5"/>
  <c r="J22" i="5" s="1"/>
  <c r="K22" i="5" s="1"/>
  <c r="M22" i="5" s="1"/>
  <c r="N22" i="5" s="1"/>
  <c r="I23" i="5"/>
  <c r="J23" i="5" s="1"/>
  <c r="K23" i="5" s="1"/>
  <c r="M23" i="5" s="1"/>
  <c r="N23" i="5" s="1"/>
  <c r="I24" i="5"/>
  <c r="J24" i="5" s="1"/>
  <c r="K24" i="5" s="1"/>
  <c r="M24" i="5" s="1"/>
  <c r="N24" i="5" s="1"/>
  <c r="I25" i="5"/>
  <c r="J25" i="5" s="1"/>
  <c r="K25" i="5" s="1"/>
  <c r="M25" i="5" s="1"/>
  <c r="N25" i="5" s="1"/>
  <c r="I26" i="5"/>
  <c r="J26" i="5" s="1"/>
  <c r="K26" i="5" s="1"/>
  <c r="M26" i="5" s="1"/>
  <c r="N26" i="5" s="1"/>
  <c r="I30" i="5"/>
  <c r="J30" i="5" s="1"/>
  <c r="K30" i="5" s="1"/>
  <c r="M30" i="5" s="1"/>
  <c r="N30" i="5" s="1"/>
  <c r="I9" i="5" l="1"/>
  <c r="J9" i="5" s="1"/>
  <c r="I10" i="5"/>
  <c r="I8" i="5"/>
  <c r="J8" i="5" s="1"/>
  <c r="K8" i="5" s="1"/>
  <c r="K9" i="5" l="1"/>
  <c r="M9" i="5" s="1"/>
  <c r="N9" i="5" s="1"/>
  <c r="J10" i="5"/>
  <c r="K10" i="5" s="1"/>
  <c r="M10" i="5" s="1"/>
  <c r="M8" i="5" l="1"/>
  <c r="N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Lambe, Diana</author>
  </authors>
  <commentList>
    <comment ref="A10" authorId="0" shapeId="0" xr:uid="{4731018C-23BD-43EE-91D5-2BB8BE22CBBD}">
      <text>
        <r>
          <rPr>
            <sz val="9"/>
            <color indexed="81"/>
            <rFont val="Tahoma"/>
            <family val="2"/>
          </rPr>
          <t xml:space="preserve">State University Teaching Hospitals shall receive reimbursement for GME costs as described in 10 CCR 2505-10 Section 8.300.9.2. </t>
        </r>
      </text>
    </comment>
    <comment ref="A17" authorId="0" shapeId="0" xr:uid="{A17ACE63-335A-4AD2-8102-214458FA63CC}">
      <text>
        <r>
          <rPr>
            <sz val="9"/>
            <color indexed="81"/>
            <rFont val="Tahoma"/>
            <family val="2"/>
          </rPr>
          <t xml:space="preserve">State University Teaching Hospitals shall receive reimbursement for GME costs as described in 10 CCR 2505-10 Section 8.300.9.2. </t>
        </r>
      </text>
    </comment>
  </commentList>
</comments>
</file>

<file path=xl/sharedStrings.xml><?xml version="1.0" encoding="utf-8"?>
<sst xmlns="http://schemas.openxmlformats.org/spreadsheetml/2006/main" count="260" uniqueCount="176">
  <si>
    <t>Capital</t>
  </si>
  <si>
    <t>Operating</t>
  </si>
  <si>
    <t>diana.lambe@state.co.us</t>
  </si>
  <si>
    <t>M&amp;S works with hospital responses to amend as necessary</t>
  </si>
  <si>
    <t>Due Date</t>
  </si>
  <si>
    <t>khoran@mslc.com</t>
  </si>
  <si>
    <t xml:space="preserve">30 Day IME/GME Hospital Review Period ends </t>
  </si>
  <si>
    <t xml:space="preserve">Department receives finalized IME/GME data to include in inpatient base rate model worksheet </t>
  </si>
  <si>
    <t>The process:</t>
  </si>
  <si>
    <t>After the IME/GME calculations are finalized, the Department will add the numbers to the Inpatient Hospital Base Rate Model</t>
  </si>
  <si>
    <t>Questions regarding this process should be directed to:</t>
  </si>
  <si>
    <t>Diana Lambe, Inpatient Hospital Rates Analyst, Health Care Policy &amp; Financing, 1570 Grant Street, Denver CO 80203</t>
  </si>
  <si>
    <t>The Department will send out an email and deposit a workbook for hospitals to review the resulting calculations no later than March 15th of each rebasing year</t>
  </si>
  <si>
    <t>For qualifying hospitals, Meyers &amp; Stauffer will pull the most recently available cost report as of January 1st for each rebasing year</t>
  </si>
  <si>
    <t xml:space="preserve">Emails with questions regarding posted IME/GME calculations should be directed to: </t>
  </si>
  <si>
    <t>Kelly Horan, Senior Manager, Myers and Stauffer LC, 6312 S. Fiddlers Green Circle STE 510N, Greenwood Village, CO 80111</t>
  </si>
  <si>
    <t>They will calculate both IME for Non-PPS Hospitals using the calculations in this workbook and the GME Cost per Discharge as done previously</t>
  </si>
  <si>
    <t>Non-PPS Hospitals:  Medicare designated Critical Access and Pediatric Hospitals.</t>
  </si>
  <si>
    <t>GME:  Graduate Medical Education</t>
  </si>
  <si>
    <t>IME:  Indirect Medical Education</t>
  </si>
  <si>
    <t>Definitions:</t>
  </si>
  <si>
    <t>GME ADD-ON</t>
  </si>
  <si>
    <t>Medicare</t>
  </si>
  <si>
    <t>Total GME</t>
  </si>
  <si>
    <t xml:space="preserve">Total GME </t>
  </si>
  <si>
    <t>Inpatient</t>
  </si>
  <si>
    <t>GME</t>
  </si>
  <si>
    <t>Total</t>
  </si>
  <si>
    <t>Provider</t>
  </si>
  <si>
    <t>Routine</t>
  </si>
  <si>
    <t>Ancillary</t>
  </si>
  <si>
    <t>Cost per</t>
  </si>
  <si>
    <t>Number</t>
  </si>
  <si>
    <t>Costs</t>
  </si>
  <si>
    <t>Ratio</t>
  </si>
  <si>
    <t>Discharges</t>
  </si>
  <si>
    <t>Discharge</t>
  </si>
  <si>
    <t>GME COST PER DISCHARGE</t>
  </si>
  <si>
    <t>10% of GME</t>
  </si>
  <si>
    <t>CAPITAL IME</t>
  </si>
  <si>
    <t>OPERATING IME</t>
  </si>
  <si>
    <t>Total IME</t>
  </si>
  <si>
    <t>Adjustments</t>
  </si>
  <si>
    <t>Sum of Operating</t>
  </si>
  <si>
    <t>and Capital IME</t>
  </si>
  <si>
    <t>Cost Report</t>
  </si>
  <si>
    <t>Period</t>
  </si>
  <si>
    <t>Start Date</t>
  </si>
  <si>
    <t>End Date</t>
  </si>
  <si>
    <t>Source:</t>
  </si>
  <si>
    <t>Most Recent Cost Report Period on File in Jan 2023</t>
  </si>
  <si>
    <t>A</t>
  </si>
  <si>
    <t>B</t>
  </si>
  <si>
    <t>C</t>
  </si>
  <si>
    <t>D</t>
  </si>
  <si>
    <t>E</t>
  </si>
  <si>
    <t>F</t>
  </si>
  <si>
    <t>G</t>
  </si>
  <si>
    <t>H</t>
  </si>
  <si>
    <t>Column Label:</t>
  </si>
  <si>
    <t>I</t>
  </si>
  <si>
    <t>J</t>
  </si>
  <si>
    <t>WS C Title XIX Col 6 Ln 202</t>
  </si>
  <si>
    <t>WS C Title XIX Col 8 Ln 202</t>
  </si>
  <si>
    <t>Inptatient</t>
  </si>
  <si>
    <t>Charges</t>
  </si>
  <si>
    <t>GME Costs</t>
  </si>
  <si>
    <t>CMS</t>
  </si>
  <si>
    <t>Teaching</t>
  </si>
  <si>
    <t>Hospital?</t>
  </si>
  <si>
    <t>Beds</t>
  </si>
  <si>
    <t>Licensed</t>
  </si>
  <si>
    <t>Days</t>
  </si>
  <si>
    <t>Intern and</t>
  </si>
  <si>
    <t>Resident</t>
  </si>
  <si>
    <t xml:space="preserve"> (I&amp;R) FTE</t>
  </si>
  <si>
    <t>I&amp;R FTE</t>
  </si>
  <si>
    <t>to Bed</t>
  </si>
  <si>
    <t>IME</t>
  </si>
  <si>
    <t>Adjustment</t>
  </si>
  <si>
    <t>Factor</t>
  </si>
  <si>
    <t>DRG Base</t>
  </si>
  <si>
    <t>Payment</t>
  </si>
  <si>
    <t>Operating IME</t>
  </si>
  <si>
    <t>Amount</t>
  </si>
  <si>
    <t>Updated by</t>
  </si>
  <si>
    <t>HCPF Anually</t>
  </si>
  <si>
    <t>06-3301</t>
  </si>
  <si>
    <t>2023 Teaching Hospital List</t>
  </si>
  <si>
    <t>Patient</t>
  </si>
  <si>
    <t>Days in</t>
  </si>
  <si>
    <t>K</t>
  </si>
  <si>
    <t>L</t>
  </si>
  <si>
    <t>M</t>
  </si>
  <si>
    <t>Calculated:
E = D/C</t>
  </si>
  <si>
    <t>Calculated: F = 1.35*((1+E)^0.405-1)</t>
  </si>
  <si>
    <t>Calculated:
H = F*G</t>
  </si>
  <si>
    <t>Average</t>
  </si>
  <si>
    <t>Daily</t>
  </si>
  <si>
    <t>Calculated:
K = I/J</t>
  </si>
  <si>
    <t>N</t>
  </si>
  <si>
    <t>O</t>
  </si>
  <si>
    <t>Capital IME</t>
  </si>
  <si>
    <t>Census (ADC)</t>
  </si>
  <si>
    <t>to ADC</t>
  </si>
  <si>
    <t>Calculated:
O = M*N</t>
  </si>
  <si>
    <t>Calculated:
G = E/F</t>
  </si>
  <si>
    <t>Calculated:
H = D*G</t>
  </si>
  <si>
    <t>Calculated:
I = C+H</t>
  </si>
  <si>
    <t>Calculated:
L = K*10%</t>
  </si>
  <si>
    <t>P</t>
  </si>
  <si>
    <t>Calculated:
P = H+O</t>
  </si>
  <si>
    <t>Y</t>
  </si>
  <si>
    <t>06-0001</t>
  </si>
  <si>
    <t>06-0010</t>
  </si>
  <si>
    <t>06-0011</t>
  </si>
  <si>
    <t>06-0012</t>
  </si>
  <si>
    <t>06-0014</t>
  </si>
  <si>
    <t>06-0015</t>
  </si>
  <si>
    <t>06-0020</t>
  </si>
  <si>
    <t>06-0022</t>
  </si>
  <si>
    <t>06-0023</t>
  </si>
  <si>
    <t>06-0024</t>
  </si>
  <si>
    <t>06-0028</t>
  </si>
  <si>
    <t>06-0031</t>
  </si>
  <si>
    <t>06-0032</t>
  </si>
  <si>
    <t>06-0034</t>
  </si>
  <si>
    <t>06-0065</t>
  </si>
  <si>
    <t>06-0100</t>
  </si>
  <si>
    <t>06-0104</t>
  </si>
  <si>
    <t>06-0107</t>
  </si>
  <si>
    <t>06-0112</t>
  </si>
  <si>
    <t>WS B Col 21-22 Ln 30-43</t>
  </si>
  <si>
    <t>Calculated:
J = B - (A-1)</t>
  </si>
  <si>
    <t>Calculated: M = 2.71828^(0.2822*L)-1</t>
  </si>
  <si>
    <t>Calculated:
L = D/K</t>
  </si>
  <si>
    <t>WS B Col 21-22 Ln 50-77 &amp; 90-91</t>
  </si>
  <si>
    <t>06-0119</t>
  </si>
  <si>
    <t>06-0132</t>
  </si>
  <si>
    <t>06-1309</t>
  </si>
  <si>
    <t>N*</t>
  </si>
  <si>
    <t>* Pending verification that reported GME costs are associated with a Medicare-approved GME program.</t>
  </si>
  <si>
    <t>WS S-3 Part I Col 8 Ln 14 &amp; 16-18</t>
  </si>
  <si>
    <t>WS S-3 Part I Col 9 Ln 14 &amp; 16-18</t>
  </si>
  <si>
    <t>WS S-3 Part I Col 2 Ln 14 &amp; 16-18</t>
  </si>
  <si>
    <t>WS S-3 Pt I Col 15 Ln 14 &amp; 16-18</t>
  </si>
  <si>
    <t xml:space="preserve">Hospitals will have from March 15 thru April 15 (30 days) to review the calculations and communicate with Myers &amp; Stauffer regarding any adjustments/changes necessary </t>
  </si>
  <si>
    <t>Myers &amp; Stauffer pulls HCRIS most recently available cost reports as of January 1st of each rebasing year</t>
  </si>
  <si>
    <t>M&amp;S performs calculations and have data available for delivery to Department</t>
  </si>
  <si>
    <t>New GME &amp; Non-PPS IME Process for 7/1/2023 30-day Review Period Starts 3/15/2023</t>
  </si>
  <si>
    <t>Live Link to Source (if applicable)</t>
  </si>
  <si>
    <t>Specific Details regarding the data elements used in building Inpatient Hospital Base Rates</t>
  </si>
  <si>
    <t>Sources:  FY 2023 CMS Impact File CN / Table 1A-1E, Tables 15 &amp; 16B Final Rule &amp; Correcting Amendment</t>
  </si>
  <si>
    <r>
      <rPr>
        <sz val="11"/>
        <color theme="1"/>
        <rFont val="Calibri"/>
        <family val="2"/>
        <scheme val="minor"/>
      </rPr>
      <t xml:space="preserve">Medicare Labor-related amount </t>
    </r>
    <r>
      <rPr>
        <sz val="9"/>
        <color theme="1"/>
        <rFont val="Calibri"/>
        <family val="2"/>
        <scheme val="minor"/>
      </rPr>
      <t xml:space="preserve"> (Source: Table 1A-1E Final Rule and Correcting Amendment)</t>
    </r>
  </si>
  <si>
    <r>
      <t xml:space="preserve">Wage Index </t>
    </r>
    <r>
      <rPr>
        <sz val="9"/>
        <rFont val="Calibri"/>
        <family val="2"/>
        <scheme val="minor"/>
      </rPr>
      <t>(Source Impact File - Corrected Amendment Final Rule - Non_PPS Hospital Wage Index=1)</t>
    </r>
  </si>
  <si>
    <r>
      <t xml:space="preserve">Medicare Non-labor Related Amount </t>
    </r>
    <r>
      <rPr>
        <sz val="9"/>
        <color theme="1"/>
        <rFont val="Calibri"/>
        <family val="2"/>
        <scheme val="minor"/>
      </rPr>
      <t>(Source: Table 1A-1E Final Rule and Correcting Amendment)</t>
    </r>
  </si>
  <si>
    <r>
      <t>Federal Capital Rate</t>
    </r>
    <r>
      <rPr>
        <sz val="9"/>
        <rFont val="Calibri"/>
        <family val="2"/>
        <scheme val="minor"/>
      </rPr>
      <t xml:space="preserve"> (Source:  FY 2023 CN Tables 1A-1E)</t>
    </r>
  </si>
  <si>
    <r>
      <t xml:space="preserve">GAF (Geographic Adjustment Factor) </t>
    </r>
    <r>
      <rPr>
        <sz val="8"/>
        <rFont val="Calibri"/>
        <family val="2"/>
        <scheme val="minor"/>
      </rPr>
      <t xml:space="preserve"> (Source Impact File - Corrected Amendment Final Rule)
Non-PPS Hopital GAF=1</t>
    </r>
  </si>
  <si>
    <r>
      <t xml:space="preserve">Operating Indirect Medical Education (IME) % </t>
    </r>
    <r>
      <rPr>
        <sz val="8"/>
        <rFont val="Calibri"/>
        <family val="2"/>
        <scheme val="minor"/>
      </rPr>
      <t xml:space="preserve"> (Source Impact File -Corrected Amendment Final Rule)  </t>
    </r>
    <r>
      <rPr>
        <sz val="11"/>
        <rFont val="Calibri"/>
        <family val="2"/>
        <scheme val="minor"/>
      </rPr>
      <t>TCHOP</t>
    </r>
  </si>
  <si>
    <r>
      <t xml:space="preserve">Capital IME % </t>
    </r>
    <r>
      <rPr>
        <sz val="8"/>
        <rFont val="Calibri"/>
        <family val="2"/>
        <scheme val="minor"/>
      </rPr>
      <t xml:space="preserve"> (Source Impact File - Corrected Amendment Final Rule) </t>
    </r>
    <r>
      <rPr>
        <sz val="11"/>
        <rFont val="Calibri"/>
        <family val="2"/>
        <scheme val="minor"/>
      </rPr>
      <t>TCHCP</t>
    </r>
  </si>
  <si>
    <r>
      <t xml:space="preserve">Value Based Purchasing (VBP) Adjustment Factor </t>
    </r>
    <r>
      <rPr>
        <sz val="9"/>
        <rFont val="Calibri"/>
        <family val="2"/>
        <scheme val="minor"/>
      </rPr>
      <t>(Table 15)</t>
    </r>
  </si>
  <si>
    <r>
      <t xml:space="preserve">Readmission Factor </t>
    </r>
    <r>
      <rPr>
        <sz val="9"/>
        <color theme="1"/>
        <rFont val="Calibri"/>
        <family val="2"/>
        <scheme val="minor"/>
      </rPr>
      <t>(Table 16B)</t>
    </r>
  </si>
  <si>
    <t>CMS.gov Data Set:  Hospital-Acquired Condition (HAC) Reduction Program</t>
  </si>
  <si>
    <t xml:space="preserve">Hospital-Acquired Condition (HAC) Payment Reduction 
(CMS.gov Data Set) </t>
  </si>
  <si>
    <t xml:space="preserve">Below is the process the Department has created to fix this issue.  This slide was presented during the November 2022 Hospital Engagement Meeting.  </t>
  </si>
  <si>
    <t xml:space="preserve">Below are the specific data elements that hospitals can request a change if still incorrect after the correcting files have been posted.  </t>
  </si>
  <si>
    <t>Request from hospital stakeholder to allow for CMS IPPS IMPACT data to be corrected if it is still incorrect as of 10/1 of rebasing years.</t>
  </si>
  <si>
    <t xml:space="preserve">The Department reviews and posts IME Ratios/GME cost per Discharge to website for hospital review/sends Constant Contact email notifying stakeholders </t>
  </si>
  <si>
    <t xml:space="preserve"> Timeline for Education-related adjustments/add-ons</t>
  </si>
  <si>
    <t>Due by end of day 4/15/2023, an email containing copies of letters from Hospital Intermediary showing the incorrect data and the correction that will be used to adjust hospital's rate.  Send to:</t>
  </si>
  <si>
    <t>should I zero this out?</t>
  </si>
  <si>
    <r>
      <t xml:space="preserve">Myers &amp; Stauffer (M&amp;S) will prepare the Operating IME Ratio &amp; Capital IME Ratio calculations for non-PPS hospitals along with their regular work in creating the Medicaid GME add-on.  In order to ensure the most timely information is used, Meyers &amp; Stauffer will be pulling the most recently available cost reports as of January 1st of rebasing years to compute both IME for non-PPS Hospitals and GME for all hospitals.   </t>
    </r>
    <r>
      <rPr>
        <sz val="12"/>
        <rFont val="Calibri"/>
        <family val="2"/>
        <scheme val="minor"/>
      </rPr>
      <t>Hospitals will not have to send in any documents at all anymore.</t>
    </r>
  </si>
  <si>
    <t>Y*</t>
  </si>
  <si>
    <t>N*= Pending verification that reported GME costs are associated with a Medicare-approved GME program.</t>
  </si>
  <si>
    <t>Y*= Hospital does not appear on CMS Teaching List, but did provide documentation from hospital intermediary showing they have a Medicare-approved GME program.</t>
  </si>
  <si>
    <t xml:space="preserve">Hospitals in red font are State University Teaching Hospitals and shall receive reimbursement for GME costs as described in 10 CCR 2505-10 Section 8.300.9.2.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</si>
</sst>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00_);\(#,##0.000000\)"/>
    <numFmt numFmtId="165" formatCode="mm/dd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939B"/>
        <bgColor indexed="64"/>
      </patternFill>
    </fill>
    <fill>
      <patternFill patternType="solid">
        <fgColor rgb="FFBBD7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0">
    <xf numFmtId="0" fontId="0" fillId="0" borderId="0" xfId="0"/>
    <xf numFmtId="0" fontId="0" fillId="3" borderId="0" xfId="0" applyFill="1"/>
    <xf numFmtId="0" fontId="4" fillId="3" borderId="0" xfId="1" applyFill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vertical="center" wrapText="1"/>
    </xf>
    <xf numFmtId="37" fontId="7" fillId="0" borderId="3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12" xfId="2" applyNumberFormat="1" applyFont="1" applyFill="1" applyBorder="1" applyAlignment="1">
      <alignment horizontal="center"/>
    </xf>
    <xf numFmtId="37" fontId="7" fillId="0" borderId="12" xfId="2" applyNumberFormat="1" applyFont="1" applyFill="1" applyBorder="1" applyAlignment="1">
      <alignment horizontal="center"/>
    </xf>
    <xf numFmtId="37" fontId="7" fillId="0" borderId="3" xfId="3" applyNumberFormat="1" applyFont="1" applyFill="1" applyBorder="1" applyAlignment="1">
      <alignment horizontal="center"/>
    </xf>
    <xf numFmtId="0" fontId="8" fillId="5" borderId="11" xfId="2" applyFont="1" applyFill="1" applyBorder="1" applyAlignment="1">
      <alignment horizontal="center" wrapText="1"/>
    </xf>
    <xf numFmtId="0" fontId="8" fillId="5" borderId="0" xfId="2" applyFont="1" applyFill="1" applyBorder="1" applyAlignment="1">
      <alignment horizontal="center" wrapText="1"/>
    </xf>
    <xf numFmtId="0" fontId="8" fillId="5" borderId="1" xfId="2" applyFont="1" applyFill="1" applyBorder="1" applyAlignment="1">
      <alignment horizontal="center" wrapText="1"/>
    </xf>
    <xf numFmtId="0" fontId="8" fillId="5" borderId="13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6" xfId="2" applyFont="1" applyFill="1" applyBorder="1" applyAlignment="1">
      <alignment horizontal="center" wrapText="1"/>
    </xf>
    <xf numFmtId="37" fontId="7" fillId="0" borderId="12" xfId="3" applyNumberFormat="1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 wrapText="1"/>
    </xf>
    <xf numFmtId="14" fontId="7" fillId="0" borderId="12" xfId="2" applyNumberFormat="1" applyFont="1" applyFill="1" applyBorder="1" applyAlignment="1">
      <alignment horizontal="center"/>
    </xf>
    <xf numFmtId="0" fontId="8" fillId="5" borderId="10" xfId="2" applyFont="1" applyFill="1" applyBorder="1" applyAlignment="1">
      <alignment horizontal="center" wrapText="1"/>
    </xf>
    <xf numFmtId="0" fontId="8" fillId="5" borderId="15" xfId="2" applyFont="1" applyFill="1" applyBorder="1" applyAlignment="1">
      <alignment horizontal="center" wrapText="1"/>
    </xf>
    <xf numFmtId="0" fontId="8" fillId="5" borderId="12" xfId="2" applyFont="1" applyFill="1" applyBorder="1" applyAlignment="1">
      <alignment horizontal="center" wrapText="1"/>
    </xf>
    <xf numFmtId="0" fontId="9" fillId="4" borderId="3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center" vertical="top" wrapText="1"/>
    </xf>
    <xf numFmtId="0" fontId="10" fillId="5" borderId="2" xfId="2" applyFont="1" applyFill="1" applyBorder="1" applyAlignment="1">
      <alignment horizontal="center" vertical="top" wrapText="1"/>
    </xf>
    <xf numFmtId="0" fontId="10" fillId="5" borderId="13" xfId="2" applyFont="1" applyFill="1" applyBorder="1" applyAlignment="1">
      <alignment horizontal="left" wrapText="1"/>
    </xf>
    <xf numFmtId="0" fontId="10" fillId="5" borderId="2" xfId="2" applyFont="1" applyFill="1" applyBorder="1" applyAlignment="1">
      <alignment horizontal="left" vertical="top"/>
    </xf>
    <xf numFmtId="0" fontId="11" fillId="0" borderId="0" xfId="0" applyFont="1"/>
    <xf numFmtId="0" fontId="10" fillId="5" borderId="1" xfId="2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center" vertical="top" wrapText="1"/>
    </xf>
    <xf numFmtId="0" fontId="8" fillId="5" borderId="11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7" xfId="2" applyFont="1" applyFill="1" applyBorder="1" applyAlignment="1">
      <alignment horizontal="center" vertical="center"/>
    </xf>
    <xf numFmtId="164" fontId="7" fillId="6" borderId="12" xfId="5" applyNumberFormat="1" applyFont="1" applyFill="1" applyBorder="1" applyAlignment="1">
      <alignment horizontal="center"/>
    </xf>
    <xf numFmtId="39" fontId="7" fillId="6" borderId="4" xfId="2" applyNumberFormat="1" applyFont="1" applyFill="1" applyBorder="1" applyAlignment="1">
      <alignment horizontal="center"/>
    </xf>
    <xf numFmtId="39" fontId="7" fillId="6" borderId="3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0" borderId="12" xfId="2" applyNumberFormat="1" applyFont="1" applyFill="1" applyBorder="1" applyAlignment="1">
      <alignment horizontal="center"/>
    </xf>
    <xf numFmtId="0" fontId="0" fillId="0" borderId="0" xfId="0" applyNumberFormat="1"/>
    <xf numFmtId="39" fontId="7" fillId="0" borderId="12" xfId="2" applyNumberFormat="1" applyFont="1" applyFill="1" applyBorder="1" applyAlignment="1">
      <alignment horizontal="center"/>
    </xf>
    <xf numFmtId="0" fontId="10" fillId="5" borderId="4" xfId="2" applyFont="1" applyFill="1" applyBorder="1" applyAlignment="1">
      <alignment horizontal="left" vertical="top"/>
    </xf>
    <xf numFmtId="0" fontId="10" fillId="5" borderId="9" xfId="2" applyFont="1" applyFill="1" applyBorder="1" applyAlignment="1">
      <alignment horizontal="center" vertical="top" wrapText="1"/>
    </xf>
    <xf numFmtId="0" fontId="10" fillId="5" borderId="6" xfId="2" applyFont="1" applyFill="1" applyBorder="1" applyAlignment="1">
      <alignment horizontal="center" wrapText="1"/>
    </xf>
    <xf numFmtId="0" fontId="7" fillId="0" borderId="3" xfId="2" quotePrefix="1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center"/>
    </xf>
    <xf numFmtId="39" fontId="7" fillId="6" borderId="12" xfId="2" applyNumberFormat="1" applyFont="1" applyFill="1" applyBorder="1" applyAlignment="1">
      <alignment horizontal="center"/>
    </xf>
    <xf numFmtId="164" fontId="7" fillId="6" borderId="12" xfId="2" applyNumberFormat="1" applyFont="1" applyFill="1" applyBorder="1" applyAlignment="1">
      <alignment horizontal="center"/>
    </xf>
    <xf numFmtId="37" fontId="7" fillId="6" borderId="12" xfId="2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0" fillId="5" borderId="11" xfId="2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center" vertical="top" wrapText="1"/>
    </xf>
    <xf numFmtId="37" fontId="7" fillId="0" borderId="12" xfId="2" applyNumberFormat="1" applyFont="1" applyFill="1" applyBorder="1" applyAlignment="1">
      <alignment horizontal="right"/>
    </xf>
    <xf numFmtId="37" fontId="7" fillId="0" borderId="3" xfId="2" applyNumberFormat="1" applyFont="1" applyFill="1" applyBorder="1" applyAlignment="1">
      <alignment horizontal="right"/>
    </xf>
    <xf numFmtId="37" fontId="7" fillId="6" borderId="3" xfId="3" applyNumberFormat="1" applyFont="1" applyFill="1" applyBorder="1" applyAlignment="1">
      <alignment horizontal="right"/>
    </xf>
    <xf numFmtId="37" fontId="7" fillId="6" borderId="3" xfId="2" applyNumberFormat="1" applyFont="1" applyFill="1" applyBorder="1" applyAlignment="1">
      <alignment horizontal="right"/>
    </xf>
    <xf numFmtId="49" fontId="7" fillId="2" borderId="12" xfId="2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left"/>
    </xf>
    <xf numFmtId="0" fontId="0" fillId="2" borderId="0" xfId="0" applyFill="1"/>
    <xf numFmtId="0" fontId="10" fillId="5" borderId="4" xfId="2" applyFont="1" applyFill="1" applyBorder="1" applyAlignment="1">
      <alignment horizontal="center" vertical="top" wrapText="1"/>
    </xf>
    <xf numFmtId="0" fontId="8" fillId="5" borderId="13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5" fillId="7" borderId="1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10" fontId="5" fillId="3" borderId="19" xfId="7" applyNumberFormat="1" applyFont="1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left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left"/>
    </xf>
    <xf numFmtId="0" fontId="21" fillId="3" borderId="0" xfId="1" applyFont="1" applyFill="1" applyAlignment="1">
      <alignment horizontal="left" indent="3"/>
    </xf>
    <xf numFmtId="0" fontId="20" fillId="3" borderId="0" xfId="0" applyFont="1" applyFill="1"/>
    <xf numFmtId="0" fontId="20" fillId="3" borderId="0" xfId="0" applyFont="1" applyFill="1" applyAlignment="1">
      <alignment horizontal="left" indent="3"/>
    </xf>
    <xf numFmtId="0" fontId="9" fillId="3" borderId="4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49" fontId="7" fillId="3" borderId="12" xfId="2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/>
    <xf numFmtId="0" fontId="25" fillId="9" borderId="3" xfId="0" applyFont="1" applyFill="1" applyBorder="1" applyAlignment="1">
      <alignment horizontal="center"/>
    </xf>
    <xf numFmtId="14" fontId="0" fillId="10" borderId="3" xfId="0" applyNumberFormat="1" applyFill="1" applyBorder="1" applyAlignment="1">
      <alignment horizontal="center"/>
    </xf>
    <xf numFmtId="14" fontId="0" fillId="10" borderId="3" xfId="0" applyNumberFormat="1" applyFill="1" applyBorder="1" applyAlignment="1">
      <alignment horizontal="center" vertical="center"/>
    </xf>
    <xf numFmtId="14" fontId="0" fillId="7" borderId="3" xfId="0" applyNumberFormat="1" applyFill="1" applyBorder="1" applyAlignment="1">
      <alignment horizontal="center"/>
    </xf>
    <xf numFmtId="0" fontId="14" fillId="0" borderId="0" xfId="0" applyFont="1" applyFill="1"/>
    <xf numFmtId="49" fontId="14" fillId="0" borderId="3" xfId="0" applyNumberFormat="1" applyFont="1" applyFill="1" applyBorder="1" applyAlignment="1">
      <alignment horizontal="center"/>
    </xf>
    <xf numFmtId="49" fontId="23" fillId="0" borderId="12" xfId="2" applyNumberFormat="1" applyFont="1" applyFill="1" applyBorder="1" applyAlignment="1">
      <alignment horizontal="center"/>
    </xf>
    <xf numFmtId="14" fontId="23" fillId="0" borderId="12" xfId="2" applyNumberFormat="1" applyFont="1" applyFill="1" applyBorder="1" applyAlignment="1">
      <alignment horizontal="center"/>
    </xf>
    <xf numFmtId="37" fontId="23" fillId="0" borderId="3" xfId="2" applyNumberFormat="1" applyFont="1" applyFill="1" applyBorder="1" applyAlignment="1">
      <alignment horizontal="right"/>
    </xf>
    <xf numFmtId="37" fontId="23" fillId="0" borderId="12" xfId="2" applyNumberFormat="1" applyFont="1" applyFill="1" applyBorder="1" applyAlignment="1">
      <alignment horizontal="right"/>
    </xf>
    <xf numFmtId="37" fontId="23" fillId="0" borderId="3" xfId="2" applyNumberFormat="1" applyFont="1" applyFill="1" applyBorder="1" applyAlignment="1">
      <alignment horizontal="center"/>
    </xf>
    <xf numFmtId="49" fontId="23" fillId="0" borderId="3" xfId="2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25" fillId="9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left" wrapText="1"/>
    </xf>
    <xf numFmtId="0" fontId="5" fillId="10" borderId="3" xfId="0" applyFont="1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5" borderId="10" xfId="2" applyFont="1" applyFill="1" applyBorder="1" applyAlignment="1">
      <alignment horizontal="center" vertical="top" wrapText="1"/>
    </xf>
    <xf numFmtId="0" fontId="10" fillId="5" borderId="12" xfId="2" applyFont="1" applyFill="1" applyBorder="1" applyAlignment="1">
      <alignment horizontal="center" vertical="top" wrapText="1"/>
    </xf>
    <xf numFmtId="0" fontId="10" fillId="5" borderId="11" xfId="2" applyFont="1" applyFill="1" applyBorder="1" applyAlignment="1">
      <alignment horizontal="center" vertical="top" wrapText="1"/>
    </xf>
    <xf numFmtId="0" fontId="10" fillId="5" borderId="1" xfId="2" applyFont="1" applyFill="1" applyBorder="1" applyAlignment="1">
      <alignment horizontal="center" vertical="top" wrapText="1"/>
    </xf>
    <xf numFmtId="0" fontId="12" fillId="5" borderId="11" xfId="1" applyFont="1" applyFill="1" applyBorder="1" applyAlignment="1">
      <alignment horizontal="center" wrapText="1"/>
    </xf>
    <xf numFmtId="0" fontId="12" fillId="5" borderId="1" xfId="1" applyFont="1" applyFill="1" applyBorder="1" applyAlignment="1">
      <alignment horizontal="center" wrapText="1"/>
    </xf>
    <xf numFmtId="0" fontId="9" fillId="4" borderId="4" xfId="2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left" wrapText="1"/>
    </xf>
    <xf numFmtId="0" fontId="10" fillId="5" borderId="1" xfId="2" applyFont="1" applyFill="1" applyBorder="1" applyAlignment="1">
      <alignment horizontal="left" wrapText="1"/>
    </xf>
    <xf numFmtId="0" fontId="9" fillId="4" borderId="9" xfId="2" applyFont="1" applyFill="1" applyBorder="1" applyAlignment="1">
      <alignment horizontal="center"/>
    </xf>
    <xf numFmtId="0" fontId="10" fillId="5" borderId="13" xfId="2" applyFont="1" applyFill="1" applyBorder="1" applyAlignment="1">
      <alignment horizontal="center" vertical="top" wrapText="1"/>
    </xf>
    <xf numFmtId="0" fontId="10" fillId="5" borderId="6" xfId="2" applyFont="1" applyFill="1" applyBorder="1" applyAlignment="1">
      <alignment horizontal="center" vertical="top" wrapText="1"/>
    </xf>
    <xf numFmtId="0" fontId="9" fillId="4" borderId="4" xfId="2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center" wrapText="1"/>
    </xf>
    <xf numFmtId="0" fontId="9" fillId="4" borderId="9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top" wrapText="1"/>
    </xf>
    <xf numFmtId="0" fontId="10" fillId="5" borderId="7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 wrapText="1"/>
    </xf>
    <xf numFmtId="0" fontId="3" fillId="8" borderId="0" xfId="0" applyFont="1" applyFill="1" applyAlignment="1">
      <alignment horizontal="left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</cellXfs>
  <cellStyles count="8">
    <cellStyle name="Comma 2" xfId="6" xr:uid="{00000000-0005-0000-0000-000000000000}"/>
    <cellStyle name="Hyperlink" xfId="1" builtinId="8"/>
    <cellStyle name="Normal" xfId="0" builtinId="0"/>
    <cellStyle name="Normal 2" xfId="3" xr:uid="{00000000-0005-0000-0000-000003000000}"/>
    <cellStyle name="Normal 3" xfId="2" xr:uid="{00000000-0005-0000-0000-000004000000}"/>
    <cellStyle name="Percent" xfId="7" builtinId="5"/>
    <cellStyle name="Percent 2" xfId="5" xr:uid="{00000000-0005-0000-0000-000005000000}"/>
    <cellStyle name="Percent 3" xfId="4" xr:uid="{00000000-0005-0000-0000-00000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760781</xdr:colOff>
      <xdr:row>3</xdr:row>
      <xdr:rowOff>160935</xdr:rowOff>
    </xdr:from>
    <xdr:to>
      <xdr:col>1</xdr:col>
      <xdr:colOff>4063326</xdr:colOff>
      <xdr:row>24</xdr:row>
      <xdr:rowOff>63991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87764B-DC9A-404D-A7B3-3F05E897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81" y="709575"/>
          <a:ext cx="4992356" cy="37435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oran@mslc.com" TargetMode="External"/><Relationship Id="rId1" Type="http://schemas.openxmlformats.org/officeDocument/2006/relationships/hyperlink" Target="mailto:diana.lambe@state.co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ms.gov/files/document/open-payments-2023-report-cycle-teaching-hospital-listp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iana.lambe@state.co.us" TargetMode="External"/><Relationship Id="rId2" Type="http://schemas.openxmlformats.org/officeDocument/2006/relationships/hyperlink" Target="https://www.cms.gov/medicare/acute-inpatient-pps/fy-2023-ipps-final-rule-home-page" TargetMode="External"/><Relationship Id="rId1" Type="http://schemas.openxmlformats.org/officeDocument/2006/relationships/hyperlink" Target="https://www.cms.gov/medicare/acute-inpatient-pps/fy-2023-ipps-final-rule-home-pag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S29"/>
  <sheetViews>
    <sheetView tabSelected="1" zoomScale="102" zoomScaleNormal="102" workbookViewId="0">
      <selection activeCell="D5" sqref="D5"/>
    </sheetView>
  </sheetViews>
  <sheetFormatPr defaultColWidth="8.90625" defaultRowHeight="14.5" x14ac:dyDescent="0.35"/>
  <cols>
    <col min="1" max="1" width="3.90625" style="1" customWidth="1"/>
    <col min="2" max="10" width="8.90625" style="1"/>
    <col min="11" max="11" width="11.7265625" style="1" customWidth="1"/>
    <col min="12" max="12" width="11.36328125" style="1" customWidth="1"/>
    <col min="13" max="16384" width="8.90625" style="1"/>
  </cols>
  <sheetData>
    <row r="1" spans="1:19" ht="18.5" x14ac:dyDescent="0.45">
      <c r="A1" s="112" t="s">
        <v>149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9" ht="8.5" customHeight="1" x14ac:dyDescent="0.35"/>
    <row r="3" spans="1:19" ht="50" customHeight="1" x14ac:dyDescent="0.35">
      <c r="A3" s="116" t="s">
        <v>171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"/>
      <c r="R3" s="11"/>
      <c r="S3" s="11"/>
    </row>
    <row r="5" spans="1:19" x14ac:dyDescent="0.35">
      <c r="A5" s="5" t="s">
        <v>8</v>
      </c>
    </row>
    <row r="6" spans="1:19" x14ac:dyDescent="0.35">
      <c r="A6" s="3">
        <v>1</v>
      </c>
      <c r="B6" s="114" t="s">
        <v>13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9" x14ac:dyDescent="0.35">
      <c r="A7" s="3">
        <v>2</v>
      </c>
      <c r="B7" s="114" t="s">
        <v>16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9" x14ac:dyDescent="0.35">
      <c r="A8" s="4">
        <v>3</v>
      </c>
      <c r="B8" s="113" t="s">
        <v>12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19" x14ac:dyDescent="0.35">
      <c r="A9" s="4">
        <v>4</v>
      </c>
      <c r="B9" s="115" t="s">
        <v>146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1:19" x14ac:dyDescent="0.35">
      <c r="A10" s="4">
        <v>5</v>
      </c>
      <c r="B10" s="10" t="s">
        <v>9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9" x14ac:dyDescent="0.35">
      <c r="A11" s="8"/>
    </row>
    <row r="12" spans="1:19" x14ac:dyDescent="0.35">
      <c r="A12" s="6" t="s">
        <v>14</v>
      </c>
    </row>
    <row r="13" spans="1:19" x14ac:dyDescent="0.35">
      <c r="A13" s="6"/>
      <c r="B13" s="2" t="s">
        <v>5</v>
      </c>
      <c r="E13" s="1" t="s">
        <v>15</v>
      </c>
    </row>
    <row r="14" spans="1:19" x14ac:dyDescent="0.35">
      <c r="A14" s="6"/>
      <c r="C14" s="2"/>
    </row>
    <row r="15" spans="1:19" x14ac:dyDescent="0.35">
      <c r="A15" s="5" t="s">
        <v>10</v>
      </c>
    </row>
    <row r="16" spans="1:19" x14ac:dyDescent="0.35">
      <c r="B16" s="2" t="s">
        <v>2</v>
      </c>
      <c r="E16" s="1" t="s">
        <v>11</v>
      </c>
    </row>
    <row r="18" spans="1:12" x14ac:dyDescent="0.35">
      <c r="B18" s="108" t="s">
        <v>168</v>
      </c>
      <c r="C18" s="108"/>
      <c r="D18" s="108"/>
      <c r="E18" s="108"/>
      <c r="F18" s="108"/>
      <c r="G18" s="108"/>
      <c r="H18" s="108"/>
      <c r="I18" s="108"/>
      <c r="J18" s="108"/>
      <c r="K18" s="108"/>
      <c r="L18" s="95" t="s">
        <v>4</v>
      </c>
    </row>
    <row r="19" spans="1:12" x14ac:dyDescent="0.35">
      <c r="B19" s="110" t="s">
        <v>147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96">
        <v>44927</v>
      </c>
    </row>
    <row r="20" spans="1:12" x14ac:dyDescent="0.35">
      <c r="B20" s="107" t="s">
        <v>148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98">
        <v>44995</v>
      </c>
    </row>
    <row r="21" spans="1:12" ht="30" customHeight="1" x14ac:dyDescent="0.35">
      <c r="B21" s="109" t="s">
        <v>167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97">
        <v>45000</v>
      </c>
    </row>
    <row r="22" spans="1:12" x14ac:dyDescent="0.35">
      <c r="B22" s="107" t="s">
        <v>6</v>
      </c>
      <c r="C22" s="107"/>
      <c r="D22" s="107"/>
      <c r="E22" s="107"/>
      <c r="F22" s="107"/>
      <c r="G22" s="107"/>
      <c r="H22" s="107"/>
      <c r="I22" s="107"/>
      <c r="J22" s="107"/>
      <c r="K22" s="107"/>
      <c r="L22" s="98">
        <v>45031</v>
      </c>
    </row>
    <row r="23" spans="1:12" x14ac:dyDescent="0.35">
      <c r="B23" s="111" t="s">
        <v>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96">
        <v>45046</v>
      </c>
    </row>
    <row r="24" spans="1:12" x14ac:dyDescent="0.35">
      <c r="B24" s="107" t="s">
        <v>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98">
        <v>45047</v>
      </c>
    </row>
    <row r="26" spans="1:12" x14ac:dyDescent="0.35">
      <c r="A26" s="9" t="s">
        <v>20</v>
      </c>
    </row>
    <row r="27" spans="1:12" x14ac:dyDescent="0.35">
      <c r="A27" s="1" t="s">
        <v>17</v>
      </c>
    </row>
    <row r="28" spans="1:12" x14ac:dyDescent="0.35">
      <c r="A28" s="1" t="s">
        <v>18</v>
      </c>
    </row>
    <row r="29" spans="1:12" x14ac:dyDescent="0.35">
      <c r="A29" s="1" t="s">
        <v>19</v>
      </c>
    </row>
  </sheetData>
  <mergeCells count="13">
    <mergeCell ref="A1:O1"/>
    <mergeCell ref="B8:P8"/>
    <mergeCell ref="B7:O7"/>
    <mergeCell ref="B9:P9"/>
    <mergeCell ref="A3:P3"/>
    <mergeCell ref="B6:P6"/>
    <mergeCell ref="B24:K24"/>
    <mergeCell ref="B18:K18"/>
    <mergeCell ref="B21:K21"/>
    <mergeCell ref="B19:K19"/>
    <mergeCell ref="B20:K20"/>
    <mergeCell ref="B22:K22"/>
    <mergeCell ref="B23:K23"/>
  </mergeCells>
  <hyperlinks>
    <hyperlink ref="B16" r:id="rId1" xr:uid="{00000000-0004-0000-0000-000000000000}"/>
    <hyperlink ref="B13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O34"/>
  <sheetViews>
    <sheetView workbookViewId="0">
      <selection activeCell="F35" sqref="F35"/>
    </sheetView>
  </sheetViews>
  <sheetFormatPr defaultRowHeight="14.5" x14ac:dyDescent="0.35"/>
  <cols>
    <col min="1" max="1" width="12.7265625" customWidth="1"/>
    <col min="2" max="2" width="11.08984375" customWidth="1"/>
    <col min="3" max="4" width="12" customWidth="1"/>
    <col min="5" max="5" width="13.26953125" customWidth="1"/>
    <col min="6" max="6" width="13.90625" customWidth="1"/>
    <col min="7" max="8" width="15.08984375" customWidth="1"/>
    <col min="9" max="11" width="13.26953125" customWidth="1"/>
    <col min="12" max="12" width="13.90625" customWidth="1"/>
    <col min="13" max="13" width="13.26953125" customWidth="1"/>
    <col min="14" max="14" width="16.36328125" customWidth="1"/>
  </cols>
  <sheetData>
    <row r="1" spans="1:15" ht="15.5" x14ac:dyDescent="0.35">
      <c r="A1" s="123" t="s">
        <v>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4" t="s">
        <v>21</v>
      </c>
    </row>
    <row r="2" spans="1:15" s="35" customFormat="1" ht="10.5" x14ac:dyDescent="0.25">
      <c r="A2" s="34" t="s">
        <v>59</v>
      </c>
      <c r="B2" s="34"/>
      <c r="C2" s="32" t="s">
        <v>51</v>
      </c>
      <c r="D2" s="32" t="s">
        <v>52</v>
      </c>
      <c r="E2" s="32" t="s">
        <v>53</v>
      </c>
      <c r="F2" s="32" t="s">
        <v>54</v>
      </c>
      <c r="G2" s="32" t="s">
        <v>55</v>
      </c>
      <c r="H2" s="32" t="s">
        <v>56</v>
      </c>
      <c r="I2" s="32" t="s">
        <v>57</v>
      </c>
      <c r="J2" s="32" t="s">
        <v>58</v>
      </c>
      <c r="K2" s="32" t="s">
        <v>60</v>
      </c>
      <c r="L2" s="32" t="s">
        <v>61</v>
      </c>
      <c r="M2" s="32" t="s">
        <v>91</v>
      </c>
      <c r="N2" s="37" t="s">
        <v>92</v>
      </c>
    </row>
    <row r="3" spans="1:15" s="35" customFormat="1" ht="10.5" x14ac:dyDescent="0.25">
      <c r="A3" s="33" t="s">
        <v>49</v>
      </c>
      <c r="B3" s="121" t="s">
        <v>88</v>
      </c>
      <c r="C3" s="119" t="s">
        <v>50</v>
      </c>
      <c r="D3" s="119"/>
      <c r="E3" s="119" t="s">
        <v>132</v>
      </c>
      <c r="F3" s="119" t="s">
        <v>136</v>
      </c>
      <c r="G3" s="119" t="s">
        <v>62</v>
      </c>
      <c r="H3" s="119" t="s">
        <v>63</v>
      </c>
      <c r="I3" s="119" t="s">
        <v>106</v>
      </c>
      <c r="J3" s="119" t="s">
        <v>107</v>
      </c>
      <c r="K3" s="119" t="s">
        <v>108</v>
      </c>
      <c r="L3" s="119" t="s">
        <v>145</v>
      </c>
      <c r="M3" s="119" t="s">
        <v>99</v>
      </c>
      <c r="N3" s="117" t="s">
        <v>109</v>
      </c>
    </row>
    <row r="4" spans="1:15" s="35" customFormat="1" ht="10.5" x14ac:dyDescent="0.25">
      <c r="A4" s="36"/>
      <c r="B4" s="122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18"/>
    </row>
    <row r="5" spans="1:15" x14ac:dyDescent="0.35">
      <c r="A5" s="21" t="s">
        <v>22</v>
      </c>
      <c r="B5" s="18" t="s">
        <v>67</v>
      </c>
      <c r="C5" s="18" t="s">
        <v>45</v>
      </c>
      <c r="D5" s="18" t="s">
        <v>45</v>
      </c>
      <c r="E5" s="18" t="s">
        <v>23</v>
      </c>
      <c r="F5" s="18" t="s">
        <v>24</v>
      </c>
      <c r="G5" s="18"/>
      <c r="H5" s="18"/>
      <c r="I5" s="18" t="s">
        <v>25</v>
      </c>
      <c r="J5" s="18" t="s">
        <v>25</v>
      </c>
      <c r="K5" s="18"/>
      <c r="L5" s="18"/>
      <c r="M5" s="18" t="s">
        <v>26</v>
      </c>
      <c r="N5" s="27" t="s">
        <v>38</v>
      </c>
    </row>
    <row r="6" spans="1:15" x14ac:dyDescent="0.35">
      <c r="A6" s="21" t="s">
        <v>28</v>
      </c>
      <c r="B6" s="18" t="s">
        <v>68</v>
      </c>
      <c r="C6" s="18" t="s">
        <v>46</v>
      </c>
      <c r="D6" s="18" t="s">
        <v>46</v>
      </c>
      <c r="E6" s="18" t="s">
        <v>29</v>
      </c>
      <c r="F6" s="18" t="s">
        <v>30</v>
      </c>
      <c r="G6" s="18" t="s">
        <v>64</v>
      </c>
      <c r="H6" s="18" t="s">
        <v>27</v>
      </c>
      <c r="I6" s="18" t="s">
        <v>65</v>
      </c>
      <c r="J6" s="18" t="s">
        <v>30</v>
      </c>
      <c r="K6" s="18" t="s">
        <v>23</v>
      </c>
      <c r="L6" s="18" t="s">
        <v>27</v>
      </c>
      <c r="M6" s="18" t="s">
        <v>31</v>
      </c>
      <c r="N6" s="27" t="s">
        <v>31</v>
      </c>
    </row>
    <row r="7" spans="1:15" x14ac:dyDescent="0.35">
      <c r="A7" s="22" t="s">
        <v>32</v>
      </c>
      <c r="B7" s="19" t="s">
        <v>69</v>
      </c>
      <c r="C7" s="19" t="s">
        <v>47</v>
      </c>
      <c r="D7" s="19" t="s">
        <v>48</v>
      </c>
      <c r="E7" s="19" t="s">
        <v>33</v>
      </c>
      <c r="F7" s="19" t="s">
        <v>33</v>
      </c>
      <c r="G7" s="19" t="s">
        <v>65</v>
      </c>
      <c r="H7" s="19" t="s">
        <v>65</v>
      </c>
      <c r="I7" s="19" t="s">
        <v>34</v>
      </c>
      <c r="J7" s="19" t="s">
        <v>66</v>
      </c>
      <c r="K7" s="19" t="s">
        <v>33</v>
      </c>
      <c r="L7" s="19" t="s">
        <v>35</v>
      </c>
      <c r="M7" s="19" t="s">
        <v>36</v>
      </c>
      <c r="N7" s="28" t="s">
        <v>36</v>
      </c>
    </row>
    <row r="8" spans="1:15" x14ac:dyDescent="0.35">
      <c r="A8" s="60" t="s">
        <v>113</v>
      </c>
      <c r="B8" s="14" t="s">
        <v>112</v>
      </c>
      <c r="C8" s="25">
        <v>44197</v>
      </c>
      <c r="D8" s="25">
        <v>44561</v>
      </c>
      <c r="E8" s="63">
        <v>8690266</v>
      </c>
      <c r="F8" s="63">
        <v>0</v>
      </c>
      <c r="G8" s="63">
        <v>531062454</v>
      </c>
      <c r="H8" s="63">
        <v>1043574708</v>
      </c>
      <c r="I8" s="44">
        <f>G8/H8</f>
        <v>0.50888781601249766</v>
      </c>
      <c r="J8" s="65">
        <f>F8*I8</f>
        <v>0</v>
      </c>
      <c r="K8" s="66">
        <f>E8+J8</f>
        <v>8690266</v>
      </c>
      <c r="L8" s="15">
        <v>8321</v>
      </c>
      <c r="M8" s="45">
        <f>K8/L8</f>
        <v>1044.3775988462926</v>
      </c>
      <c r="N8" s="46">
        <f>M8*0.1</f>
        <v>104.43775988462926</v>
      </c>
    </row>
    <row r="9" spans="1:15" x14ac:dyDescent="0.35">
      <c r="A9" s="60" t="s">
        <v>114</v>
      </c>
      <c r="B9" s="13" t="s">
        <v>112</v>
      </c>
      <c r="C9" s="25">
        <v>44378</v>
      </c>
      <c r="D9" s="25">
        <v>44742</v>
      </c>
      <c r="E9" s="64">
        <v>6099219</v>
      </c>
      <c r="F9" s="64">
        <v>1446327</v>
      </c>
      <c r="G9" s="63">
        <v>741646163</v>
      </c>
      <c r="H9" s="63">
        <v>2280520028</v>
      </c>
      <c r="I9" s="44">
        <f t="shared" ref="I9:I30" si="0">G9/H9</f>
        <v>0.32520923030455401</v>
      </c>
      <c r="J9" s="65">
        <f>F9*I9</f>
        <v>470358.89043869468</v>
      </c>
      <c r="K9" s="66">
        <f>E9+J9</f>
        <v>6569577.8904386945</v>
      </c>
      <c r="L9" s="12">
        <v>12339</v>
      </c>
      <c r="M9" s="45">
        <f t="shared" ref="M9:M29" si="1">K9/L9</f>
        <v>532.42385042861611</v>
      </c>
      <c r="N9" s="46">
        <f t="shared" ref="N9:N29" si="2">M9*0.1</f>
        <v>53.242385042861613</v>
      </c>
    </row>
    <row r="10" spans="1:15" s="99" customFormat="1" x14ac:dyDescent="0.35">
      <c r="A10" s="100" t="s">
        <v>115</v>
      </c>
      <c r="B10" s="101" t="s">
        <v>112</v>
      </c>
      <c r="C10" s="102">
        <v>44197</v>
      </c>
      <c r="D10" s="102">
        <v>44561</v>
      </c>
      <c r="E10" s="103">
        <v>7858168</v>
      </c>
      <c r="F10" s="103">
        <v>14836779</v>
      </c>
      <c r="G10" s="104">
        <v>1152405283</v>
      </c>
      <c r="H10" s="104">
        <v>2728630356</v>
      </c>
      <c r="I10" s="44">
        <f t="shared" si="0"/>
        <v>0.42233836491116133</v>
      </c>
      <c r="J10" s="65">
        <f t="shared" ref="J10:J30" si="3">F10*I10</f>
        <v>6266140.9834082555</v>
      </c>
      <c r="K10" s="66">
        <f t="shared" ref="K10:K30" si="4">E10+J10</f>
        <v>14124308.983408256</v>
      </c>
      <c r="L10" s="105">
        <v>19854</v>
      </c>
      <c r="M10" s="45">
        <f t="shared" si="1"/>
        <v>711.40873292073411</v>
      </c>
      <c r="N10" s="46">
        <v>0</v>
      </c>
      <c r="O10" s="99" t="s">
        <v>170</v>
      </c>
    </row>
    <row r="11" spans="1:15" x14ac:dyDescent="0.35">
      <c r="A11" s="60" t="s">
        <v>116</v>
      </c>
      <c r="B11" s="13" t="s">
        <v>112</v>
      </c>
      <c r="C11" s="25">
        <v>44378</v>
      </c>
      <c r="D11" s="25">
        <v>44742</v>
      </c>
      <c r="E11" s="64">
        <v>3607365</v>
      </c>
      <c r="F11" s="64">
        <v>3561190</v>
      </c>
      <c r="G11" s="64">
        <v>146089376</v>
      </c>
      <c r="H11" s="64">
        <v>705586031</v>
      </c>
      <c r="I11" s="44">
        <f t="shared" si="0"/>
        <v>0.20704686541618905</v>
      </c>
      <c r="J11" s="65">
        <f t="shared" si="3"/>
        <v>737333.22665147833</v>
      </c>
      <c r="K11" s="66">
        <f t="shared" si="4"/>
        <v>4344698.2266514786</v>
      </c>
      <c r="L11" s="12">
        <v>1763</v>
      </c>
      <c r="M11" s="45">
        <f t="shared" si="1"/>
        <v>2464.3778937331131</v>
      </c>
      <c r="N11" s="46">
        <f t="shared" si="2"/>
        <v>246.43778937331132</v>
      </c>
    </row>
    <row r="12" spans="1:15" x14ac:dyDescent="0.35">
      <c r="A12" s="60" t="s">
        <v>117</v>
      </c>
      <c r="B12" s="14" t="s">
        <v>112</v>
      </c>
      <c r="C12" s="25">
        <v>44075</v>
      </c>
      <c r="D12" s="25">
        <v>44439</v>
      </c>
      <c r="E12" s="64">
        <v>174496</v>
      </c>
      <c r="F12" s="64">
        <v>932201</v>
      </c>
      <c r="G12" s="64">
        <v>2714341998</v>
      </c>
      <c r="H12" s="64">
        <v>3949545320</v>
      </c>
      <c r="I12" s="44">
        <f t="shared" si="0"/>
        <v>0.68725429842643249</v>
      </c>
      <c r="J12" s="65">
        <f t="shared" si="3"/>
        <v>640659.14424741874</v>
      </c>
      <c r="K12" s="66">
        <f t="shared" si="4"/>
        <v>815155.14424741874</v>
      </c>
      <c r="L12" s="16">
        <v>9616</v>
      </c>
      <c r="M12" s="45">
        <f t="shared" si="1"/>
        <v>84.770709676312265</v>
      </c>
      <c r="N12" s="46">
        <f t="shared" si="2"/>
        <v>8.4770709676312261</v>
      </c>
    </row>
    <row r="13" spans="1:15" x14ac:dyDescent="0.35">
      <c r="A13" s="60" t="s">
        <v>118</v>
      </c>
      <c r="B13" s="13" t="s">
        <v>112</v>
      </c>
      <c r="C13" s="25">
        <v>44378</v>
      </c>
      <c r="D13" s="25">
        <v>44742</v>
      </c>
      <c r="E13" s="64">
        <v>46726</v>
      </c>
      <c r="F13" s="64">
        <v>467414</v>
      </c>
      <c r="G13" s="64">
        <v>1579458927</v>
      </c>
      <c r="H13" s="64">
        <v>2463920636</v>
      </c>
      <c r="I13" s="44">
        <f t="shared" si="0"/>
        <v>0.64103482227582598</v>
      </c>
      <c r="J13" s="65">
        <f t="shared" si="3"/>
        <v>299628.6504192329</v>
      </c>
      <c r="K13" s="66">
        <f t="shared" si="4"/>
        <v>346354.6504192329</v>
      </c>
      <c r="L13" s="12">
        <v>12598</v>
      </c>
      <c r="M13" s="45">
        <f t="shared" si="1"/>
        <v>27.492828259980385</v>
      </c>
      <c r="N13" s="46">
        <f t="shared" si="2"/>
        <v>2.7492828259980389</v>
      </c>
    </row>
    <row r="14" spans="1:15" x14ac:dyDescent="0.35">
      <c r="A14" s="60" t="s">
        <v>119</v>
      </c>
      <c r="B14" s="14" t="s">
        <v>112</v>
      </c>
      <c r="C14" s="25">
        <v>44378</v>
      </c>
      <c r="D14" s="25">
        <v>44742</v>
      </c>
      <c r="E14" s="64">
        <v>7512893</v>
      </c>
      <c r="F14" s="64">
        <v>5069784</v>
      </c>
      <c r="G14" s="64">
        <v>1243146789</v>
      </c>
      <c r="H14" s="64">
        <v>2602004107</v>
      </c>
      <c r="I14" s="44">
        <f t="shared" si="0"/>
        <v>0.47776511407328076</v>
      </c>
      <c r="J14" s="65">
        <f t="shared" si="3"/>
        <v>2422165.9310868937</v>
      </c>
      <c r="K14" s="66">
        <f t="shared" si="4"/>
        <v>9935058.9310868941</v>
      </c>
      <c r="L14" s="12">
        <v>16076</v>
      </c>
      <c r="M14" s="45">
        <f t="shared" si="1"/>
        <v>618.0056563253853</v>
      </c>
      <c r="N14" s="46">
        <f t="shared" si="2"/>
        <v>61.800565632538536</v>
      </c>
    </row>
    <row r="15" spans="1:15" x14ac:dyDescent="0.35">
      <c r="A15" s="60" t="s">
        <v>120</v>
      </c>
      <c r="B15" s="13" t="s">
        <v>112</v>
      </c>
      <c r="C15" s="25">
        <v>44378</v>
      </c>
      <c r="D15" s="25">
        <v>44742</v>
      </c>
      <c r="E15" s="64">
        <v>249794</v>
      </c>
      <c r="F15" s="64">
        <v>824384</v>
      </c>
      <c r="G15" s="64">
        <v>2439088248</v>
      </c>
      <c r="H15" s="64">
        <v>5398353261</v>
      </c>
      <c r="I15" s="44">
        <f t="shared" si="0"/>
        <v>0.45182079239256367</v>
      </c>
      <c r="J15" s="65">
        <f t="shared" si="3"/>
        <v>372473.83211575123</v>
      </c>
      <c r="K15" s="66">
        <f t="shared" si="4"/>
        <v>622267.83211575123</v>
      </c>
      <c r="L15" s="12">
        <v>26036</v>
      </c>
      <c r="M15" s="45">
        <f t="shared" si="1"/>
        <v>23.900285455359935</v>
      </c>
      <c r="N15" s="46">
        <f t="shared" si="2"/>
        <v>2.3900285455359938</v>
      </c>
    </row>
    <row r="16" spans="1:15" x14ac:dyDescent="0.35">
      <c r="A16" s="60" t="s">
        <v>121</v>
      </c>
      <c r="B16" s="14" t="s">
        <v>112</v>
      </c>
      <c r="C16" s="25">
        <v>44197</v>
      </c>
      <c r="D16" s="25">
        <v>44561</v>
      </c>
      <c r="E16" s="64">
        <v>4930670</v>
      </c>
      <c r="F16" s="64">
        <v>3341872</v>
      </c>
      <c r="G16" s="64">
        <v>845257396</v>
      </c>
      <c r="H16" s="64">
        <v>1587653840</v>
      </c>
      <c r="I16" s="44">
        <f t="shared" si="0"/>
        <v>0.53239401102698813</v>
      </c>
      <c r="J16" s="65">
        <f t="shared" si="3"/>
        <v>1779192.638418783</v>
      </c>
      <c r="K16" s="66">
        <f t="shared" si="4"/>
        <v>6709862.6384187825</v>
      </c>
      <c r="L16" s="12">
        <v>11591</v>
      </c>
      <c r="M16" s="45">
        <f t="shared" si="1"/>
        <v>578.88556970225022</v>
      </c>
      <c r="N16" s="46">
        <f t="shared" si="2"/>
        <v>57.888556970225025</v>
      </c>
    </row>
    <row r="17" spans="1:15" s="99" customFormat="1" x14ac:dyDescent="0.35">
      <c r="A17" s="100" t="s">
        <v>122</v>
      </c>
      <c r="B17" s="106" t="s">
        <v>112</v>
      </c>
      <c r="C17" s="102">
        <v>44378</v>
      </c>
      <c r="D17" s="102">
        <v>44742</v>
      </c>
      <c r="E17" s="103">
        <v>7956206</v>
      </c>
      <c r="F17" s="103">
        <v>51703896</v>
      </c>
      <c r="G17" s="103">
        <v>5325266314</v>
      </c>
      <c r="H17" s="103">
        <v>11079080716</v>
      </c>
      <c r="I17" s="44">
        <f t="shared" si="0"/>
        <v>0.48065958273139453</v>
      </c>
      <c r="J17" s="65">
        <f t="shared" si="3"/>
        <v>24851973.076947417</v>
      </c>
      <c r="K17" s="66">
        <f t="shared" si="4"/>
        <v>32808179.076947417</v>
      </c>
      <c r="L17" s="105">
        <v>32069</v>
      </c>
      <c r="M17" s="45">
        <f t="shared" si="1"/>
        <v>1023.0496453568062</v>
      </c>
      <c r="N17" s="46">
        <v>0</v>
      </c>
      <c r="O17" s="99" t="s">
        <v>170</v>
      </c>
    </row>
    <row r="18" spans="1:15" x14ac:dyDescent="0.35">
      <c r="A18" s="60" t="s">
        <v>123</v>
      </c>
      <c r="B18" s="14" t="s">
        <v>112</v>
      </c>
      <c r="C18" s="25">
        <v>44197</v>
      </c>
      <c r="D18" s="25">
        <v>44561</v>
      </c>
      <c r="E18" s="64">
        <v>9725678</v>
      </c>
      <c r="F18" s="64">
        <v>11116546</v>
      </c>
      <c r="G18" s="64">
        <v>1634344776</v>
      </c>
      <c r="H18" s="64">
        <v>2845094033</v>
      </c>
      <c r="I18" s="44">
        <f t="shared" si="0"/>
        <v>0.57444314916954453</v>
      </c>
      <c r="J18" s="65">
        <f t="shared" si="3"/>
        <v>6385823.6921281032</v>
      </c>
      <c r="K18" s="66">
        <f t="shared" si="4"/>
        <v>16111501.692128103</v>
      </c>
      <c r="L18" s="12">
        <v>17132</v>
      </c>
      <c r="M18" s="45">
        <f t="shared" si="1"/>
        <v>940.4332064048624</v>
      </c>
      <c r="N18" s="46">
        <f t="shared" si="2"/>
        <v>94.043320640486243</v>
      </c>
    </row>
    <row r="19" spans="1:15" x14ac:dyDescent="0.35">
      <c r="A19" s="60" t="s">
        <v>124</v>
      </c>
      <c r="B19" s="13" t="s">
        <v>112</v>
      </c>
      <c r="C19" s="25">
        <v>44378</v>
      </c>
      <c r="D19" s="25">
        <v>44742</v>
      </c>
      <c r="E19" s="64">
        <v>1349057</v>
      </c>
      <c r="F19" s="64">
        <v>0</v>
      </c>
      <c r="G19" s="64">
        <v>2150499714</v>
      </c>
      <c r="H19" s="64">
        <v>4215881296</v>
      </c>
      <c r="I19" s="44">
        <f t="shared" si="0"/>
        <v>0.51009493935239114</v>
      </c>
      <c r="J19" s="65">
        <f t="shared" si="3"/>
        <v>0</v>
      </c>
      <c r="K19" s="66">
        <f t="shared" si="4"/>
        <v>1349057</v>
      </c>
      <c r="L19" s="12">
        <v>24084</v>
      </c>
      <c r="M19" s="45">
        <f t="shared" si="1"/>
        <v>56.014657033715331</v>
      </c>
      <c r="N19" s="46">
        <f t="shared" si="2"/>
        <v>5.6014657033715336</v>
      </c>
    </row>
    <row r="20" spans="1:15" x14ac:dyDescent="0.35">
      <c r="A20" s="60" t="s">
        <v>125</v>
      </c>
      <c r="B20" s="14" t="s">
        <v>112</v>
      </c>
      <c r="C20" s="25">
        <v>44197</v>
      </c>
      <c r="D20" s="25">
        <v>44561</v>
      </c>
      <c r="E20" s="64">
        <v>335611</v>
      </c>
      <c r="F20" s="64">
        <v>816621</v>
      </c>
      <c r="G20" s="64">
        <v>1311598171</v>
      </c>
      <c r="H20" s="64">
        <v>2804603425</v>
      </c>
      <c r="I20" s="44">
        <f t="shared" si="0"/>
        <v>0.46765904915772538</v>
      </c>
      <c r="J20" s="65">
        <f t="shared" si="3"/>
        <v>381900.20038223086</v>
      </c>
      <c r="K20" s="66">
        <f t="shared" si="4"/>
        <v>717511.2003822308</v>
      </c>
      <c r="L20" s="12">
        <v>11024</v>
      </c>
      <c r="M20" s="45">
        <f t="shared" si="1"/>
        <v>65.086284504919334</v>
      </c>
      <c r="N20" s="46">
        <f t="shared" si="2"/>
        <v>6.5086284504919334</v>
      </c>
    </row>
    <row r="21" spans="1:15" x14ac:dyDescent="0.35">
      <c r="A21" s="60" t="s">
        <v>126</v>
      </c>
      <c r="B21" s="13" t="s">
        <v>112</v>
      </c>
      <c r="C21" s="25">
        <v>44105</v>
      </c>
      <c r="D21" s="25">
        <v>44469</v>
      </c>
      <c r="E21" s="64">
        <v>4714390</v>
      </c>
      <c r="F21" s="64">
        <v>2084531</v>
      </c>
      <c r="G21" s="64">
        <v>3692925476</v>
      </c>
      <c r="H21" s="64">
        <v>5719925745</v>
      </c>
      <c r="I21" s="44">
        <f t="shared" si="0"/>
        <v>0.64562472322794118</v>
      </c>
      <c r="J21" s="65">
        <f t="shared" si="3"/>
        <v>1345824.7499350635</v>
      </c>
      <c r="K21" s="66">
        <f t="shared" si="4"/>
        <v>6060214.7499350635</v>
      </c>
      <c r="L21" s="12">
        <v>20499</v>
      </c>
      <c r="M21" s="45">
        <f t="shared" si="1"/>
        <v>295.63465290673025</v>
      </c>
      <c r="N21" s="46">
        <f t="shared" si="2"/>
        <v>29.563465290673026</v>
      </c>
    </row>
    <row r="22" spans="1:15" x14ac:dyDescent="0.35">
      <c r="A22" s="60" t="s">
        <v>127</v>
      </c>
      <c r="B22" s="14" t="s">
        <v>112</v>
      </c>
      <c r="C22" s="25">
        <v>44197</v>
      </c>
      <c r="D22" s="25">
        <v>44561</v>
      </c>
      <c r="E22" s="64">
        <v>0</v>
      </c>
      <c r="F22" s="64">
        <v>231229</v>
      </c>
      <c r="G22" s="64">
        <v>985873924</v>
      </c>
      <c r="H22" s="64">
        <v>2142761380</v>
      </c>
      <c r="I22" s="44">
        <f t="shared" si="0"/>
        <v>0.46009505920813265</v>
      </c>
      <c r="J22" s="65">
        <f t="shared" si="3"/>
        <v>106387.32044563731</v>
      </c>
      <c r="K22" s="66">
        <f t="shared" si="4"/>
        <v>106387.32044563731</v>
      </c>
      <c r="L22" s="12">
        <v>7047</v>
      </c>
      <c r="M22" s="45">
        <f t="shared" si="1"/>
        <v>15.096824243740217</v>
      </c>
      <c r="N22" s="46">
        <f t="shared" si="2"/>
        <v>1.5096824243740219</v>
      </c>
    </row>
    <row r="23" spans="1:15" x14ac:dyDescent="0.35">
      <c r="A23" s="60" t="s">
        <v>128</v>
      </c>
      <c r="B23" s="13" t="s">
        <v>112</v>
      </c>
      <c r="C23" s="25">
        <v>44197</v>
      </c>
      <c r="D23" s="25">
        <v>44561</v>
      </c>
      <c r="E23" s="64">
        <v>5381804</v>
      </c>
      <c r="F23" s="64">
        <v>268027</v>
      </c>
      <c r="G23" s="64">
        <v>2333078001</v>
      </c>
      <c r="H23" s="64">
        <v>3912022444</v>
      </c>
      <c r="I23" s="44">
        <f t="shared" si="0"/>
        <v>0.59638666045444599</v>
      </c>
      <c r="J23" s="65">
        <f t="shared" si="3"/>
        <v>159847.72744162381</v>
      </c>
      <c r="K23" s="66">
        <f t="shared" si="4"/>
        <v>5541651.7274416238</v>
      </c>
      <c r="L23" s="12">
        <v>17506</v>
      </c>
      <c r="M23" s="45">
        <f t="shared" si="1"/>
        <v>316.55727907241084</v>
      </c>
      <c r="N23" s="46">
        <f t="shared" si="2"/>
        <v>31.655727907241086</v>
      </c>
    </row>
    <row r="24" spans="1:15" x14ac:dyDescent="0.35">
      <c r="A24" s="60" t="s">
        <v>129</v>
      </c>
      <c r="B24" s="14" t="s">
        <v>112</v>
      </c>
      <c r="C24" s="25">
        <v>44378</v>
      </c>
      <c r="D24" s="25">
        <v>44742</v>
      </c>
      <c r="E24" s="64">
        <v>387299</v>
      </c>
      <c r="F24" s="64">
        <v>1351816</v>
      </c>
      <c r="G24" s="64">
        <v>530889030</v>
      </c>
      <c r="H24" s="64">
        <v>1326812898</v>
      </c>
      <c r="I24" s="44">
        <f t="shared" si="0"/>
        <v>0.40012350708999517</v>
      </c>
      <c r="J24" s="65">
        <f t="shared" si="3"/>
        <v>540893.35886036896</v>
      </c>
      <c r="K24" s="66">
        <f t="shared" si="4"/>
        <v>928192.35886036896</v>
      </c>
      <c r="L24" s="12">
        <v>7094</v>
      </c>
      <c r="M24" s="45">
        <f t="shared" si="1"/>
        <v>130.8418887595671</v>
      </c>
      <c r="N24" s="46">
        <f t="shared" si="2"/>
        <v>13.084188875956711</v>
      </c>
    </row>
    <row r="25" spans="1:15" x14ac:dyDescent="0.35">
      <c r="A25" s="60" t="s">
        <v>130</v>
      </c>
      <c r="B25" s="13" t="s">
        <v>112</v>
      </c>
      <c r="C25" s="25">
        <v>44378</v>
      </c>
      <c r="D25" s="25">
        <v>44742</v>
      </c>
      <c r="E25" s="64">
        <v>69934</v>
      </c>
      <c r="F25" s="64">
        <v>527254</v>
      </c>
      <c r="G25" s="64">
        <v>1804365</v>
      </c>
      <c r="H25" s="64">
        <v>260801250</v>
      </c>
      <c r="I25" s="44">
        <f t="shared" si="0"/>
        <v>6.9185442937869353E-3</v>
      </c>
      <c r="J25" s="65">
        <f t="shared" si="3"/>
        <v>3647.830153076337</v>
      </c>
      <c r="K25" s="66">
        <f t="shared" si="4"/>
        <v>73581.830153076342</v>
      </c>
      <c r="L25" s="12">
        <v>67</v>
      </c>
      <c r="M25" s="45">
        <f t="shared" si="1"/>
        <v>1098.2362709414379</v>
      </c>
      <c r="N25" s="46">
        <f t="shared" si="2"/>
        <v>109.82362709414379</v>
      </c>
    </row>
    <row r="26" spans="1:15" x14ac:dyDescent="0.35">
      <c r="A26" s="60" t="s">
        <v>131</v>
      </c>
      <c r="B26" s="14" t="s">
        <v>112</v>
      </c>
      <c r="C26" s="25">
        <v>44378</v>
      </c>
      <c r="D26" s="25">
        <v>44742</v>
      </c>
      <c r="E26" s="63">
        <v>11925223</v>
      </c>
      <c r="F26" s="63">
        <v>1355304</v>
      </c>
      <c r="G26" s="63">
        <v>2470188678</v>
      </c>
      <c r="H26" s="63">
        <v>4971190552</v>
      </c>
      <c r="I26" s="44">
        <f>G26/H26</f>
        <v>0.49690082328592261</v>
      </c>
      <c r="J26" s="65">
        <f>F26*I26</f>
        <v>673451.67340270407</v>
      </c>
      <c r="K26" s="66">
        <f>E26+J26</f>
        <v>12598674.673402704</v>
      </c>
      <c r="L26" s="23">
        <v>16008</v>
      </c>
      <c r="M26" s="45">
        <f>K26/L26</f>
        <v>787.02365526003905</v>
      </c>
      <c r="N26" s="46">
        <f>M26*0.1</f>
        <v>78.702365526003916</v>
      </c>
    </row>
    <row r="27" spans="1:15" x14ac:dyDescent="0.35">
      <c r="A27" s="60" t="s">
        <v>137</v>
      </c>
      <c r="B27" s="92" t="s">
        <v>172</v>
      </c>
      <c r="C27" s="25">
        <v>44378</v>
      </c>
      <c r="D27" s="25">
        <v>44742</v>
      </c>
      <c r="E27" s="63">
        <v>5637</v>
      </c>
      <c r="F27" s="63">
        <v>110469</v>
      </c>
      <c r="G27" s="63">
        <v>939819335</v>
      </c>
      <c r="H27" s="63">
        <v>1818315864</v>
      </c>
      <c r="I27" s="44">
        <f>G27/H27</f>
        <v>0.51686252845671699</v>
      </c>
      <c r="J27" s="65">
        <f>F27*I27</f>
        <v>57097.286656085067</v>
      </c>
      <c r="K27" s="66">
        <f>E27+J27</f>
        <v>62734.286656085067</v>
      </c>
      <c r="L27" s="15">
        <v>9700</v>
      </c>
      <c r="M27" s="45">
        <f t="shared" si="1"/>
        <v>6.4674522325860897</v>
      </c>
      <c r="N27" s="46">
        <f t="shared" si="2"/>
        <v>0.64674522325860906</v>
      </c>
    </row>
    <row r="28" spans="1:15" x14ac:dyDescent="0.35">
      <c r="A28" s="60" t="s">
        <v>138</v>
      </c>
      <c r="B28" s="92" t="s">
        <v>172</v>
      </c>
      <c r="C28" s="25">
        <v>44378</v>
      </c>
      <c r="D28" s="25">
        <v>44742</v>
      </c>
      <c r="E28" s="63">
        <v>0</v>
      </c>
      <c r="F28" s="63">
        <v>160619</v>
      </c>
      <c r="G28" s="63">
        <v>437869461</v>
      </c>
      <c r="H28" s="63">
        <v>1003386595</v>
      </c>
      <c r="I28" s="44">
        <f t="shared" ref="I28:I29" si="5">G28/H28</f>
        <v>0.43639157945896218</v>
      </c>
      <c r="J28" s="65">
        <f>F28*I28</f>
        <v>70092.779101119042</v>
      </c>
      <c r="K28" s="66">
        <f>E28+J28</f>
        <v>70092.779101119042</v>
      </c>
      <c r="L28" s="15">
        <v>5346</v>
      </c>
      <c r="M28" s="45">
        <f t="shared" si="1"/>
        <v>13.111256846449503</v>
      </c>
      <c r="N28" s="46">
        <f t="shared" si="2"/>
        <v>1.3111256846449504</v>
      </c>
    </row>
    <row r="29" spans="1:15" x14ac:dyDescent="0.35">
      <c r="A29" s="60" t="s">
        <v>139</v>
      </c>
      <c r="B29" s="67" t="s">
        <v>140</v>
      </c>
      <c r="C29" s="25">
        <v>44197</v>
      </c>
      <c r="D29" s="25">
        <v>44561</v>
      </c>
      <c r="E29" s="63">
        <v>56978</v>
      </c>
      <c r="F29" s="63">
        <v>17467</v>
      </c>
      <c r="G29" s="63">
        <v>9213807</v>
      </c>
      <c r="H29" s="63">
        <v>40588815</v>
      </c>
      <c r="I29" s="44">
        <f t="shared" si="5"/>
        <v>0.22700359692688737</v>
      </c>
      <c r="J29" s="65">
        <f t="shared" ref="J29" si="6">F29*I29</f>
        <v>3965.0718275219419</v>
      </c>
      <c r="K29" s="66">
        <f t="shared" ref="K29" si="7">E29+J29</f>
        <v>60943.071827521941</v>
      </c>
      <c r="L29" s="15">
        <v>342</v>
      </c>
      <c r="M29" s="45">
        <f t="shared" si="1"/>
        <v>178.19611645474251</v>
      </c>
      <c r="N29" s="46">
        <f t="shared" si="2"/>
        <v>17.81961164547425</v>
      </c>
    </row>
    <row r="30" spans="1:15" x14ac:dyDescent="0.35">
      <c r="A30" s="60" t="s">
        <v>87</v>
      </c>
      <c r="B30" s="13" t="s">
        <v>112</v>
      </c>
      <c r="C30" s="25">
        <v>44197</v>
      </c>
      <c r="D30" s="25">
        <v>44561</v>
      </c>
      <c r="E30" s="63">
        <v>17605614</v>
      </c>
      <c r="F30" s="63">
        <v>14697021</v>
      </c>
      <c r="G30" s="63">
        <v>1774047422</v>
      </c>
      <c r="H30" s="63">
        <v>3374235021</v>
      </c>
      <c r="I30" s="44">
        <f t="shared" si="0"/>
        <v>0.52576285023389902</v>
      </c>
      <c r="J30" s="65">
        <f t="shared" si="3"/>
        <v>7727147.650907469</v>
      </c>
      <c r="K30" s="66">
        <f t="shared" si="4"/>
        <v>25332761.650907468</v>
      </c>
      <c r="L30" s="15">
        <v>14152</v>
      </c>
      <c r="M30" s="45">
        <f t="shared" ref="M30" si="8">K30/L30</f>
        <v>1790.0481664010365</v>
      </c>
      <c r="N30" s="46">
        <f t="shared" ref="N30" si="9">M30*0.1</f>
        <v>179.00481664010366</v>
      </c>
    </row>
    <row r="32" spans="1:15" x14ac:dyDescent="0.35">
      <c r="A32" s="68" t="s">
        <v>173</v>
      </c>
      <c r="B32" s="69"/>
      <c r="C32" s="69"/>
      <c r="D32" s="69"/>
      <c r="E32" s="69"/>
      <c r="F32" s="69"/>
      <c r="G32" s="69"/>
      <c r="H32" s="69"/>
    </row>
    <row r="33" spans="1:12" x14ac:dyDescent="0.35">
      <c r="A33" s="93" t="s">
        <v>174</v>
      </c>
    </row>
    <row r="34" spans="1:12" x14ac:dyDescent="0.35">
      <c r="A34" s="99" t="s">
        <v>175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</row>
  </sheetData>
  <sortState xmlns:xlrd2="http://schemas.microsoft.com/office/spreadsheetml/2017/richdata2" ref="A5:J26">
    <sortCondition ref="A5:A26"/>
  </sortState>
  <mergeCells count="13">
    <mergeCell ref="N3:N4"/>
    <mergeCell ref="G3:G4"/>
    <mergeCell ref="H3:H4"/>
    <mergeCell ref="B3:B4"/>
    <mergeCell ref="A1:M1"/>
    <mergeCell ref="C3:D4"/>
    <mergeCell ref="E3:E4"/>
    <mergeCell ref="F3:F4"/>
    <mergeCell ref="I3:I4"/>
    <mergeCell ref="J3:J4"/>
    <mergeCell ref="K3:K4"/>
    <mergeCell ref="L3:L4"/>
    <mergeCell ref="M3:M4"/>
  </mergeCells>
  <hyperlinks>
    <hyperlink ref="B3:B4" r:id="rId1" display="2023 Teaching Hospital List" xr:uid="{00000000-0004-0000-0100-000000000000}"/>
  </hyperlinks>
  <pageMargins left="0.7" right="0.7" top="0.75" bottom="0.75" header="0.3" footer="0.3"/>
  <pageSetup orientation="portrait" horizontalDpi="1200" verticalDpi="120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T11"/>
  <sheetViews>
    <sheetView workbookViewId="0">
      <selection activeCell="F20" sqref="F20"/>
    </sheetView>
  </sheetViews>
  <sheetFormatPr defaultRowHeight="14.5" x14ac:dyDescent="0.35"/>
  <cols>
    <col min="1" max="1" width="10.6328125" customWidth="1"/>
    <col min="2" max="2" width="9.36328125" customWidth="1"/>
    <col min="3" max="4" width="12.26953125" customWidth="1"/>
    <col min="5" max="5" width="14.08984375" customWidth="1"/>
    <col min="6" max="6" width="13.90625" customWidth="1"/>
    <col min="7" max="7" width="11.36328125" customWidth="1"/>
    <col min="8" max="8" width="15.7265625" customWidth="1"/>
    <col min="9" max="9" width="11.7265625" customWidth="1"/>
    <col min="10" max="10" width="11.90625" customWidth="1"/>
    <col min="11" max="11" width="2" customWidth="1"/>
    <col min="12" max="12" width="14" customWidth="1"/>
    <col min="13" max="13" width="11.7265625" customWidth="1"/>
    <col min="14" max="15" width="13.36328125" customWidth="1"/>
    <col min="16" max="16" width="16.6328125" customWidth="1"/>
    <col min="17" max="17" width="12.36328125" customWidth="1"/>
    <col min="18" max="18" width="11.26953125" customWidth="1"/>
    <col min="19" max="19" width="1.6328125" customWidth="1"/>
    <col min="20" max="20" width="17.26953125" customWidth="1"/>
  </cols>
  <sheetData>
    <row r="1" spans="1:20" ht="15.5" x14ac:dyDescent="0.35">
      <c r="A1" s="90"/>
      <c r="B1" s="91"/>
      <c r="C1" s="91"/>
      <c r="D1" s="91"/>
      <c r="E1" s="130" t="s">
        <v>40</v>
      </c>
      <c r="F1" s="131"/>
      <c r="G1" s="131"/>
      <c r="H1" s="131"/>
      <c r="I1" s="131"/>
      <c r="J1" s="132"/>
      <c r="L1" s="123" t="s">
        <v>39</v>
      </c>
      <c r="M1" s="124"/>
      <c r="N1" s="124"/>
      <c r="O1" s="124"/>
      <c r="P1" s="124"/>
      <c r="Q1" s="124"/>
      <c r="R1" s="127"/>
      <c r="T1" s="29" t="s">
        <v>41</v>
      </c>
    </row>
    <row r="2" spans="1:20" s="35" customFormat="1" ht="11.25" customHeight="1" x14ac:dyDescent="0.25">
      <c r="A2" s="52" t="s">
        <v>59</v>
      </c>
      <c r="B2" s="34"/>
      <c r="C2" s="32" t="s">
        <v>51</v>
      </c>
      <c r="D2" s="32" t="s">
        <v>52</v>
      </c>
      <c r="E2" s="32" t="s">
        <v>53</v>
      </c>
      <c r="F2" s="32" t="s">
        <v>54</v>
      </c>
      <c r="G2" s="32" t="s">
        <v>55</v>
      </c>
      <c r="H2" s="32" t="s">
        <v>56</v>
      </c>
      <c r="I2" s="32" t="s">
        <v>57</v>
      </c>
      <c r="J2" s="53" t="s">
        <v>58</v>
      </c>
      <c r="K2" s="47"/>
      <c r="L2" s="70" t="s">
        <v>60</v>
      </c>
      <c r="M2" s="32" t="s">
        <v>61</v>
      </c>
      <c r="N2" s="32" t="s">
        <v>91</v>
      </c>
      <c r="O2" s="32" t="s">
        <v>92</v>
      </c>
      <c r="P2" s="32" t="s">
        <v>93</v>
      </c>
      <c r="Q2" s="32" t="s">
        <v>100</v>
      </c>
      <c r="R2" s="53" t="s">
        <v>101</v>
      </c>
      <c r="T2" s="37" t="s">
        <v>110</v>
      </c>
    </row>
    <row r="3" spans="1:20" s="35" customFormat="1" ht="11.25" customHeight="1" x14ac:dyDescent="0.25">
      <c r="A3" s="33" t="s">
        <v>49</v>
      </c>
      <c r="B3" s="125"/>
      <c r="C3" s="119" t="s">
        <v>50</v>
      </c>
      <c r="D3" s="119"/>
      <c r="E3" s="119" t="s">
        <v>144</v>
      </c>
      <c r="F3" s="119" t="s">
        <v>143</v>
      </c>
      <c r="G3" s="119" t="s">
        <v>94</v>
      </c>
      <c r="H3" s="119" t="s">
        <v>95</v>
      </c>
      <c r="I3" s="30" t="s">
        <v>85</v>
      </c>
      <c r="J3" s="133" t="s">
        <v>96</v>
      </c>
      <c r="K3" s="135"/>
      <c r="L3" s="128" t="s">
        <v>142</v>
      </c>
      <c r="M3" s="119" t="s">
        <v>133</v>
      </c>
      <c r="N3" s="119" t="s">
        <v>99</v>
      </c>
      <c r="O3" s="119" t="s">
        <v>135</v>
      </c>
      <c r="P3" s="119" t="s">
        <v>134</v>
      </c>
      <c r="Q3" s="61" t="s">
        <v>85</v>
      </c>
      <c r="R3" s="133" t="s">
        <v>105</v>
      </c>
      <c r="T3" s="117" t="s">
        <v>111</v>
      </c>
    </row>
    <row r="4" spans="1:20" s="35" customFormat="1" ht="10.5" x14ac:dyDescent="0.25">
      <c r="A4" s="54"/>
      <c r="B4" s="126"/>
      <c r="C4" s="120"/>
      <c r="D4" s="120"/>
      <c r="E4" s="120"/>
      <c r="F4" s="120"/>
      <c r="G4" s="120"/>
      <c r="H4" s="120"/>
      <c r="I4" s="31" t="s">
        <v>86</v>
      </c>
      <c r="J4" s="134"/>
      <c r="K4" s="135"/>
      <c r="L4" s="129"/>
      <c r="M4" s="120"/>
      <c r="N4" s="120"/>
      <c r="O4" s="120"/>
      <c r="P4" s="120"/>
      <c r="Q4" s="62" t="s">
        <v>86</v>
      </c>
      <c r="R4" s="134"/>
      <c r="T4" s="118"/>
    </row>
    <row r="5" spans="1:20" ht="15" customHeight="1" x14ac:dyDescent="0.35">
      <c r="A5" s="20" t="s">
        <v>22</v>
      </c>
      <c r="B5" s="17" t="s">
        <v>67</v>
      </c>
      <c r="C5" s="17" t="s">
        <v>45</v>
      </c>
      <c r="D5" s="17" t="s">
        <v>45</v>
      </c>
      <c r="E5" s="38" t="s">
        <v>27</v>
      </c>
      <c r="F5" s="38" t="s">
        <v>73</v>
      </c>
      <c r="G5" s="38" t="s">
        <v>76</v>
      </c>
      <c r="H5" s="38" t="s">
        <v>83</v>
      </c>
      <c r="I5" s="38" t="s">
        <v>81</v>
      </c>
      <c r="J5" s="39" t="s">
        <v>1</v>
      </c>
      <c r="K5" s="48"/>
      <c r="L5" s="71" t="s">
        <v>27</v>
      </c>
      <c r="M5" s="38" t="s">
        <v>90</v>
      </c>
      <c r="N5" s="38" t="s">
        <v>97</v>
      </c>
      <c r="O5" s="38" t="s">
        <v>76</v>
      </c>
      <c r="P5" s="38" t="s">
        <v>102</v>
      </c>
      <c r="Q5" s="38" t="s">
        <v>81</v>
      </c>
      <c r="R5" s="39" t="s">
        <v>0</v>
      </c>
      <c r="T5" s="26" t="s">
        <v>43</v>
      </c>
    </row>
    <row r="6" spans="1:20" ht="15" customHeight="1" x14ac:dyDescent="0.35">
      <c r="A6" s="21" t="s">
        <v>28</v>
      </c>
      <c r="B6" s="18" t="s">
        <v>68</v>
      </c>
      <c r="C6" s="18" t="s">
        <v>46</v>
      </c>
      <c r="D6" s="18" t="s">
        <v>46</v>
      </c>
      <c r="E6" s="40" t="s">
        <v>71</v>
      </c>
      <c r="F6" s="40" t="s">
        <v>74</v>
      </c>
      <c r="G6" s="40" t="s">
        <v>77</v>
      </c>
      <c r="H6" s="40" t="s">
        <v>79</v>
      </c>
      <c r="I6" s="40" t="s">
        <v>1</v>
      </c>
      <c r="J6" s="41" t="s">
        <v>78</v>
      </c>
      <c r="L6" s="72" t="s">
        <v>89</v>
      </c>
      <c r="M6" s="40" t="s">
        <v>45</v>
      </c>
      <c r="N6" s="40" t="s">
        <v>98</v>
      </c>
      <c r="O6" s="40" t="s">
        <v>104</v>
      </c>
      <c r="P6" s="40" t="s">
        <v>79</v>
      </c>
      <c r="Q6" s="40" t="s">
        <v>0</v>
      </c>
      <c r="R6" s="41" t="s">
        <v>78</v>
      </c>
      <c r="T6" s="27" t="s">
        <v>44</v>
      </c>
    </row>
    <row r="7" spans="1:20" x14ac:dyDescent="0.35">
      <c r="A7" s="22" t="s">
        <v>32</v>
      </c>
      <c r="B7" s="19" t="s">
        <v>69</v>
      </c>
      <c r="C7" s="19" t="s">
        <v>47</v>
      </c>
      <c r="D7" s="19" t="s">
        <v>48</v>
      </c>
      <c r="E7" s="42" t="s">
        <v>70</v>
      </c>
      <c r="F7" s="42" t="s">
        <v>75</v>
      </c>
      <c r="G7" s="42" t="s">
        <v>34</v>
      </c>
      <c r="H7" s="42" t="s">
        <v>80</v>
      </c>
      <c r="I7" s="42" t="s">
        <v>82</v>
      </c>
      <c r="J7" s="43" t="s">
        <v>84</v>
      </c>
      <c r="L7" s="73" t="s">
        <v>72</v>
      </c>
      <c r="M7" s="42" t="s">
        <v>46</v>
      </c>
      <c r="N7" s="42" t="s">
        <v>103</v>
      </c>
      <c r="O7" s="42" t="s">
        <v>34</v>
      </c>
      <c r="P7" s="42" t="s">
        <v>80</v>
      </c>
      <c r="Q7" s="42" t="s">
        <v>82</v>
      </c>
      <c r="R7" s="43" t="s">
        <v>84</v>
      </c>
      <c r="T7" s="28" t="s">
        <v>42</v>
      </c>
    </row>
    <row r="8" spans="1:20" x14ac:dyDescent="0.35">
      <c r="A8" s="55" t="s">
        <v>139</v>
      </c>
      <c r="B8" s="67" t="s">
        <v>140</v>
      </c>
      <c r="C8" s="56">
        <v>44197</v>
      </c>
      <c r="D8" s="56">
        <v>44561</v>
      </c>
      <c r="E8" s="15">
        <v>16</v>
      </c>
      <c r="F8" s="51">
        <v>1.57</v>
      </c>
      <c r="G8" s="58">
        <f>F8/E8</f>
        <v>9.8125000000000004E-2</v>
      </c>
      <c r="H8" s="58">
        <f>1.35*((1+G8)^0.405-1)</f>
        <v>5.2160533593548636E-2</v>
      </c>
      <c r="I8" s="51">
        <v>6121.65</v>
      </c>
      <c r="J8" s="57">
        <f>H8*I8</f>
        <v>319.30853047294698</v>
      </c>
      <c r="K8" s="50"/>
      <c r="L8" s="15">
        <v>1449</v>
      </c>
      <c r="M8" s="59">
        <f>D8-(C8-1)</f>
        <v>365</v>
      </c>
      <c r="N8" s="57">
        <f>L8/M8</f>
        <v>3.9698630136986299</v>
      </c>
      <c r="O8" s="58">
        <f>F8/N8</f>
        <v>0.39547964113181511</v>
      </c>
      <c r="P8" s="58">
        <f>2.71828^(0.2822*O8)-1</f>
        <v>0.11807032991651933</v>
      </c>
      <c r="Q8" s="51">
        <v>472.59</v>
      </c>
      <c r="R8" s="57">
        <f>P8*Q8</f>
        <v>55.798857215247871</v>
      </c>
      <c r="S8" s="50"/>
      <c r="T8" s="46">
        <f>J8+R8</f>
        <v>375.10738768819488</v>
      </c>
    </row>
    <row r="9" spans="1:20" x14ac:dyDescent="0.35">
      <c r="A9" s="55" t="s">
        <v>87</v>
      </c>
      <c r="B9" s="49" t="s">
        <v>112</v>
      </c>
      <c r="C9" s="56">
        <v>44197</v>
      </c>
      <c r="D9" s="56">
        <v>44561</v>
      </c>
      <c r="E9" s="15">
        <v>427</v>
      </c>
      <c r="F9" s="51">
        <v>254.97</v>
      </c>
      <c r="G9" s="58">
        <f>F9/E9</f>
        <v>0.59711943793911004</v>
      </c>
      <c r="H9" s="58">
        <f>1.35*((1+G9)^0.405-1)</f>
        <v>0.28186945556231208</v>
      </c>
      <c r="I9" s="51">
        <v>6121.65</v>
      </c>
      <c r="J9" s="57">
        <f>H9*I9</f>
        <v>1725.5061526430277</v>
      </c>
      <c r="K9" s="50"/>
      <c r="L9" s="15">
        <v>96856</v>
      </c>
      <c r="M9" s="59">
        <f>D9-(C9-1)</f>
        <v>365</v>
      </c>
      <c r="N9" s="57">
        <f>L9/M9</f>
        <v>265.35890410958905</v>
      </c>
      <c r="O9" s="58">
        <f>F9/N9</f>
        <v>0.96084961179482942</v>
      </c>
      <c r="P9" s="58">
        <f>2.71828^(0.2822*O9)-1</f>
        <v>0.3114738459772759</v>
      </c>
      <c r="Q9" s="51">
        <v>472.59</v>
      </c>
      <c r="R9" s="57">
        <f>P9*Q9</f>
        <v>147.1994248704008</v>
      </c>
      <c r="S9" s="50"/>
      <c r="T9" s="46">
        <f>J9+R9</f>
        <v>1872.7055775134286</v>
      </c>
    </row>
    <row r="10" spans="1:20" ht="16.649999999999999" customHeight="1" x14ac:dyDescent="0.35"/>
    <row r="11" spans="1:20" x14ac:dyDescent="0.35">
      <c r="A11" s="68" t="s">
        <v>141</v>
      </c>
      <c r="B11" s="69"/>
      <c r="C11" s="69"/>
      <c r="D11" s="69"/>
      <c r="E11" s="69"/>
      <c r="F11" s="69"/>
      <c r="G11" s="69"/>
      <c r="H11" s="69"/>
    </row>
  </sheetData>
  <mergeCells count="17">
    <mergeCell ref="L1:R1"/>
    <mergeCell ref="T3:T4"/>
    <mergeCell ref="L3:L4"/>
    <mergeCell ref="N3:N4"/>
    <mergeCell ref="E1:J1"/>
    <mergeCell ref="H3:H4"/>
    <mergeCell ref="J3:J4"/>
    <mergeCell ref="K3:K4"/>
    <mergeCell ref="P3:P4"/>
    <mergeCell ref="M3:M4"/>
    <mergeCell ref="R3:R4"/>
    <mergeCell ref="O3:O4"/>
    <mergeCell ref="B3:B4"/>
    <mergeCell ref="C3:D4"/>
    <mergeCell ref="E3:E4"/>
    <mergeCell ref="F3:F4"/>
    <mergeCell ref="G3:G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4BAA-E751-4FA4-8E00-111271245965}">
  <sheetPr>
    <tabColor theme="9" tint="0.79998168889431442"/>
  </sheetPr>
  <dimension ref="A1:C44"/>
  <sheetViews>
    <sheetView workbookViewId="0">
      <selection activeCell="B30" sqref="B30:B38"/>
    </sheetView>
  </sheetViews>
  <sheetFormatPr defaultColWidth="8.81640625" defaultRowHeight="14.5" x14ac:dyDescent="0.35"/>
  <cols>
    <col min="1" max="1" width="23.08984375" style="74" customWidth="1"/>
    <col min="2" max="2" width="86.36328125" style="1" customWidth="1"/>
    <col min="3" max="16384" width="8.81640625" style="1"/>
  </cols>
  <sheetData>
    <row r="1" spans="1:1" ht="18.5" x14ac:dyDescent="0.45">
      <c r="A1" s="86" t="s">
        <v>166</v>
      </c>
    </row>
    <row r="3" spans="1:1" x14ac:dyDescent="0.35">
      <c r="A3" s="74" t="s">
        <v>164</v>
      </c>
    </row>
    <row r="27" spans="1:2" x14ac:dyDescent="0.35">
      <c r="A27" s="74" t="s">
        <v>165</v>
      </c>
    </row>
    <row r="29" spans="1:2" s="85" customFormat="1" ht="31.5" thickBot="1" x14ac:dyDescent="0.4">
      <c r="A29" s="84" t="s">
        <v>150</v>
      </c>
      <c r="B29" s="75" t="s">
        <v>151</v>
      </c>
    </row>
    <row r="30" spans="1:2" x14ac:dyDescent="0.35">
      <c r="A30" s="137" t="s">
        <v>152</v>
      </c>
      <c r="B30" s="76" t="s">
        <v>153</v>
      </c>
    </row>
    <row r="31" spans="1:2" x14ac:dyDescent="0.35">
      <c r="A31" s="138"/>
      <c r="B31" s="77" t="s">
        <v>154</v>
      </c>
    </row>
    <row r="32" spans="1:2" x14ac:dyDescent="0.35">
      <c r="A32" s="138"/>
      <c r="B32" s="78" t="s">
        <v>155</v>
      </c>
    </row>
    <row r="33" spans="1:3" x14ac:dyDescent="0.35">
      <c r="A33" s="138"/>
      <c r="B33" s="77" t="s">
        <v>156</v>
      </c>
    </row>
    <row r="34" spans="1:3" ht="25" x14ac:dyDescent="0.35">
      <c r="A34" s="138"/>
      <c r="B34" s="77" t="s">
        <v>157</v>
      </c>
    </row>
    <row r="35" spans="1:3" x14ac:dyDescent="0.35">
      <c r="A35" s="138"/>
      <c r="B35" s="79" t="s">
        <v>158</v>
      </c>
    </row>
    <row r="36" spans="1:3" x14ac:dyDescent="0.35">
      <c r="A36" s="138"/>
      <c r="B36" s="79" t="s">
        <v>159</v>
      </c>
    </row>
    <row r="37" spans="1:3" x14ac:dyDescent="0.35">
      <c r="A37" s="138"/>
      <c r="B37" s="80" t="s">
        <v>160</v>
      </c>
    </row>
    <row r="38" spans="1:3" ht="15" thickBot="1" x14ac:dyDescent="0.4">
      <c r="A38" s="139"/>
      <c r="B38" s="81" t="s">
        <v>161</v>
      </c>
    </row>
    <row r="39" spans="1:3" ht="58.5" thickBot="1" x14ac:dyDescent="0.4">
      <c r="A39" s="82" t="s">
        <v>162</v>
      </c>
      <c r="B39" s="83" t="s">
        <v>163</v>
      </c>
    </row>
    <row r="42" spans="1:3" ht="34.65" customHeight="1" x14ac:dyDescent="0.45">
      <c r="A42" s="136" t="s">
        <v>169</v>
      </c>
      <c r="B42" s="136"/>
      <c r="C42" s="5"/>
    </row>
    <row r="43" spans="1:3" ht="18.5" x14ac:dyDescent="0.45">
      <c r="A43" s="87" t="s">
        <v>2</v>
      </c>
      <c r="B43" s="88"/>
    </row>
    <row r="44" spans="1:3" ht="18.5" x14ac:dyDescent="0.45">
      <c r="A44" s="89" t="s">
        <v>11</v>
      </c>
      <c r="B44" s="88"/>
    </row>
  </sheetData>
  <mergeCells count="2">
    <mergeCell ref="A42:B42"/>
    <mergeCell ref="A30:A38"/>
  </mergeCells>
  <hyperlinks>
    <hyperlink ref="A30:A33" r:id="rId1" display="Sources:  FY 2022 CMS Impact File CN / Table 1A-1E Final Rule &amp; Correcting Amendment" xr:uid="{B74D6910-E185-487D-B3C2-2B716BFBA4DC}"/>
    <hyperlink ref="A30:A38" r:id="rId2" display="Sources:  FY 2023 CMS Impact File CN / Table 1A-1E, Tables 15 &amp; 16B Final Rule &amp; Correcting Amendment" xr:uid="{2C548E9F-2F0A-4FF8-BE2F-097278814F27}"/>
    <hyperlink ref="A43" r:id="rId3" xr:uid="{462D342E-D693-45C0-9CD3-3858C4F8C217}"/>
  </hyperlinks>
  <pageMargins left="0.7" right="0.7" top="0.75" bottom="0.75" header="0.3" footer="0.3"/>
  <pageSetup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Process for GME-IME for non-PPS</vt:lpstr>
      <vt:lpstr>GME Add-On Posting</vt:lpstr>
      <vt:lpstr>Non-PPS IME Adjustments Posting</vt:lpstr>
      <vt:lpstr>Correcting IPPS IMPACT Data</vt:lpstr>
    </vt:vector>
  </TitlesOfParts>
  <Company>Health Management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Riley</dc:creator>
  <cp:lastModifiedBy>Jackson, Nicola</cp:lastModifiedBy>
  <dcterms:created xsi:type="dcterms:W3CDTF">2022-09-08T18:19:35Z</dcterms:created>
  <dcterms:modified xsi:type="dcterms:W3CDTF">2023-03-14T19:34:58Z</dcterms:modified>
</cp:coreProperties>
</file>