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slc.com\CORP\Colorado_APM1\5-PY 2024\2-Measure Selection\"/>
    </mc:Choice>
  </mc:AlternateContent>
  <xr:revisionPtr revIDLastSave="0" documentId="13_ncr:1_{7367FA82-7808-4409-BE48-A410FB20280F}" xr6:coauthVersionLast="47" xr6:coauthVersionMax="47" xr10:uidLastSave="{00000000-0000-0000-0000-000000000000}"/>
  <bookViews>
    <workbookView xWindow="-120" yWindow="-120" windowWidth="29040" windowHeight="15840" xr2:uid="{00000000-000D-0000-FFFF-FFFF00000000}"/>
  </bookViews>
  <sheets>
    <sheet name="Workbook Instructions" sheetId="3" r:id="rId1"/>
    <sheet name="Overview Page" sheetId="9" r:id="rId2"/>
    <sheet name="1. Measure Selection" sheetId="4" r:id="rId3"/>
    <sheet name="2. Close the Gap Calculator" sheetId="2" r:id="rId4"/>
    <sheet name="3. Dashboard" sheetId="5" r:id="rId5"/>
    <sheet name="DataValTab" sheetId="6" state="hidden" r:id="rId6"/>
  </sheets>
  <definedNames>
    <definedName name="_xlnm._FilterDatabase" localSheetId="2" hidden="1">'1. Measure Selection'!$C$13:$H$57</definedName>
    <definedName name="_xlnm._FilterDatabase" localSheetId="3" hidden="1">'2. Close the Gap Calculator'!$A$3:$N$43</definedName>
    <definedName name="_xlnm.Criteria" localSheetId="2">'1. Measure Selection'!$L$16:$L$20</definedName>
    <definedName name="_xlnm.Extract" localSheetId="2">'1. Measure Selection'!$V$16:$W$20</definedName>
    <definedName name="Meas_Desc">'1. Measure Selection'!$D$13:$D$57</definedName>
    <definedName name="_xlnm.Print_Area" localSheetId="4">'3. Dashboard'!$A$1:$I$31</definedName>
    <definedName name="_xlnm.Print_Area" localSheetId="1">'Overview Page'!$B$1:$C$60</definedName>
    <definedName name="_xlnm.Print_Area" localSheetId="0">'Workbook Instructions'!$A$1:$M$64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 l="1"/>
  <c r="O8" i="2"/>
  <c r="O9" i="2"/>
  <c r="O10" i="2"/>
  <c r="O11" i="2"/>
  <c r="O12" i="2"/>
  <c r="O13" i="2"/>
  <c r="O14" i="2"/>
  <c r="O15" i="2"/>
  <c r="O16" i="2"/>
  <c r="O17" i="2"/>
  <c r="O18" i="2"/>
  <c r="O19" i="2"/>
  <c r="O20" i="2"/>
  <c r="O21" i="2"/>
  <c r="O22" i="2"/>
  <c r="O5" i="2"/>
  <c r="O6" i="2"/>
  <c r="C17" i="9" l="1"/>
  <c r="O4" i="2" l="1"/>
  <c r="C57" i="9" l="1"/>
  <c r="C18" i="9" l="1"/>
  <c r="C10" i="2" l="1"/>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B10" i="2"/>
  <c r="B11" i="2"/>
  <c r="B12" i="2"/>
  <c r="B13" i="2"/>
  <c r="B14" i="2"/>
  <c r="B15" i="2"/>
  <c r="B16" i="2"/>
  <c r="B17" i="2"/>
  <c r="B18" i="2"/>
  <c r="B19" i="2"/>
  <c r="B20" i="2"/>
  <c r="B21" i="2"/>
  <c r="B22" i="2"/>
  <c r="B5" i="2"/>
  <c r="B6" i="2"/>
  <c r="B7" i="2"/>
  <c r="B8" i="2"/>
  <c r="B9" i="2"/>
  <c r="B23" i="2"/>
  <c r="B24" i="2"/>
  <c r="B25" i="2"/>
  <c r="B26" i="2"/>
  <c r="B27" i="2"/>
  <c r="B28" i="2"/>
  <c r="B29" i="2"/>
  <c r="B30" i="2"/>
  <c r="B31" i="2"/>
  <c r="B32" i="2"/>
  <c r="B33" i="2"/>
  <c r="B34" i="2"/>
  <c r="B35" i="2"/>
  <c r="B36" i="2"/>
  <c r="B37" i="2"/>
  <c r="B38" i="2"/>
  <c r="B39" i="2"/>
  <c r="B40" i="2"/>
  <c r="B41" i="2"/>
  <c r="B42" i="2"/>
  <c r="B43" i="2"/>
  <c r="C5" i="2"/>
  <c r="C6" i="2"/>
  <c r="C7" i="2"/>
  <c r="C8" i="2"/>
  <c r="C9"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T42" i="2"/>
  <c r="T43" i="2"/>
  <c r="S42" i="2"/>
  <c r="S43" i="2"/>
  <c r="Q36" i="2"/>
  <c r="Q37" i="2"/>
  <c r="Q38" i="2"/>
  <c r="Q39" i="2"/>
  <c r="Q40" i="2"/>
  <c r="Q41" i="2"/>
  <c r="Q42" i="2"/>
  <c r="Q43" i="2"/>
  <c r="Q35" i="2"/>
  <c r="Q34" i="2"/>
  <c r="Q33" i="2"/>
  <c r="Q32" i="2"/>
  <c r="Q31" i="2"/>
  <c r="Q30" i="2"/>
  <c r="Q29" i="2"/>
  <c r="Q28" i="2"/>
  <c r="Q27" i="2"/>
  <c r="Q26" i="2"/>
  <c r="Q25" i="2"/>
  <c r="Q24" i="2"/>
  <c r="Q23" i="2"/>
  <c r="Q22" i="2"/>
  <c r="Q21" i="2"/>
  <c r="Q20" i="2"/>
  <c r="Q19" i="2"/>
  <c r="Q18" i="2"/>
  <c r="Q17" i="2"/>
  <c r="I46" i="4"/>
  <c r="H46" i="4"/>
  <c r="G46" i="4"/>
  <c r="F46" i="4"/>
  <c r="E30" i="4"/>
  <c r="I30" i="4"/>
  <c r="H30" i="4"/>
  <c r="G30" i="4"/>
  <c r="F30" i="4"/>
  <c r="D30" i="4"/>
  <c r="C30" i="4"/>
  <c r="C46" i="4"/>
  <c r="D46" i="4"/>
  <c r="L19" i="2" l="1"/>
  <c r="M19" i="2"/>
  <c r="N19" i="2" s="1"/>
  <c r="I19" i="2"/>
  <c r="I20" i="2"/>
  <c r="I26" i="2"/>
  <c r="I31" i="2"/>
  <c r="I39" i="2"/>
  <c r="I22" i="2"/>
  <c r="I30" i="2"/>
  <c r="I38" i="2"/>
  <c r="I41" i="2"/>
  <c r="J5" i="2"/>
  <c r="I21" i="2"/>
  <c r="I40" i="2"/>
  <c r="I24" i="2"/>
  <c r="I32" i="2"/>
  <c r="I34" i="2"/>
  <c r="I18" i="2"/>
  <c r="I17" i="2"/>
  <c r="I36" i="2"/>
  <c r="I28" i="2"/>
  <c r="I43" i="2"/>
  <c r="I29" i="2"/>
  <c r="I42" i="2"/>
  <c r="I25" i="2"/>
  <c r="I33" i="2"/>
  <c r="I37" i="2"/>
  <c r="I27" i="2"/>
  <c r="I35" i="2"/>
  <c r="I23" i="2"/>
  <c r="R43" i="2"/>
  <c r="R42" i="2"/>
  <c r="Q16" i="2"/>
  <c r="I16" i="2" s="1"/>
  <c r="Q15" i="2"/>
  <c r="I15" i="2" s="1"/>
  <c r="Q14" i="2"/>
  <c r="I14" i="2" s="1"/>
  <c r="Q13" i="2"/>
  <c r="I13" i="2" s="1"/>
  <c r="Q12" i="2"/>
  <c r="I12" i="2" s="1"/>
  <c r="Q11" i="2"/>
  <c r="I11" i="2" s="1"/>
  <c r="Q10" i="2"/>
  <c r="I10" i="2" s="1"/>
  <c r="Q9" i="2"/>
  <c r="I9" i="2" s="1"/>
  <c r="Q4" i="2"/>
  <c r="C22" i="4"/>
  <c r="C21" i="4"/>
  <c r="D22" i="4"/>
  <c r="D21" i="4"/>
  <c r="M21" i="4"/>
  <c r="Q5" i="2"/>
  <c r="I5" i="2" s="1"/>
  <c r="Q6" i="2"/>
  <c r="I6" i="2" s="1"/>
  <c r="Q7" i="2"/>
  <c r="I7" i="2" s="1"/>
  <c r="Q8" i="2"/>
  <c r="I8" i="2" s="1"/>
  <c r="I34" i="4" l="1"/>
  <c r="I35" i="4"/>
  <c r="I36" i="4"/>
  <c r="I37" i="4"/>
  <c r="I38" i="4"/>
  <c r="I39" i="4"/>
  <c r="I40" i="4"/>
  <c r="I41" i="4"/>
  <c r="I42" i="4"/>
  <c r="I43" i="4"/>
  <c r="I44" i="4"/>
  <c r="I45" i="4"/>
  <c r="F34" i="4"/>
  <c r="F35" i="4"/>
  <c r="F36" i="4"/>
  <c r="F37" i="4"/>
  <c r="F38" i="4"/>
  <c r="F39" i="4"/>
  <c r="F40" i="4"/>
  <c r="F41" i="4"/>
  <c r="F42" i="4"/>
  <c r="F43" i="4"/>
  <c r="F44" i="4"/>
  <c r="F45" i="4"/>
  <c r="C17" i="4"/>
  <c r="C18" i="4"/>
  <c r="C19" i="4"/>
  <c r="C20" i="4"/>
  <c r="C16" i="4"/>
  <c r="R8" i="2" l="1"/>
  <c r="C20" i="9"/>
  <c r="H4" i="2"/>
  <c r="B4" i="2"/>
  <c r="C4" i="2"/>
  <c r="G36" i="4"/>
  <c r="G37" i="4"/>
  <c r="G38" i="4"/>
  <c r="G39" i="4"/>
  <c r="G40" i="4"/>
  <c r="G41" i="4"/>
  <c r="G42" i="4"/>
  <c r="G43" i="4"/>
  <c r="G44" i="4"/>
  <c r="G45" i="4"/>
  <c r="H41" i="4"/>
  <c r="H42" i="4"/>
  <c r="H43" i="4"/>
  <c r="H44" i="4"/>
  <c r="H45" i="4"/>
  <c r="H36" i="4"/>
  <c r="H37" i="4"/>
  <c r="H38" i="4"/>
  <c r="H39" i="4"/>
  <c r="H40" i="4"/>
  <c r="H35" i="4"/>
  <c r="G35" i="4"/>
  <c r="I21" i="4"/>
  <c r="F21" i="4"/>
  <c r="G22" i="4"/>
  <c r="G21" i="4"/>
  <c r="H21" i="4"/>
  <c r="G17" i="4"/>
  <c r="G18" i="4"/>
  <c r="G19" i="4"/>
  <c r="G20" i="4"/>
  <c r="G16" i="4"/>
  <c r="D17" i="4"/>
  <c r="D18" i="4"/>
  <c r="D19" i="4"/>
  <c r="D20" i="4"/>
  <c r="D16" i="4"/>
  <c r="C36" i="4"/>
  <c r="C37" i="4"/>
  <c r="C38" i="4"/>
  <c r="C39" i="4"/>
  <c r="C40" i="4"/>
  <c r="C41" i="4"/>
  <c r="C42" i="4"/>
  <c r="C43" i="4"/>
  <c r="C44" i="4"/>
  <c r="C45" i="4"/>
  <c r="D37" i="4"/>
  <c r="D38" i="4"/>
  <c r="D39" i="4"/>
  <c r="D40" i="4"/>
  <c r="D41" i="4"/>
  <c r="D42" i="4"/>
  <c r="D43" i="4"/>
  <c r="D44" i="4"/>
  <c r="D45" i="4"/>
  <c r="D36" i="4"/>
  <c r="C35" i="4"/>
  <c r="D35" i="4"/>
  <c r="I4" i="2" l="1"/>
  <c r="J4" i="2"/>
  <c r="K4" i="2" s="1"/>
  <c r="L4" i="2" s="1"/>
  <c r="R4" i="2"/>
  <c r="R36" i="2"/>
  <c r="R28" i="2"/>
  <c r="R20" i="2"/>
  <c r="R12" i="2"/>
  <c r="R11" i="2"/>
  <c r="R34" i="2"/>
  <c r="R26" i="2"/>
  <c r="R18" i="2"/>
  <c r="R10" i="2"/>
  <c r="R35" i="2"/>
  <c r="R19" i="2"/>
  <c r="R41" i="2"/>
  <c r="R33" i="2"/>
  <c r="R25" i="2"/>
  <c r="R17" i="2"/>
  <c r="R9" i="2"/>
  <c r="R40" i="2"/>
  <c r="R32" i="2"/>
  <c r="R24" i="2"/>
  <c r="R16" i="2"/>
  <c r="R39" i="2"/>
  <c r="R31" i="2"/>
  <c r="R23" i="2"/>
  <c r="R15" i="2"/>
  <c r="R7" i="2"/>
  <c r="R27" i="2"/>
  <c r="R38" i="2"/>
  <c r="R30" i="2"/>
  <c r="R22" i="2"/>
  <c r="R14" i="2"/>
  <c r="R6" i="2"/>
  <c r="R37" i="2"/>
  <c r="R29" i="2"/>
  <c r="R21" i="2"/>
  <c r="R13" i="2"/>
  <c r="R5" i="2"/>
  <c r="T34" i="2"/>
  <c r="S34" i="2"/>
  <c r="O34" i="2"/>
  <c r="I22" i="4" l="1"/>
  <c r="H22" i="4"/>
  <c r="F22" i="4"/>
  <c r="E49" i="4"/>
  <c r="T23" i="2" l="1"/>
  <c r="S23" i="2"/>
  <c r="I50" i="4"/>
  <c r="I51" i="4"/>
  <c r="I52" i="4"/>
  <c r="I53" i="4"/>
  <c r="I54" i="4"/>
  <c r="I55" i="4"/>
  <c r="I56" i="4"/>
  <c r="I57" i="4"/>
  <c r="I49" i="4"/>
  <c r="A38" i="4" l="1"/>
  <c r="A39" i="4"/>
  <c r="A40" i="4"/>
  <c r="A41" i="4"/>
  <c r="A42" i="4"/>
  <c r="A43" i="4"/>
  <c r="A44" i="4"/>
  <c r="A45" i="4"/>
  <c r="A46" i="4"/>
  <c r="B38" i="4"/>
  <c r="B39" i="4"/>
  <c r="B40" i="4"/>
  <c r="B41" i="4"/>
  <c r="B42" i="4"/>
  <c r="B43" i="4"/>
  <c r="B44" i="4"/>
  <c r="B45" i="4"/>
  <c r="B46" i="4"/>
  <c r="I33" i="4"/>
  <c r="H34" i="4"/>
  <c r="H33" i="4"/>
  <c r="H26" i="4"/>
  <c r="H27" i="4"/>
  <c r="H28" i="4"/>
  <c r="H29" i="4"/>
  <c r="H25" i="4"/>
  <c r="G34" i="4"/>
  <c r="G33" i="4"/>
  <c r="F33" i="4"/>
  <c r="C34" i="4"/>
  <c r="C33" i="4"/>
  <c r="D34" i="4"/>
  <c r="D33" i="4"/>
  <c r="J26" i="2"/>
  <c r="J28" i="2"/>
  <c r="J30" i="2"/>
  <c r="J34" i="2"/>
  <c r="K34" i="2" s="1"/>
  <c r="T33" i="2"/>
  <c r="S33" i="2"/>
  <c r="O33" i="2"/>
  <c r="T32" i="2"/>
  <c r="S32" i="2"/>
  <c r="O32" i="2"/>
  <c r="T31" i="2"/>
  <c r="S31" i="2"/>
  <c r="T30" i="2"/>
  <c r="S30" i="2"/>
  <c r="O30" i="2"/>
  <c r="T29" i="2"/>
  <c r="S29" i="2"/>
  <c r="T28" i="2"/>
  <c r="S28" i="2"/>
  <c r="O28" i="2"/>
  <c r="T27" i="2"/>
  <c r="S27" i="2"/>
  <c r="T26" i="2"/>
  <c r="S26" i="2"/>
  <c r="O26" i="2"/>
  <c r="T25" i="2"/>
  <c r="S25" i="2"/>
  <c r="O25" i="2"/>
  <c r="I26" i="4"/>
  <c r="I27" i="4"/>
  <c r="I28" i="4"/>
  <c r="I29" i="4"/>
  <c r="I25" i="4"/>
  <c r="G26" i="4"/>
  <c r="G27" i="4"/>
  <c r="G28" i="4"/>
  <c r="G29" i="4"/>
  <c r="G25" i="4"/>
  <c r="F26" i="4"/>
  <c r="F27" i="4"/>
  <c r="F28" i="4"/>
  <c r="F29" i="4"/>
  <c r="F25" i="4"/>
  <c r="C26" i="4"/>
  <c r="C27" i="4"/>
  <c r="C28" i="4"/>
  <c r="C29" i="4"/>
  <c r="C25" i="4"/>
  <c r="D26" i="4"/>
  <c r="D27" i="4"/>
  <c r="D28" i="4"/>
  <c r="D29" i="4"/>
  <c r="D25" i="4"/>
  <c r="I17" i="4"/>
  <c r="I18" i="4"/>
  <c r="I19" i="4"/>
  <c r="I20" i="4"/>
  <c r="I16" i="4"/>
  <c r="H17" i="4"/>
  <c r="H18" i="4"/>
  <c r="H19" i="4"/>
  <c r="H20" i="4"/>
  <c r="H16" i="4"/>
  <c r="F17" i="4"/>
  <c r="F18" i="4"/>
  <c r="F19" i="4"/>
  <c r="F20" i="4"/>
  <c r="F16" i="4"/>
  <c r="O23" i="2" l="1"/>
  <c r="M23" i="2" s="1"/>
  <c r="N23" i="2" s="1"/>
  <c r="O31" i="2"/>
  <c r="M31" i="2" s="1"/>
  <c r="N31" i="2" s="1"/>
  <c r="O29" i="2"/>
  <c r="M29" i="2" s="1"/>
  <c r="O27" i="2"/>
  <c r="M27" i="2" s="1"/>
  <c r="N27" i="2" s="1"/>
  <c r="K5" i="2"/>
  <c r="L5" i="2" s="1"/>
  <c r="J23" i="2"/>
  <c r="K23" i="2" s="1"/>
  <c r="L23" i="2" s="1"/>
  <c r="M34" i="2"/>
  <c r="N34" i="2" s="1"/>
  <c r="L34" i="2"/>
  <c r="J31" i="2"/>
  <c r="K31" i="2" s="1"/>
  <c r="L31" i="2" s="1"/>
  <c r="J32" i="2"/>
  <c r="K32" i="2" s="1"/>
  <c r="L32" i="2" s="1"/>
  <c r="K30" i="2"/>
  <c r="L30" i="2" s="1"/>
  <c r="M32" i="2"/>
  <c r="N32" i="2" s="1"/>
  <c r="J29" i="2"/>
  <c r="K29" i="2" s="1"/>
  <c r="L29" i="2" s="1"/>
  <c r="M30" i="2"/>
  <c r="J25" i="2"/>
  <c r="K25" i="2" s="1"/>
  <c r="L25" i="2" s="1"/>
  <c r="K26" i="2"/>
  <c r="L26" i="2" s="1"/>
  <c r="M25" i="2"/>
  <c r="N25" i="2" s="1"/>
  <c r="M26" i="2"/>
  <c r="N26" i="2" s="1"/>
  <c r="M33" i="2"/>
  <c r="N33" i="2" s="1"/>
  <c r="K28" i="2"/>
  <c r="L28" i="2" s="1"/>
  <c r="J33" i="2"/>
  <c r="K33" i="2" s="1"/>
  <c r="L33" i="2" s="1"/>
  <c r="M28" i="2"/>
  <c r="J27" i="2"/>
  <c r="K27" i="2" s="1"/>
  <c r="L27" i="2" s="1"/>
  <c r="L43" i="2"/>
  <c r="L42" i="2"/>
  <c r="M41" i="2"/>
  <c r="N41" i="2" s="1"/>
  <c r="L40" i="2"/>
  <c r="L39" i="2"/>
  <c r="M38" i="2"/>
  <c r="N38" i="2" s="1"/>
  <c r="L37" i="2"/>
  <c r="M36" i="2"/>
  <c r="N36" i="2" s="1"/>
  <c r="L35" i="2"/>
  <c r="P26" i="2" l="1"/>
  <c r="P25" i="2"/>
  <c r="P32" i="2"/>
  <c r="P28" i="2"/>
  <c r="N28" i="2" s="1"/>
  <c r="P30" i="2"/>
  <c r="N30" i="2" s="1"/>
  <c r="P29" i="2"/>
  <c r="N29" i="2" s="1"/>
  <c r="P33" i="2"/>
  <c r="P31" i="2"/>
  <c r="P27" i="2"/>
  <c r="P34" i="2"/>
  <c r="P23" i="2"/>
  <c r="M42" i="2"/>
  <c r="N42" i="2" s="1"/>
  <c r="L36" i="2"/>
  <c r="M40" i="2"/>
  <c r="N40" i="2" s="1"/>
  <c r="M37" i="2"/>
  <c r="N37" i="2" s="1"/>
  <c r="L41" i="2"/>
  <c r="M39" i="2"/>
  <c r="N39" i="2" s="1"/>
  <c r="M35" i="2"/>
  <c r="N35" i="2" s="1"/>
  <c r="L38" i="2"/>
  <c r="M22" i="2"/>
  <c r="N22" i="2" s="1"/>
  <c r="O24" i="2"/>
  <c r="M24" i="2" s="1"/>
  <c r="N24" i="2" s="1"/>
  <c r="O35" i="2"/>
  <c r="O36" i="2"/>
  <c r="O37" i="2"/>
  <c r="O38" i="2"/>
  <c r="O39" i="2"/>
  <c r="O40" i="2"/>
  <c r="O41" i="2"/>
  <c r="O42" i="2"/>
  <c r="O43" i="2"/>
  <c r="M43" i="2" s="1"/>
  <c r="N43" i="2" s="1"/>
  <c r="J31" i="6" l="1"/>
  <c r="P34" i="6"/>
  <c r="P42" i="2"/>
  <c r="P43" i="2"/>
  <c r="P29" i="6"/>
  <c r="P32" i="6"/>
  <c r="P31" i="6"/>
  <c r="P23" i="6"/>
  <c r="J21" i="6"/>
  <c r="P25" i="6"/>
  <c r="J26" i="6"/>
  <c r="P28" i="6"/>
  <c r="J23" i="6"/>
  <c r="P33" i="6"/>
  <c r="P27" i="6"/>
  <c r="J25" i="6"/>
  <c r="J24" i="6"/>
  <c r="P30" i="6"/>
  <c r="J34" i="6" l="1"/>
  <c r="M46" i="4" s="1"/>
  <c r="M41" i="4"/>
  <c r="M43" i="4"/>
  <c r="J28" i="6"/>
  <c r="M44" i="4" s="1"/>
  <c r="M38" i="4"/>
  <c r="M42" i="4"/>
  <c r="M40" i="4"/>
  <c r="M45" i="4"/>
  <c r="G50" i="4"/>
  <c r="H50" i="4"/>
  <c r="G51" i="4"/>
  <c r="H51" i="4"/>
  <c r="G52" i="4"/>
  <c r="H52" i="4"/>
  <c r="G53" i="4"/>
  <c r="H53" i="4"/>
  <c r="G54" i="4"/>
  <c r="H54" i="4"/>
  <c r="G55" i="4"/>
  <c r="H55" i="4"/>
  <c r="G56" i="4"/>
  <c r="H56" i="4"/>
  <c r="G57" i="4"/>
  <c r="H57" i="4"/>
  <c r="H49" i="4"/>
  <c r="G49" i="4"/>
  <c r="F50" i="4"/>
  <c r="F51" i="4"/>
  <c r="F52" i="4"/>
  <c r="F53" i="4"/>
  <c r="F54" i="4"/>
  <c r="F55" i="4"/>
  <c r="F56" i="4"/>
  <c r="F57" i="4"/>
  <c r="F49" i="4"/>
  <c r="D50" i="4"/>
  <c r="D51" i="4"/>
  <c r="D52" i="4"/>
  <c r="D53" i="4"/>
  <c r="D54" i="4"/>
  <c r="D55" i="4"/>
  <c r="D56" i="4"/>
  <c r="D57" i="4"/>
  <c r="D49" i="4"/>
  <c r="C50" i="4"/>
  <c r="C51" i="4"/>
  <c r="C52" i="4"/>
  <c r="C53" i="4"/>
  <c r="C54" i="4"/>
  <c r="C55" i="4"/>
  <c r="C56" i="4"/>
  <c r="C57" i="4"/>
  <c r="C49" i="4"/>
  <c r="B25" i="9" l="1"/>
  <c r="D48" i="4"/>
  <c r="C48" i="4"/>
  <c r="D63" i="4" l="1"/>
  <c r="S5" i="2" l="1"/>
  <c r="S6" i="2"/>
  <c r="S7" i="2"/>
  <c r="S8" i="2"/>
  <c r="S9" i="2"/>
  <c r="S10" i="2"/>
  <c r="S11" i="2"/>
  <c r="S12" i="2"/>
  <c r="S13" i="2"/>
  <c r="S14" i="2"/>
  <c r="S15" i="2"/>
  <c r="S16" i="2"/>
  <c r="S17" i="2"/>
  <c r="S18" i="2"/>
  <c r="S19" i="2"/>
  <c r="S20" i="2"/>
  <c r="S21" i="2"/>
  <c r="S22" i="2"/>
  <c r="S24" i="2"/>
  <c r="S35" i="2"/>
  <c r="S36" i="2"/>
  <c r="S37" i="2"/>
  <c r="S38" i="2"/>
  <c r="S39" i="2"/>
  <c r="S40" i="2"/>
  <c r="S41" i="2"/>
  <c r="S4" i="2"/>
  <c r="T5" i="2"/>
  <c r="T6" i="2"/>
  <c r="T7" i="2"/>
  <c r="T8" i="2"/>
  <c r="T9" i="2"/>
  <c r="T10" i="2"/>
  <c r="T11" i="2"/>
  <c r="T12" i="2"/>
  <c r="T13" i="2"/>
  <c r="T14" i="2"/>
  <c r="T15" i="2"/>
  <c r="T16" i="2"/>
  <c r="T17" i="2"/>
  <c r="T18" i="2"/>
  <c r="T19" i="2"/>
  <c r="T20" i="2"/>
  <c r="T21" i="2"/>
  <c r="T22" i="2"/>
  <c r="T24" i="2"/>
  <c r="T35" i="2"/>
  <c r="T36" i="2"/>
  <c r="T37" i="2"/>
  <c r="T38" i="2"/>
  <c r="T39" i="2"/>
  <c r="T40" i="2"/>
  <c r="T41" i="2"/>
  <c r="T4" i="2"/>
  <c r="C22" i="9"/>
  <c r="P37" i="6" l="1"/>
  <c r="P40" i="6"/>
  <c r="J22" i="2"/>
  <c r="J24" i="2"/>
  <c r="J36" i="2"/>
  <c r="J38" i="2"/>
  <c r="J39" i="2"/>
  <c r="J40" i="2"/>
  <c r="J41" i="2"/>
  <c r="J42" i="2"/>
  <c r="J43" i="2"/>
  <c r="E22" i="4"/>
  <c r="A22" i="4"/>
  <c r="B22" i="4"/>
  <c r="A26" i="4"/>
  <c r="J37" i="6" l="1"/>
  <c r="M51" i="4" s="1"/>
  <c r="J40" i="6"/>
  <c r="M54" i="4" s="1"/>
  <c r="P42" i="6"/>
  <c r="J42" i="6"/>
  <c r="J43" i="6"/>
  <c r="P43" i="6"/>
  <c r="P41" i="6"/>
  <c r="J41" i="6"/>
  <c r="P39" i="6"/>
  <c r="J39" i="6"/>
  <c r="M5" i="2"/>
  <c r="N5" i="2" s="1"/>
  <c r="J21" i="2"/>
  <c r="K21" i="2" s="1"/>
  <c r="L21" i="2" s="1"/>
  <c r="M21" i="2"/>
  <c r="N21" i="2" s="1"/>
  <c r="J13" i="2"/>
  <c r="K13" i="2" s="1"/>
  <c r="L13" i="2" s="1"/>
  <c r="M13" i="2"/>
  <c r="N13" i="2" s="1"/>
  <c r="J9" i="2"/>
  <c r="K9" i="2" s="1"/>
  <c r="L9" i="2" s="1"/>
  <c r="M9" i="2"/>
  <c r="N9" i="2" s="1"/>
  <c r="M4" i="2"/>
  <c r="N4" i="2" s="1"/>
  <c r="J20" i="2"/>
  <c r="K20" i="2" s="1"/>
  <c r="L20" i="2" s="1"/>
  <c r="M20" i="2"/>
  <c r="N20" i="2" s="1"/>
  <c r="J16" i="2"/>
  <c r="K16" i="2" s="1"/>
  <c r="L16" i="2" s="1"/>
  <c r="M16" i="2"/>
  <c r="N16" i="2" s="1"/>
  <c r="J8" i="2"/>
  <c r="K8" i="2" s="1"/>
  <c r="L8" i="2" s="1"/>
  <c r="M8" i="2"/>
  <c r="N8" i="2" s="1"/>
  <c r="J17" i="2"/>
  <c r="K17" i="2" s="1"/>
  <c r="L17" i="2" s="1"/>
  <c r="M17" i="2"/>
  <c r="N17" i="2" s="1"/>
  <c r="J12" i="2"/>
  <c r="K12" i="2" s="1"/>
  <c r="L12" i="2" s="1"/>
  <c r="M12" i="2"/>
  <c r="N12" i="2" s="1"/>
  <c r="J19" i="2"/>
  <c r="K19" i="2" s="1"/>
  <c r="J15" i="2"/>
  <c r="K15" i="2" s="1"/>
  <c r="L15" i="2" s="1"/>
  <c r="M15" i="2"/>
  <c r="N15" i="2" s="1"/>
  <c r="J11" i="2"/>
  <c r="K11" i="2" s="1"/>
  <c r="L11" i="2" s="1"/>
  <c r="M11" i="2"/>
  <c r="N11" i="2" s="1"/>
  <c r="J7" i="2"/>
  <c r="K7" i="2" s="1"/>
  <c r="L7" i="2" s="1"/>
  <c r="M7" i="2"/>
  <c r="N7" i="2" s="1"/>
  <c r="J18" i="2"/>
  <c r="K18" i="2" s="1"/>
  <c r="L18" i="2" s="1"/>
  <c r="M18" i="2"/>
  <c r="N18" i="2" s="1"/>
  <c r="J14" i="2"/>
  <c r="K14" i="2" s="1"/>
  <c r="L14" i="2" s="1"/>
  <c r="M14" i="2"/>
  <c r="N14" i="2" s="1"/>
  <c r="J10" i="2"/>
  <c r="K10" i="2" s="1"/>
  <c r="L10" i="2" s="1"/>
  <c r="M10" i="2"/>
  <c r="N10" i="2" s="1"/>
  <c r="J6" i="2"/>
  <c r="K6" i="2" s="1"/>
  <c r="L6" i="2" s="1"/>
  <c r="M6" i="2"/>
  <c r="N6" i="2" s="1"/>
  <c r="J35" i="2"/>
  <c r="K35" i="2" s="1"/>
  <c r="J37" i="2"/>
  <c r="K37" i="2" s="1"/>
  <c r="K43" i="2"/>
  <c r="K38" i="2"/>
  <c r="K41" i="2"/>
  <c r="K22" i="2"/>
  <c r="L22" i="2" s="1"/>
  <c r="K39" i="2"/>
  <c r="K24" i="2"/>
  <c r="L24" i="2" s="1"/>
  <c r="K42" i="2"/>
  <c r="K40" i="2"/>
  <c r="K36" i="2"/>
  <c r="E50" i="4"/>
  <c r="E51" i="4"/>
  <c r="E52" i="4"/>
  <c r="E53" i="4"/>
  <c r="E54" i="4"/>
  <c r="E55" i="4"/>
  <c r="E56" i="4"/>
  <c r="E57" i="4"/>
  <c r="A30" i="4"/>
  <c r="P13" i="6" l="1"/>
  <c r="J38" i="6"/>
  <c r="P38" i="6"/>
  <c r="M53" i="4"/>
  <c r="M56" i="4"/>
  <c r="M57" i="4"/>
  <c r="M55" i="4"/>
  <c r="J35" i="6"/>
  <c r="P35" i="6"/>
  <c r="P36" i="6"/>
  <c r="J36" i="6"/>
  <c r="P38" i="2"/>
  <c r="P37" i="2"/>
  <c r="P39" i="2"/>
  <c r="P35" i="2"/>
  <c r="P40" i="2"/>
  <c r="P8" i="2"/>
  <c r="P41" i="2"/>
  <c r="P10" i="2"/>
  <c r="P36" i="2"/>
  <c r="A25" i="4"/>
  <c r="A27" i="4"/>
  <c r="A28" i="4"/>
  <c r="A29" i="4"/>
  <c r="A33" i="4"/>
  <c r="A34" i="4"/>
  <c r="A35" i="4"/>
  <c r="A36" i="4"/>
  <c r="A37" i="4"/>
  <c r="A49" i="4"/>
  <c r="A50" i="4"/>
  <c r="A51" i="4"/>
  <c r="A52" i="4"/>
  <c r="A53" i="4"/>
  <c r="A54" i="4"/>
  <c r="A55" i="4"/>
  <c r="A56" i="4"/>
  <c r="A57" i="4"/>
  <c r="A17" i="4"/>
  <c r="A18" i="4"/>
  <c r="A19" i="4"/>
  <c r="A20" i="4"/>
  <c r="A21" i="4"/>
  <c r="A16" i="4"/>
  <c r="O50" i="4"/>
  <c r="O51" i="4"/>
  <c r="O52" i="4"/>
  <c r="O53" i="4"/>
  <c r="O54" i="4"/>
  <c r="O55" i="4"/>
  <c r="O56" i="4"/>
  <c r="O57" i="4"/>
  <c r="O49" i="4"/>
  <c r="P10" i="6" l="1"/>
  <c r="J8" i="6"/>
  <c r="M52" i="4"/>
  <c r="M50" i="4"/>
  <c r="M49" i="4"/>
  <c r="D6" i="5"/>
  <c r="D5" i="5"/>
  <c r="D12" i="5"/>
  <c r="D8" i="5"/>
  <c r="D7" i="5"/>
  <c r="C21" i="9"/>
  <c r="P20" i="2" l="1"/>
  <c r="P20" i="6" s="1"/>
  <c r="P12" i="2"/>
  <c r="P19" i="2"/>
  <c r="P19" i="6" s="1"/>
  <c r="P11" i="2"/>
  <c r="P4" i="2"/>
  <c r="P17" i="2"/>
  <c r="P7" i="2"/>
  <c r="P13" i="2"/>
  <c r="P21" i="2"/>
  <c r="P18" i="2"/>
  <c r="P16" i="2"/>
  <c r="P24" i="2"/>
  <c r="P15" i="2"/>
  <c r="P22" i="2"/>
  <c r="P14" i="2"/>
  <c r="P9" i="2"/>
  <c r="P6" i="2"/>
  <c r="B26" i="4"/>
  <c r="P16" i="6" l="1"/>
  <c r="P11" i="6"/>
  <c r="J15" i="6"/>
  <c r="M30" i="4" s="1"/>
  <c r="P8" i="6"/>
  <c r="J17" i="6"/>
  <c r="J13" i="6"/>
  <c r="M28" i="4" s="1"/>
  <c r="P7" i="6"/>
  <c r="J7" i="6"/>
  <c r="J19" i="6"/>
  <c r="M36" i="4" s="1"/>
  <c r="P22" i="6"/>
  <c r="J20" i="6"/>
  <c r="J22" i="6"/>
  <c r="M39" i="4" s="1"/>
  <c r="P24" i="6"/>
  <c r="P12" i="6"/>
  <c r="J11" i="6"/>
  <c r="J12" i="6"/>
  <c r="P4" i="6"/>
  <c r="J4" i="6"/>
  <c r="J14" i="6"/>
  <c r="J6" i="6"/>
  <c r="P6" i="6"/>
  <c r="P21" i="6"/>
  <c r="J18" i="6"/>
  <c r="M35" i="4" s="1"/>
  <c r="J16" i="6"/>
  <c r="B50" i="4"/>
  <c r="B51" i="4"/>
  <c r="B52" i="4"/>
  <c r="B53" i="4"/>
  <c r="B54" i="4"/>
  <c r="B55" i="4"/>
  <c r="B56" i="4"/>
  <c r="B57" i="4"/>
  <c r="B49" i="4"/>
  <c r="B33" i="4"/>
  <c r="B34" i="4"/>
  <c r="B35" i="4"/>
  <c r="B36" i="4"/>
  <c r="B37" i="4"/>
  <c r="B30" i="4"/>
  <c r="B29" i="4"/>
  <c r="B28" i="4"/>
  <c r="B27" i="4"/>
  <c r="B25" i="4"/>
  <c r="B17" i="4"/>
  <c r="B18" i="4"/>
  <c r="B19" i="4"/>
  <c r="B20" i="4"/>
  <c r="B21" i="4"/>
  <c r="B16" i="4"/>
  <c r="M27" i="4" l="1"/>
  <c r="M18" i="4"/>
  <c r="M19" i="4"/>
  <c r="M22" i="4"/>
  <c r="C52" i="9"/>
  <c r="B52" i="9"/>
  <c r="C54" i="9"/>
  <c r="C53" i="9"/>
  <c r="B53" i="9"/>
  <c r="B54" i="9"/>
  <c r="B51" i="9"/>
  <c r="C51" i="9"/>
  <c r="J9" i="6"/>
  <c r="M25" i="4" s="1"/>
  <c r="M34" i="4"/>
  <c r="M20" i="4"/>
  <c r="M29" i="4"/>
  <c r="M26" i="4"/>
  <c r="M16" i="4"/>
  <c r="M37" i="4"/>
  <c r="M33" i="4"/>
  <c r="B40" i="9"/>
  <c r="B41" i="9"/>
  <c r="C41" i="9"/>
  <c r="B42" i="9"/>
  <c r="C42" i="9"/>
  <c r="C40" i="9"/>
  <c r="C29" i="9"/>
  <c r="C49" i="9"/>
  <c r="C50" i="9"/>
  <c r="B50" i="9"/>
  <c r="C39" i="9"/>
  <c r="C38" i="9"/>
  <c r="B35" i="9"/>
  <c r="H10" i="5" l="1"/>
  <c r="H13" i="5"/>
  <c r="H11" i="5"/>
  <c r="H9" i="5"/>
  <c r="H14" i="5"/>
  <c r="H12" i="5"/>
  <c r="H8" i="5"/>
  <c r="H7" i="5"/>
  <c r="F12" i="5"/>
  <c r="F11" i="5"/>
  <c r="F5" i="5"/>
  <c r="C36" i="9"/>
  <c r="C37" i="9"/>
  <c r="B14" i="5"/>
  <c r="D9" i="5"/>
  <c r="B36" i="9"/>
  <c r="C35" i="9"/>
  <c r="B12" i="5" l="1"/>
  <c r="B11" i="5"/>
  <c r="F10" i="5"/>
  <c r="D11" i="5"/>
  <c r="D10" i="5"/>
  <c r="F7" i="5"/>
  <c r="B13" i="5"/>
  <c r="B38" i="9"/>
  <c r="B10" i="5"/>
  <c r="F14" i="5"/>
  <c r="F13" i="5"/>
  <c r="F9" i="5"/>
  <c r="F8" i="5"/>
  <c r="F6" i="5"/>
  <c r="G11" i="5"/>
  <c r="B39" i="9"/>
  <c r="C33" i="9"/>
  <c r="B45" i="9"/>
  <c r="B37" i="9"/>
  <c r="B48" i="9"/>
  <c r="B47" i="9"/>
  <c r="B44" i="9"/>
  <c r="B5" i="5"/>
  <c r="G7" i="5" l="1"/>
  <c r="C31" i="9"/>
  <c r="C32" i="9"/>
  <c r="C30" i="9"/>
  <c r="B49" i="9"/>
  <c r="B7" i="5" l="1"/>
  <c r="B6" i="5"/>
  <c r="B8" i="5"/>
  <c r="B33" i="9"/>
  <c r="B9" i="5"/>
  <c r="P5" i="2"/>
  <c r="B29" i="9"/>
  <c r="B30" i="9"/>
  <c r="B32" i="9"/>
  <c r="B31" i="9"/>
  <c r="B46" i="9"/>
  <c r="J5" i="6" l="1"/>
  <c r="P5" i="6"/>
  <c r="D14" i="5"/>
  <c r="D13" i="5"/>
  <c r="F8" i="4"/>
  <c r="N5" i="4"/>
  <c r="F15" i="5" s="1"/>
  <c r="H15" i="5" l="1"/>
  <c r="F17" i="5"/>
  <c r="M17" i="4"/>
  <c r="C44" i="9"/>
  <c r="C47" i="9"/>
  <c r="C45" i="9"/>
  <c r="C46" i="9"/>
  <c r="C48" i="9"/>
  <c r="C56" i="9" l="1"/>
  <c r="C19" i="9" s="1"/>
  <c r="H5" i="5"/>
  <c r="H6" i="5"/>
  <c r="G12" i="5"/>
  <c r="G13" i="5"/>
  <c r="G8" i="5"/>
  <c r="G10" i="5"/>
  <c r="G9" i="5"/>
  <c r="G14" i="5"/>
  <c r="G6" i="5" l="1"/>
  <c r="E23" i="5"/>
  <c r="E27" i="5"/>
  <c r="E12" i="4"/>
  <c r="B23" i="9"/>
  <c r="D8" i="4" s="1"/>
  <c r="L10" i="5"/>
  <c r="K10" i="5" s="1"/>
  <c r="G5" i="5"/>
  <c r="G15" i="5"/>
  <c r="C23" i="9" l="1"/>
  <c r="H17" i="5"/>
</calcChain>
</file>

<file path=xl/sharedStrings.xml><?xml version="1.0" encoding="utf-8"?>
<sst xmlns="http://schemas.openxmlformats.org/spreadsheetml/2006/main" count="1322" uniqueCount="864">
  <si>
    <t>Measure Type</t>
  </si>
  <si>
    <t>Measure Description</t>
  </si>
  <si>
    <t>Measure Selected</t>
  </si>
  <si>
    <t>Percentage of Gap Closed</t>
  </si>
  <si>
    <t>Measure Number</t>
  </si>
  <si>
    <t>Selected Measure</t>
  </si>
  <si>
    <t>eCQM</t>
  </si>
  <si>
    <t>Breast Cancer Screening</t>
  </si>
  <si>
    <t>Colorectal Cancer Screening</t>
  </si>
  <si>
    <t>Lead Screening</t>
  </si>
  <si>
    <t>Patient Satisfaction</t>
  </si>
  <si>
    <t>Interdisciplinary Team</t>
  </si>
  <si>
    <t>Availability of Appointments</t>
  </si>
  <si>
    <t>Improving Patient/Family Access</t>
  </si>
  <si>
    <t>Alternative Encounters</t>
  </si>
  <si>
    <t>Referral Tracking</t>
  </si>
  <si>
    <t>Individual Care Plan</t>
  </si>
  <si>
    <t>Keep the following guidance in mind as you use this workbook:</t>
  </si>
  <si>
    <t>Instructions for using this workbook:</t>
  </si>
  <si>
    <t>Administrative</t>
  </si>
  <si>
    <t>Possible Points</t>
  </si>
  <si>
    <t>Statewide Goal</t>
  </si>
  <si>
    <t>Follow-Up After Hospitalization for Mental Illness (7 days)</t>
  </si>
  <si>
    <t>Calculated Percentage of Gap Closed to Statewide Goal</t>
  </si>
  <si>
    <t xml:space="preserve">Measure Description </t>
  </si>
  <si>
    <t xml:space="preserve">Possible Points </t>
  </si>
  <si>
    <t>Earned</t>
  </si>
  <si>
    <t>When Finished, Press CTRL+P to Print Your Measure List</t>
  </si>
  <si>
    <t>PCMH</t>
  </si>
  <si>
    <t>Total Points Possible</t>
  </si>
  <si>
    <t>eCQMs, Administrative</t>
  </si>
  <si>
    <t>Mandatory Measures</t>
  </si>
  <si>
    <t>Roll-In Measures</t>
  </si>
  <si>
    <t>Additional Measures</t>
  </si>
  <si>
    <t>PCMP Name</t>
  </si>
  <si>
    <t>PCMP ID</t>
  </si>
  <si>
    <t>Adult Measures List</t>
  </si>
  <si>
    <t>Peds Measures List</t>
  </si>
  <si>
    <t>2023 Performance (%)</t>
  </si>
  <si>
    <t>Mandatory Measures:</t>
  </si>
  <si>
    <t>Total:</t>
  </si>
  <si>
    <t>Please select your measures in the Measure Selection Tab. Your selected measures will be listed below:</t>
  </si>
  <si>
    <t>Error Log: For your workbook to be accepted, ALL ERRORS MUST BE CLEARED</t>
  </si>
  <si>
    <t>Total Errors:</t>
  </si>
  <si>
    <t xml:space="preserve">Roll-In Measures: </t>
  </si>
  <si>
    <t>YES</t>
  </si>
  <si>
    <t>NO</t>
  </si>
  <si>
    <t>Roll-in Measures selected as backup to mandatory measures:</t>
  </si>
  <si>
    <t>Errors will be listed here</t>
  </si>
  <si>
    <t>Structural</t>
  </si>
  <si>
    <t>N/A</t>
  </si>
  <si>
    <t>Selected Measure Ref</t>
  </si>
  <si>
    <t>Possible Points - Striated</t>
  </si>
  <si>
    <r>
      <t xml:space="preserve">- You must report a total of ten (10) measures to earn points. </t>
    </r>
    <r>
      <rPr>
        <b/>
        <sz val="11"/>
        <color theme="1"/>
        <rFont val="Myriad Pro"/>
      </rPr>
      <t>Three (3) measures are mandated by HCPF (</t>
    </r>
    <r>
      <rPr>
        <b/>
        <u/>
        <sz val="11"/>
        <color theme="1"/>
        <rFont val="Myriad Pro"/>
      </rPr>
      <t>see the Mandatory Sets below)</t>
    </r>
  </si>
  <si>
    <t>Contact the HCPF at the following e-mail with questions:</t>
  </si>
  <si>
    <t>Mandatory Pediatric Set</t>
  </si>
  <si>
    <t>Measure #</t>
  </si>
  <si>
    <t>eCQM/Administrative
Administrative</t>
  </si>
  <si>
    <r>
      <t xml:space="preserve">Child and Adolescent Well Visits
</t>
    </r>
    <r>
      <rPr>
        <b/>
        <i/>
        <sz val="10"/>
        <color theme="1"/>
        <rFont val="Myriad Pro"/>
      </rPr>
      <t>OR</t>
    </r>
    <r>
      <rPr>
        <sz val="10"/>
        <color theme="1"/>
        <rFont val="Myriad Pro"/>
      </rPr>
      <t xml:space="preserve">
Well Visits in the First 30 Months of Life</t>
    </r>
  </si>
  <si>
    <t>eCQM/Administrative</t>
  </si>
  <si>
    <t>Screening for Depression and Follow-Up Plan (Ages 12-18)</t>
  </si>
  <si>
    <t>Mandatory Adult Set</t>
  </si>
  <si>
    <t>eCQM
Administrative</t>
  </si>
  <si>
    <t>Screening for Depression and Follow-Up Plan</t>
  </si>
  <si>
    <t>- The remaining seven (7) measures can be a combination of structural, administrative &amp; electronic clinical quality measures (eCQMs).</t>
  </si>
  <si>
    <t xml:space="preserve"> </t>
  </si>
  <si>
    <t>Statewide Goal Met or Exceeded</t>
  </si>
  <si>
    <r>
      <t xml:space="preserve">Childhood Immunization Status (Combo 10)
</t>
    </r>
    <r>
      <rPr>
        <b/>
        <i/>
        <sz val="10"/>
        <color theme="1"/>
        <rFont val="Myriad Pro"/>
      </rPr>
      <t>OR</t>
    </r>
    <r>
      <rPr>
        <sz val="10"/>
        <color theme="1"/>
        <rFont val="Myriad Pro"/>
      </rPr>
      <t xml:space="preserve">
Adolescent Immunizations (Combo 2)</t>
    </r>
  </si>
  <si>
    <r>
      <rPr>
        <i/>
        <sz val="10"/>
        <color theme="1"/>
        <rFont val="Myriad Pro"/>
      </rPr>
      <t>If practice has a certified EHR:</t>
    </r>
    <r>
      <rPr>
        <sz val="10"/>
        <color theme="1"/>
        <rFont val="Myriad Pro"/>
      </rPr>
      <t xml:space="preserve"> 
Controlling High Blood Pressure
</t>
    </r>
    <r>
      <rPr>
        <b/>
        <i/>
        <sz val="10"/>
        <color theme="1"/>
        <rFont val="Myriad Pro"/>
      </rPr>
      <t>OTHERWISE</t>
    </r>
    <r>
      <rPr>
        <sz val="10"/>
        <color theme="1"/>
        <rFont val="Myriad Pro"/>
      </rPr>
      <t xml:space="preserve">
Asthma Medication Ratio</t>
    </r>
  </si>
  <si>
    <t>x</t>
  </si>
  <si>
    <t>1. Measure Selection</t>
  </si>
  <si>
    <t>Optional Tabs: 2. Close the Gab Calculator and 3. Dashboard</t>
  </si>
  <si>
    <t>3. Dashboard</t>
  </si>
  <si>
    <t xml:space="preserve">      ●  Errors in the measure selection.</t>
  </si>
  <si>
    <t xml:space="preserve">      ●  You cannot choose any structural measures</t>
  </si>
  <si>
    <t xml:space="preserve">      ●  If you receive recognition credit, you must report a combination of six (6) measures, three (3) of which are mandated by HCPF</t>
  </si>
  <si>
    <t>Blank Cell E</t>
  </si>
  <si>
    <t>Blank Cell D</t>
  </si>
  <si>
    <t>Measure ID</t>
  </si>
  <si>
    <t>Percentage of Points Earned</t>
  </si>
  <si>
    <t>Estimated Earned Points</t>
  </si>
  <si>
    <t>Estimated Points</t>
  </si>
  <si>
    <t>Maximum Points</t>
  </si>
  <si>
    <t>Estimated Points Earned</t>
  </si>
  <si>
    <t xml:space="preserve">      ●  You will automatically earn 100 Points for PCMH recognition. PCMH recognition must be specified on the "1. Measure Selection tab".</t>
  </si>
  <si>
    <t>● Roll-in measures can be selected as additional measures.</t>
  </si>
  <si>
    <t>● You can only select up to 5 structural measures (100 points total).</t>
  </si>
  <si>
    <t xml:space="preserve">      ●  Invalid PCMP ID.</t>
  </si>
  <si>
    <t xml:space="preserve">      ●  Missing PCMP name.</t>
  </si>
  <si>
    <t xml:space="preserve">- Review and resolve all errors in the "Error Log" section as necessary. The selections on the "1. Measure Selection" tab may need to be modified until the submission is free of error and a message of "Selection free of error! Please proceed with submission." populates. </t>
  </si>
  <si>
    <t>- Workbooks that have errors in the Error Log will not be accepted.</t>
  </si>
  <si>
    <t>2. Close the Gap Calculator</t>
  </si>
  <si>
    <r>
      <rPr>
        <sz val="11"/>
        <rFont val="Myriad Pro"/>
      </rPr>
      <t xml:space="preserve">- Optional tab, </t>
    </r>
    <r>
      <rPr>
        <b/>
        <sz val="11"/>
        <rFont val="Myriad Pro"/>
      </rPr>
      <t>2. Close the Gap Calculator</t>
    </r>
    <r>
      <rPr>
        <sz val="11"/>
        <rFont val="Myriad Pro"/>
      </rPr>
      <t>, can help you select the measures you'd like to report on by estimating the amount of points achieved based on your estimated rate improvement or proximity to the statewide goal. This tab can also be used as an ongoing resource throughout the performance year to track progress.</t>
    </r>
  </si>
  <si>
    <t>*Indicates the mandatory measure to select if the PCMP has a certified electronic health record. If the PCMP does not have a certified EHR, the corresponding number will serve as a backup.</t>
  </si>
  <si>
    <t>Roll-in measures may replace a mandatory measure when certain criteria are met. Roll-in measures can also be selected as additional measures.</t>
  </si>
  <si>
    <t>Additional Measures - Clinical</t>
  </si>
  <si>
    <t>Once mandatory and/or roll-in measures are selected, select the desired additional measures.</t>
  </si>
  <si>
    <t xml:space="preserve">Adult Measure Set </t>
  </si>
  <si>
    <t xml:space="preserve">Pediatric Measure Set </t>
  </si>
  <si>
    <t>Please indicate which set of measures you are reporting (Check)</t>
  </si>
  <si>
    <t>Estimated Points Achieved</t>
  </si>
  <si>
    <t>Patient Centered Medical Home Credit</t>
  </si>
  <si>
    <t>Progress Towards Goal</t>
  </si>
  <si>
    <t>Mandatory Tabs: Overview Page and 1. Measure Selection Tab</t>
  </si>
  <si>
    <t>Overview Page</t>
  </si>
  <si>
    <t>- Please note that full completion of the Overview Page and Measure Selection Tab are mandatory for the acceptance of  this workbook. The rest is optional for your use in modeling point values.</t>
  </si>
  <si>
    <t>Total Measures Selected:</t>
  </si>
  <si>
    <t xml:space="preserve">Have you selected one or more roll-in measures as a replacement for one or more of the mandatory measures? </t>
  </si>
  <si>
    <r>
      <t xml:space="preserve">- For your Measure Selection to be accepted, ensure that all your errors have been cleared on the </t>
    </r>
    <r>
      <rPr>
        <b/>
        <sz val="11"/>
        <color theme="1"/>
        <rFont val="Myriad Pro"/>
      </rPr>
      <t>Overview Page</t>
    </r>
    <r>
      <rPr>
        <sz val="11"/>
        <color theme="1"/>
        <rFont val="Myriad Pro"/>
      </rPr>
      <t xml:space="preserve">. </t>
    </r>
  </si>
  <si>
    <t>PCMP_MCAID_ID</t>
  </si>
  <si>
    <t>89658710</t>
  </si>
  <si>
    <t>04776043</t>
  </si>
  <si>
    <t>83524762</t>
  </si>
  <si>
    <t>26500060</t>
  </si>
  <si>
    <t>9000161792</t>
  </si>
  <si>
    <t>9000161798</t>
  </si>
  <si>
    <t>67680062</t>
  </si>
  <si>
    <t>39385370</t>
  </si>
  <si>
    <t>74707361</t>
  </si>
  <si>
    <t>70987025</t>
  </si>
  <si>
    <t>02651564</t>
  </si>
  <si>
    <t>83354565</t>
  </si>
  <si>
    <t>83400249</t>
  </si>
  <si>
    <t>57507732</t>
  </si>
  <si>
    <t>55770053</t>
  </si>
  <si>
    <t>41471768</t>
  </si>
  <si>
    <t>21800057</t>
  </si>
  <si>
    <t>9000176674</t>
  </si>
  <si>
    <t>9000176333</t>
  </si>
  <si>
    <t>9000151969</t>
  </si>
  <si>
    <t>04020376</t>
  </si>
  <si>
    <t>62732862</t>
  </si>
  <si>
    <t>9000172211</t>
  </si>
  <si>
    <t>04660049</t>
  </si>
  <si>
    <t>04895082</t>
  </si>
  <si>
    <t>9000143501</t>
  </si>
  <si>
    <t>19930054</t>
  </si>
  <si>
    <t>04103040</t>
  </si>
  <si>
    <t>85681369</t>
  </si>
  <si>
    <t>69288321</t>
  </si>
  <si>
    <t>9000160440</t>
  </si>
  <si>
    <t>25232339</t>
  </si>
  <si>
    <t>9000105469</t>
  </si>
  <si>
    <t>94884315</t>
  </si>
  <si>
    <t>9000173855</t>
  </si>
  <si>
    <t>9000168359</t>
  </si>
  <si>
    <t>9000102164</t>
  </si>
  <si>
    <t>04151049</t>
  </si>
  <si>
    <t>9000204356</t>
  </si>
  <si>
    <t>9000159441</t>
  </si>
  <si>
    <t>9000159183</t>
  </si>
  <si>
    <t>9000157632</t>
  </si>
  <si>
    <t>9000158128</t>
  </si>
  <si>
    <t>66609356</t>
  </si>
  <si>
    <t>9000101306</t>
  </si>
  <si>
    <t>01657356</t>
  </si>
  <si>
    <t>62830066</t>
  </si>
  <si>
    <t>9000193308</t>
  </si>
  <si>
    <t>35730129</t>
  </si>
  <si>
    <t>31220347</t>
  </si>
  <si>
    <t>76000265</t>
  </si>
  <si>
    <t>74925083</t>
  </si>
  <si>
    <t>10300252</t>
  </si>
  <si>
    <t>9000113630</t>
  </si>
  <si>
    <t>12150827</t>
  </si>
  <si>
    <t>35524375</t>
  </si>
  <si>
    <t>52184781</t>
  </si>
  <si>
    <t>84872365</t>
  </si>
  <si>
    <t>67576061</t>
  </si>
  <si>
    <t>09105361</t>
  </si>
  <si>
    <t>81123574</t>
  </si>
  <si>
    <t>17087767</t>
  </si>
  <si>
    <t>04023867</t>
  </si>
  <si>
    <t>92889735</t>
  </si>
  <si>
    <t>9000178980</t>
  </si>
  <si>
    <t>85950254</t>
  </si>
  <si>
    <t>9000148424</t>
  </si>
  <si>
    <t>04021291</t>
  </si>
  <si>
    <t>9000172743</t>
  </si>
  <si>
    <t>65054369</t>
  </si>
  <si>
    <t>52733351</t>
  </si>
  <si>
    <t>33928215</t>
  </si>
  <si>
    <t>9000169959</t>
  </si>
  <si>
    <t>90925769</t>
  </si>
  <si>
    <t>9000188138</t>
  </si>
  <si>
    <t>9000186616</t>
  </si>
  <si>
    <t>9000119877</t>
  </si>
  <si>
    <t>04421095</t>
  </si>
  <si>
    <t>9000198507</t>
  </si>
  <si>
    <t>73725072</t>
  </si>
  <si>
    <t>04023768</t>
  </si>
  <si>
    <t>52274381</t>
  </si>
  <si>
    <t>19978502</t>
  </si>
  <si>
    <t>9000147564</t>
  </si>
  <si>
    <t>9000147517</t>
  </si>
  <si>
    <t>62383787</t>
  </si>
  <si>
    <t>28627822</t>
  </si>
  <si>
    <t>74754866</t>
  </si>
  <si>
    <t>14907836</t>
  </si>
  <si>
    <t>70187711</t>
  </si>
  <si>
    <t>64750167</t>
  </si>
  <si>
    <t>29303559</t>
  </si>
  <si>
    <t>9000159481</t>
  </si>
  <si>
    <t>54388074</t>
  </si>
  <si>
    <t>9000166478</t>
  </si>
  <si>
    <t>25125770</t>
  </si>
  <si>
    <t>27559734</t>
  </si>
  <si>
    <t>48082571</t>
  </si>
  <si>
    <t>04011169</t>
  </si>
  <si>
    <t>40585743</t>
  </si>
  <si>
    <t>59807555</t>
  </si>
  <si>
    <t>9000160185</t>
  </si>
  <si>
    <t>9000151180</t>
  </si>
  <si>
    <t>9000179740</t>
  </si>
  <si>
    <t>42806046</t>
  </si>
  <si>
    <t>04010070</t>
  </si>
  <si>
    <t>80800084</t>
  </si>
  <si>
    <t>90653734</t>
  </si>
  <si>
    <t>04006524</t>
  </si>
  <si>
    <t>9000177339</t>
  </si>
  <si>
    <t>9000150621</t>
  </si>
  <si>
    <t>64105041</t>
  </si>
  <si>
    <t>42409870</t>
  </si>
  <si>
    <t>9000150745</t>
  </si>
  <si>
    <t>84821345</t>
  </si>
  <si>
    <t>14685744</t>
  </si>
  <si>
    <t>40028267</t>
  </si>
  <si>
    <t>65554353</t>
  </si>
  <si>
    <t>75205041</t>
  </si>
  <si>
    <t>46223762</t>
  </si>
  <si>
    <t>28625765</t>
  </si>
  <si>
    <t>28702778</t>
  </si>
  <si>
    <t>98058355</t>
  </si>
  <si>
    <t>04000188</t>
  </si>
  <si>
    <t>74125044</t>
  </si>
  <si>
    <t>9000115209</t>
  </si>
  <si>
    <t>9000147562</t>
  </si>
  <si>
    <t>74288555</t>
  </si>
  <si>
    <t>9000129639</t>
  </si>
  <si>
    <t>41385551</t>
  </si>
  <si>
    <t>42135371</t>
  </si>
  <si>
    <t>9000158996</t>
  </si>
  <si>
    <t>9000192142</t>
  </si>
  <si>
    <t>9000153818</t>
  </si>
  <si>
    <t>9000153902</t>
  </si>
  <si>
    <t>04018719</t>
  </si>
  <si>
    <t>9000147422</t>
  </si>
  <si>
    <t>9000105583</t>
  </si>
  <si>
    <t>06678831</t>
  </si>
  <si>
    <t>78081238</t>
  </si>
  <si>
    <t>98903314</t>
  </si>
  <si>
    <t>95158260</t>
  </si>
  <si>
    <t>66005078</t>
  </si>
  <si>
    <t>9000184412</t>
  </si>
  <si>
    <t>00907812</t>
  </si>
  <si>
    <t>36279501</t>
  </si>
  <si>
    <t>9000168810</t>
  </si>
  <si>
    <t>9000148110</t>
  </si>
  <si>
    <t>82770085</t>
  </si>
  <si>
    <t>73820059</t>
  </si>
  <si>
    <t>76870057</t>
  </si>
  <si>
    <t>74870076</t>
  </si>
  <si>
    <t>9000163216</t>
  </si>
  <si>
    <t>10338381</t>
  </si>
  <si>
    <t>13037366</t>
  </si>
  <si>
    <t>9000173690</t>
  </si>
  <si>
    <t>29929571</t>
  </si>
  <si>
    <t>9000173217</t>
  </si>
  <si>
    <t>37780778</t>
  </si>
  <si>
    <t>18110509</t>
  </si>
  <si>
    <t>9000156363</t>
  </si>
  <si>
    <t>9000180821</t>
  </si>
  <si>
    <t>9000164541</t>
  </si>
  <si>
    <t>61050261</t>
  </si>
  <si>
    <t>9000164606</t>
  </si>
  <si>
    <t>9000164665</t>
  </si>
  <si>
    <t>9000164677</t>
  </si>
  <si>
    <t>9000164759</t>
  </si>
  <si>
    <t>9000164769</t>
  </si>
  <si>
    <t>9000164714</t>
  </si>
  <si>
    <t>9000164545</t>
  </si>
  <si>
    <t>04004313</t>
  </si>
  <si>
    <t>9000197279</t>
  </si>
  <si>
    <t>9000149299</t>
  </si>
  <si>
    <t>9000151588</t>
  </si>
  <si>
    <t>9000172016</t>
  </si>
  <si>
    <t>9000142825</t>
  </si>
  <si>
    <t>49708864</t>
  </si>
  <si>
    <t>9000161014</t>
  </si>
  <si>
    <t>38904284</t>
  </si>
  <si>
    <t>9000144048</t>
  </si>
  <si>
    <t>02620812</t>
  </si>
  <si>
    <t>29732581</t>
  </si>
  <si>
    <t>07725779</t>
  </si>
  <si>
    <t>29734860</t>
  </si>
  <si>
    <t>16177754</t>
  </si>
  <si>
    <t>99437767</t>
  </si>
  <si>
    <t>9000145705</t>
  </si>
  <si>
    <t>12701378</t>
  </si>
  <si>
    <t>9000163674</t>
  </si>
  <si>
    <t>9000156518</t>
  </si>
  <si>
    <t>27728757</t>
  </si>
  <si>
    <t>9000164205</t>
  </si>
  <si>
    <t>04835047</t>
  </si>
  <si>
    <t>45256781</t>
  </si>
  <si>
    <t>9000144982</t>
  </si>
  <si>
    <t>68085770</t>
  </si>
  <si>
    <t>11777869</t>
  </si>
  <si>
    <t>31678564</t>
  </si>
  <si>
    <t>9000177065</t>
  </si>
  <si>
    <t>41937538</t>
  </si>
  <si>
    <t>04008504</t>
  </si>
  <si>
    <t>9000179245</t>
  </si>
  <si>
    <t>9000208555</t>
  </si>
  <si>
    <t>9000185036</t>
  </si>
  <si>
    <t>04017935</t>
  </si>
  <si>
    <t>04012381</t>
  </si>
  <si>
    <t>9000187094</t>
  </si>
  <si>
    <t>04005005</t>
  </si>
  <si>
    <t>58451340</t>
  </si>
  <si>
    <t>01313923</t>
  </si>
  <si>
    <t>29606888</t>
  </si>
  <si>
    <t>92727743</t>
  </si>
  <si>
    <t>22923756</t>
  </si>
  <si>
    <t>10820051</t>
  </si>
  <si>
    <t>22557261</t>
  </si>
  <si>
    <t>75024764</t>
  </si>
  <si>
    <t>77080572</t>
  </si>
  <si>
    <t>29604575</t>
  </si>
  <si>
    <t>73100374</t>
  </si>
  <si>
    <t>86457560</t>
  </si>
  <si>
    <t>31022502</t>
  </si>
  <si>
    <t>26135035</t>
  </si>
  <si>
    <t>9000198698</t>
  </si>
  <si>
    <t>61820059</t>
  </si>
  <si>
    <t>9000145789</t>
  </si>
  <si>
    <t>70935564</t>
  </si>
  <si>
    <t>9000144096</t>
  </si>
  <si>
    <t>17402221</t>
  </si>
  <si>
    <t>9000185357</t>
  </si>
  <si>
    <t>9000164771</t>
  </si>
  <si>
    <t>9000164763</t>
  </si>
  <si>
    <t>04126041</t>
  </si>
  <si>
    <t>19834331</t>
  </si>
  <si>
    <t>04250049</t>
  </si>
  <si>
    <t>15009386</t>
  </si>
  <si>
    <t>59778504</t>
  </si>
  <si>
    <t>9000149287</t>
  </si>
  <si>
    <t>29423813</t>
  </si>
  <si>
    <t>9000148316</t>
  </si>
  <si>
    <t>9000148305</t>
  </si>
  <si>
    <t>9000149321</t>
  </si>
  <si>
    <t>79400566</t>
  </si>
  <si>
    <t>27320251</t>
  </si>
  <si>
    <t>86730100</t>
  </si>
  <si>
    <t>9000167691</t>
  </si>
  <si>
    <t>04007977</t>
  </si>
  <si>
    <t>9000206262</t>
  </si>
  <si>
    <t>04006326</t>
  </si>
  <si>
    <t>69800073</t>
  </si>
  <si>
    <t>40571025</t>
  </si>
  <si>
    <t>9000124860</t>
  </si>
  <si>
    <t>15780066</t>
  </si>
  <si>
    <t>32958064</t>
  </si>
  <si>
    <t>48638579</t>
  </si>
  <si>
    <t>45725870</t>
  </si>
  <si>
    <t>24372846</t>
  </si>
  <si>
    <t>9000162064</t>
  </si>
  <si>
    <t>36583758</t>
  </si>
  <si>
    <t>04054342</t>
  </si>
  <si>
    <t>26306778</t>
  </si>
  <si>
    <t>04021697</t>
  </si>
  <si>
    <t>9000147495</t>
  </si>
  <si>
    <t>01334101</t>
  </si>
  <si>
    <t>9000153391</t>
  </si>
  <si>
    <t>9000151651</t>
  </si>
  <si>
    <t>62657763</t>
  </si>
  <si>
    <t>9000161872</t>
  </si>
  <si>
    <t>08683778</t>
  </si>
  <si>
    <t>9000143623</t>
  </si>
  <si>
    <t>9000160483</t>
  </si>
  <si>
    <t>75302373</t>
  </si>
  <si>
    <t>9000160985</t>
  </si>
  <si>
    <t>9000157678</t>
  </si>
  <si>
    <t>9000174255</t>
  </si>
  <si>
    <t>9000178175</t>
  </si>
  <si>
    <t>9000171183</t>
  </si>
  <si>
    <t>9000102407</t>
  </si>
  <si>
    <t>03700038</t>
  </si>
  <si>
    <t>90889037</t>
  </si>
  <si>
    <t>9000164768</t>
  </si>
  <si>
    <t>24835854</t>
  </si>
  <si>
    <t>9000182889</t>
  </si>
  <si>
    <t>61257044</t>
  </si>
  <si>
    <t>08171785</t>
  </si>
  <si>
    <t>9000148323</t>
  </si>
  <si>
    <t>9000148149</t>
  </si>
  <si>
    <t>06501575</t>
  </si>
  <si>
    <t>9000141709</t>
  </si>
  <si>
    <t>30986265</t>
  </si>
  <si>
    <t>14773287</t>
  </si>
  <si>
    <t>46324275</t>
  </si>
  <si>
    <t>05804345</t>
  </si>
  <si>
    <t>06085288</t>
  </si>
  <si>
    <t>68522282</t>
  </si>
  <si>
    <t>9000181273</t>
  </si>
  <si>
    <t>64352854</t>
  </si>
  <si>
    <t>04357558</t>
  </si>
  <si>
    <t>66353785</t>
  </si>
  <si>
    <t>60859059</t>
  </si>
  <si>
    <t>9000159380</t>
  </si>
  <si>
    <t>9000191473</t>
  </si>
  <si>
    <t>9000168175</t>
  </si>
  <si>
    <t>9000185331</t>
  </si>
  <si>
    <t>9000189737</t>
  </si>
  <si>
    <t>9000180096</t>
  </si>
  <si>
    <t>26781239</t>
  </si>
  <si>
    <t>9000202843</t>
  </si>
  <si>
    <t>90678761</t>
  </si>
  <si>
    <t>9000153949</t>
  </si>
  <si>
    <t>9000156402</t>
  </si>
  <si>
    <t>9000189780</t>
  </si>
  <si>
    <t>9000192201</t>
  </si>
  <si>
    <t>9000164211</t>
  </si>
  <si>
    <t>82327076</t>
  </si>
  <si>
    <t>9000186685</t>
  </si>
  <si>
    <t>74575724</t>
  </si>
  <si>
    <t>9000198095</t>
  </si>
  <si>
    <t>45179506</t>
  </si>
  <si>
    <r>
      <rPr>
        <b/>
        <sz val="11"/>
        <color theme="1"/>
        <rFont val="Myriad Pro"/>
      </rPr>
      <t>Contact</t>
    </r>
    <r>
      <rPr>
        <sz val="11"/>
        <color theme="1"/>
        <rFont val="Myriad Pro"/>
      </rPr>
      <t>: HCPF_primarycarepaymentreform@hcpf.state.co.us</t>
    </r>
  </si>
  <si>
    <r>
      <rPr>
        <b/>
        <sz val="11"/>
        <color theme="0"/>
        <rFont val="Myriad Pro"/>
      </rPr>
      <t>Structural</t>
    </r>
    <r>
      <rPr>
        <b/>
        <sz val="10"/>
        <color theme="0"/>
        <rFont val="Myriad Pro"/>
      </rPr>
      <t xml:space="preserve"> (Capped at 100)</t>
    </r>
  </si>
  <si>
    <t>NOTE: Please fill out the Measure Selection Tab before completing the Overview Page.</t>
  </si>
  <si>
    <t>Structural Measure Status</t>
  </si>
  <si>
    <t>Measure Met</t>
  </si>
  <si>
    <t>Measure Not Met</t>
  </si>
  <si>
    <t>- The Overview Page will be used to input the PCMP name and identifier, as well as summarize the measures selected.</t>
  </si>
  <si>
    <t>Don't forget to save the workbook to your computer before closing to save your work! You may also print your selections from the Overview Page.</t>
  </si>
  <si>
    <t>- Your goal is to earn 200 points to qualify for the maximum available payment rates. Choose measures that total more than 200 points to ensure you earn as many points as possible.</t>
  </si>
  <si>
    <t>Close the Gap Measure Helper List</t>
  </si>
  <si>
    <t>Adult</t>
  </si>
  <si>
    <t>Child and Adolescent Well Visits ● Mandatory Option 2</t>
  </si>
  <si>
    <t>Measure Set</t>
  </si>
  <si>
    <t>Mandatory</t>
  </si>
  <si>
    <t>Roll-In</t>
  </si>
  <si>
    <t>Additional Clinical</t>
  </si>
  <si>
    <t>Maximum Total Points</t>
  </si>
  <si>
    <t>Well Visits in the First 30 Months of Life ● Mandatory Option 2</t>
  </si>
  <si>
    <t>Women</t>
  </si>
  <si>
    <t>Women/Peds</t>
  </si>
  <si>
    <t>All</t>
  </si>
  <si>
    <t>Additional Structural</t>
  </si>
  <si>
    <t>Child and Adolescent Well Visits</t>
  </si>
  <si>
    <t>Well Visits in the First 30 Months of Life</t>
  </si>
  <si>
    <t>Measure Selection Tab Measure Helper List - Adult</t>
  </si>
  <si>
    <t>Measure Selection Tab Measure Helper List - Child</t>
  </si>
  <si>
    <t>Type</t>
  </si>
  <si>
    <t>Peds</t>
  </si>
  <si>
    <t>CMS 122</t>
  </si>
  <si>
    <t>CMS 165</t>
  </si>
  <si>
    <t>CMS 2</t>
  </si>
  <si>
    <t>Adults</t>
  </si>
  <si>
    <t>CMS 128</t>
  </si>
  <si>
    <t>CMS 124</t>
  </si>
  <si>
    <t>CMS 153</t>
  </si>
  <si>
    <t>CMS 125</t>
  </si>
  <si>
    <t>CMS 130</t>
  </si>
  <si>
    <t>CMS 69</t>
  </si>
  <si>
    <t>CMS 117</t>
  </si>
  <si>
    <t>CMS 155</t>
  </si>
  <si>
    <t>Adult Measure Set (1)</t>
  </si>
  <si>
    <t>Child Measure Set (2)</t>
  </si>
  <si>
    <t>Well Visits in the First 30 Months of Life—First 15 Months</t>
  </si>
  <si>
    <t>Well Visits in the First 30 Months of Life—15 to 30 Months</t>
  </si>
  <si>
    <t>Weight Assessment and Counseling for Nutrition &amp; Physical Activity for Children &amp; Adolescents—Counseling for Physical Activity</t>
  </si>
  <si>
    <t>Antidepressant Medication Management — Effective Acute Phase Treatment</t>
  </si>
  <si>
    <t>Antidepressant Medication Management — Effective Continuation Phase Treatmen</t>
  </si>
  <si>
    <t>Weight Assessment and Counseling for Nutrition &amp; Physical Activity for Children &amp; Adolescents</t>
  </si>
  <si>
    <r>
      <rPr>
        <b/>
        <sz val="11"/>
        <color theme="1"/>
        <rFont val="Myriad Pro"/>
      </rPr>
      <t>- If you qualify as a Patient Centered Medical Home (PCMH)</t>
    </r>
    <r>
      <rPr>
        <sz val="11"/>
        <color theme="1"/>
        <rFont val="Myriad Pro"/>
      </rPr>
      <t>:</t>
    </r>
  </si>
  <si>
    <t>9000204021</t>
  </si>
  <si>
    <t>9000208380</t>
  </si>
  <si>
    <r>
      <t>- The "</t>
    </r>
    <r>
      <rPr>
        <b/>
        <sz val="11"/>
        <color theme="1"/>
        <rFont val="Myriad Pro"/>
      </rPr>
      <t>3. Dashboard</t>
    </r>
    <r>
      <rPr>
        <sz val="11"/>
        <color theme="1"/>
        <rFont val="Myriad Pro"/>
      </rPr>
      <t xml:space="preserve">" tab requires no input from practices. The dashboard will automatically populate based on the measures selected and the measure performance input in the </t>
    </r>
    <r>
      <rPr>
        <b/>
        <sz val="11"/>
        <color theme="1"/>
        <rFont val="Myriad Pro"/>
      </rPr>
      <t>2. Close the Gap Calculato</t>
    </r>
    <r>
      <rPr>
        <sz val="11"/>
        <color theme="1"/>
        <rFont val="Myriad Pro"/>
      </rPr>
      <t xml:space="preserve">r. The purpose of this tab is to summarize all measures selected and their estimated points earned to determine total points achieved. Please remember that the Close the Gap Calculator and Dashboard tabs are </t>
    </r>
    <r>
      <rPr>
        <b/>
        <sz val="11"/>
        <color theme="1"/>
        <rFont val="Myriad Pro"/>
      </rPr>
      <t xml:space="preserve">optional </t>
    </r>
    <r>
      <rPr>
        <sz val="11"/>
        <color theme="1"/>
        <rFont val="Myriad Pro"/>
      </rPr>
      <t>and should be used purely as a resource.</t>
    </r>
  </si>
  <si>
    <t xml:space="preserve">Antidepressant Medication Management </t>
  </si>
  <si>
    <t>Denominator Size 2023</t>
  </si>
  <si>
    <t>- Input fields (columns D-G) will be highlighted yellow for selected measures.</t>
  </si>
  <si>
    <t>- Estimated points will populate in column N based on the practice's input in columns D-G.</t>
  </si>
  <si>
    <t>.</t>
  </si>
  <si>
    <t>Weight Assessment and Counseling for Nutrition &amp; Physical Activity for Children &amp; Adolescents—Counseling for Nutrition</t>
  </si>
  <si>
    <t>Weight Assessment and Counseling for Nutrition &amp; Physical Activity for Children &amp; Adolescents—BMI Percentile Documentation</t>
  </si>
  <si>
    <t>9000153819</t>
  </si>
  <si>
    <t>9000211103</t>
  </si>
  <si>
    <t>9000208343</t>
  </si>
  <si>
    <t>9000211089</t>
  </si>
  <si>
    <t>9000209892</t>
  </si>
  <si>
    <t>9000195010</t>
  </si>
  <si>
    <t>9000176672</t>
  </si>
  <si>
    <t>9000174726</t>
  </si>
  <si>
    <t>9000169716</t>
  </si>
  <si>
    <t>48855359</t>
  </si>
  <si>
    <t>9000207878</t>
  </si>
  <si>
    <t>9000145788</t>
  </si>
  <si>
    <t>9000183754</t>
  </si>
  <si>
    <t>22584226</t>
  </si>
  <si>
    <t>9000176751</t>
  </si>
  <si>
    <t>9000146132</t>
  </si>
  <si>
    <t>9000200593</t>
  </si>
  <si>
    <t>9000187064</t>
  </si>
  <si>
    <t>9000205225</t>
  </si>
  <si>
    <t>93755741</t>
  </si>
  <si>
    <t>Asthma Medication Ratio</t>
  </si>
  <si>
    <t>Adolescent Immunization Status Combo 2 ● Mandatory Option 1</t>
  </si>
  <si>
    <t>Childhood Immunization Status Combo 10 ● Mandatory Option 1</t>
  </si>
  <si>
    <t>Controlling High Blood Pressure</t>
  </si>
  <si>
    <t>Cervical Cancer Screening</t>
  </si>
  <si>
    <t>Chlamydia Screening</t>
  </si>
  <si>
    <t>Adolescent Immunization Status Combo 2</t>
  </si>
  <si>
    <t>Childhood Immunization Status Combo 10</t>
  </si>
  <si>
    <t xml:space="preserve">Childhood Immunization Status Combo 10 </t>
  </si>
  <si>
    <t xml:space="preserve">Child and Adolescent Well Visits </t>
  </si>
  <si>
    <t>Preventive Care and Screening: Screening for Depression and Follow-Up</t>
  </si>
  <si>
    <t>Instructions for Completing the 2024 APM Workbook</t>
  </si>
  <si>
    <t>2024 APM Measure Selection Overview Page</t>
  </si>
  <si>
    <t xml:space="preserve">2024 APM Measure Selection Menu </t>
  </si>
  <si>
    <t>2024 APM Close the Gap Calculator</t>
  </si>
  <si>
    <t xml:space="preserve">2024 APM Score Dashboard </t>
  </si>
  <si>
    <t>This workbook should be utilized to report to the Department the selected APM measures for the 2024 performance year. Once the measures selected are finalized and all potential errors on the Overview Page have been resolved, please proceed with submitting the workbook via the Smart Sheet survey link.</t>
  </si>
  <si>
    <t>- Refer to the 2024 APM Guidebook and Measure Set Master List on the APM website for more guidance.</t>
  </si>
  <si>
    <t>- The purpose of the Measure Selection tab is to record which measures you have chosen to gauge your performance for PY 2024.</t>
  </si>
  <si>
    <t>- Refer to the 2024 APM Guidebook and Measure Set Master List on the APM website for details regarding point calculations.</t>
  </si>
  <si>
    <r>
      <t xml:space="preserve">- </t>
    </r>
    <r>
      <rPr>
        <b/>
        <sz val="11"/>
        <color theme="1"/>
        <rFont val="Myriad Pro"/>
      </rPr>
      <t xml:space="preserve">Only the "Overview Page" and "1. Measure Selection" tabs are required to be completed in their entirety before submission via the Smart Sheet survey in order to finalize the practice's 2024 measure selection. </t>
    </r>
    <r>
      <rPr>
        <sz val="11"/>
        <color theme="1"/>
        <rFont val="Myriad Pro"/>
      </rPr>
      <t>The "2. Close the Gap Calculator" and "3. Dashboard" tabs may be used as a resource to help practices select their measures and track progress throughout the performance year. These tabs are not required to be completed as a part of the measure selection submission.</t>
    </r>
  </si>
  <si>
    <r>
      <t xml:space="preserve">- At the top of the Overview Page, ensure that your PCMP Name and PCMP ID have been populated. Only input one PCMP ID per workbook. If you receive an error related to the PCMP ID input and are not sure what the correct ID should be, please reach out to your RAE or HCPF. </t>
    </r>
    <r>
      <rPr>
        <b/>
        <sz val="11"/>
        <rFont val="Myriad Pro"/>
      </rPr>
      <t>Please include the same PCMP ID entered on the Overview Page in the title of the workbook!</t>
    </r>
  </si>
  <si>
    <t>- If there are any errors or issues with the measures selected that would prohibit the PCMP's measure selection from being approved, those errors will be displayed on the Overview Page. Potential error messages may be related to:</t>
  </si>
  <si>
    <r>
      <t>- At the top of</t>
    </r>
    <r>
      <rPr>
        <b/>
        <sz val="11"/>
        <rFont val="Myriad Pro"/>
      </rPr>
      <t xml:space="preserve"> tab 1. Measure Selection</t>
    </r>
    <r>
      <rPr>
        <sz val="11"/>
        <rFont val="Myriad Pro"/>
      </rPr>
      <t xml:space="preserve">, indicate whether you will or will not be using roll-in measure(s) to replace mandatory measure(s). </t>
    </r>
    <r>
      <rPr>
        <u/>
        <sz val="11"/>
        <rFont val="Myriad Pro"/>
      </rPr>
      <t xml:space="preserve">You will not need to select "YES" if you are using roll-in measures as additional measures. </t>
    </r>
  </si>
  <si>
    <t>Updated 12.6.2023</t>
  </si>
  <si>
    <t>Behavioral Health Integration</t>
  </si>
  <si>
    <t>Diabetes: Hemoglobin A1c (HbA1c) Poor Control (&gt;9%) (INVERTED, Lower is better)   ● Mandatory Option 1</t>
  </si>
  <si>
    <t>Asthma Medication Ratio  ● Mandatory Option 2</t>
  </si>
  <si>
    <t>Controlling High Blood Pressure  ● Mandatory Option 2</t>
  </si>
  <si>
    <t>Diabetes: Hemoglobin A1c (HbA1c) Poor Control (&gt;9%) (INVERTED, Lower is better)</t>
  </si>
  <si>
    <t>Emergency Department and Hospital Follow-Up</t>
  </si>
  <si>
    <t>Preventive Care and Screening: Screening for Depression and Follow-Up Plan</t>
  </si>
  <si>
    <t>Preventive Care and Screening: Screening for Depression and Follow-Up Plan ● Mandatory Option 3</t>
  </si>
  <si>
    <t>Preventive Care and Screening: Body Mass Index (BMI) Screening and Follow-Up</t>
  </si>
  <si>
    <t>2024 Performance (%)</t>
  </si>
  <si>
    <r>
      <rPr>
        <b/>
        <sz val="11"/>
        <rFont val="Myriad Pro"/>
      </rPr>
      <t>Instructions:</t>
    </r>
    <r>
      <rPr>
        <sz val="11"/>
        <rFont val="Myriad Pro"/>
      </rPr>
      <t xml:space="preserve"> For clinical measures, enter 2023 Performance in Column D to calculate the gap between 2023 performance to the statewide goal, 2024 improvement and performance needed to close the gap by 10%. You may enter actual or estimated 2024 performance in column F to calculate whether the statewide goal was met, the percentage of gap closed, and estimated earned points. The denominator size should be populated only for eCQMs, as this impacts the estimated earned points calculation. Ensure that you populate only the highlighted cells, as those are the cells of the measures you have chosen. </t>
    </r>
    <r>
      <rPr>
        <b/>
        <sz val="11"/>
        <rFont val="Myriad Pro"/>
      </rPr>
      <t xml:space="preserve">To earn full points on a measure, you must close the gap by at least 10% (column M). </t>
    </r>
    <r>
      <rPr>
        <sz val="11"/>
        <rFont val="Myriad Pro"/>
      </rPr>
      <t>For selected structural measures, enter whether or not you have met the measure requirements for reporting to earn full points.</t>
    </r>
  </si>
  <si>
    <t>Preventive Care and Screening: Screening for Depression and Follow-Up Plan  ● Mandatory Option 3</t>
  </si>
  <si>
    <t>Denominator Size 2024</t>
  </si>
  <si>
    <t>2024 Statewide Goal (%)</t>
  </si>
  <si>
    <t xml:space="preserve">Gap Between 2023 Performance and Statewide Goal </t>
  </si>
  <si>
    <t>Improvement Needed in 2024 to Close the Gap by 10%</t>
  </si>
  <si>
    <t>2024 Performance Needed to Close the Gap by 10%</t>
  </si>
  <si>
    <t>CBE 1407</t>
  </si>
  <si>
    <t>CBE 0032</t>
  </si>
  <si>
    <t>CBE 0033</t>
  </si>
  <si>
    <t>CBE 1516</t>
  </si>
  <si>
    <t>CBE 1392</t>
  </si>
  <si>
    <t>NCQA 1775</t>
  </si>
  <si>
    <t>CBE 0038</t>
  </si>
  <si>
    <t>CBE 0418</t>
  </si>
  <si>
    <t>CBE 0024</t>
  </si>
  <si>
    <t>CBE 2372</t>
  </si>
  <si>
    <t xml:space="preserve">Diabetes: Hemoglobin A1c (HbA1c) Poor Control (&gt;9%) (INVERTED, Lower is better) </t>
  </si>
  <si>
    <t>Do you have PCMH Status?</t>
  </si>
  <si>
    <t>CBE 1800</t>
  </si>
  <si>
    <t>CBE 0576</t>
  </si>
  <si>
    <t>CBE 0105</t>
  </si>
  <si>
    <t>CBE 3488</t>
  </si>
  <si>
    <r>
      <t xml:space="preserve">- At the top of </t>
    </r>
    <r>
      <rPr>
        <b/>
        <sz val="11"/>
        <color theme="1"/>
        <rFont val="Myriad Pro"/>
      </rPr>
      <t>tab</t>
    </r>
    <r>
      <rPr>
        <sz val="11"/>
        <color theme="1"/>
        <rFont val="Myriad Pro"/>
      </rPr>
      <t xml:space="preserve"> </t>
    </r>
    <r>
      <rPr>
        <b/>
        <sz val="11"/>
        <color theme="1"/>
        <rFont val="Myriad Pro"/>
      </rPr>
      <t>1. Measure Selection</t>
    </r>
    <r>
      <rPr>
        <sz val="11"/>
        <color theme="1"/>
        <rFont val="Myriad Pro"/>
      </rPr>
      <t xml:space="preserve">, indicate the mandatory measure set you are reporting on as well as if you have PCMH status. </t>
    </r>
  </si>
  <si>
    <t>- In column E, select your 10 measures (or 6 measures for those with PCMH status). Be sure to include mandatory measures in your selections.</t>
  </si>
  <si>
    <t>Antidepressant Medication Management</t>
  </si>
  <si>
    <t>Antidepressant Medication Management — Effective Continuation Phase Treatment</t>
  </si>
  <si>
    <t>Follow-Up After Emergency Department Visit for Alcohol and Other Drug Abuse or Dependence (7 days)</t>
  </si>
  <si>
    <r>
      <t>Indicate whether you have PCMH status and select the measure set your practice will be reporting (Adult or Pediatric). See the Workbook Instructions tab for more information. Additionally, indicate whether one or more roll-in measures have been selected to replace one or more mandatory measures.</t>
    </r>
    <r>
      <rPr>
        <b/>
        <sz val="12"/>
        <rFont val="Myriad Pro"/>
      </rPr>
      <t xml:space="preserve"> Please select your measures in column E. </t>
    </r>
  </si>
  <si>
    <r>
      <rPr>
        <i/>
        <sz val="10"/>
        <color theme="1"/>
        <rFont val="Myriad Pro"/>
      </rPr>
      <t>If practice has a certified electronic health record (EHR)</t>
    </r>
    <r>
      <rPr>
        <sz val="10"/>
        <color theme="1"/>
        <rFont val="Myriad Pro"/>
      </rPr>
      <t xml:space="preserve">: 
Diabetes: Hemoglobin A1c (HbA1c) Poor Control (&lt;9.0%)
</t>
    </r>
    <r>
      <rPr>
        <b/>
        <i/>
        <sz val="10"/>
        <color theme="1"/>
        <rFont val="Myriad Pro"/>
      </rPr>
      <t>OTHERWISE</t>
    </r>
    <r>
      <rPr>
        <sz val="10"/>
        <color theme="1"/>
        <rFont val="Myriad Pro"/>
      </rPr>
      <t xml:space="preserve">
Select a Roll-In Measure</t>
    </r>
  </si>
  <si>
    <t>05638762</t>
  </si>
  <si>
    <t>9000105466</t>
  </si>
  <si>
    <t>9000172210</t>
  </si>
  <si>
    <t xml:space="preserve">- If you are unable to report on mandatory measures, you must select a roll-in measure in its place. Please indicate this on the '1. Measure Selection' tab." </t>
  </si>
  <si>
    <t>9000185451</t>
  </si>
  <si>
    <t>9000151837</t>
  </si>
  <si>
    <t>9000161198</t>
  </si>
  <si>
    <t>9000161810</t>
  </si>
  <si>
    <t>9000161200</t>
  </si>
  <si>
    <t>9000164411</t>
  </si>
  <si>
    <t>9000190770</t>
  </si>
  <si>
    <t>9000156172</t>
  </si>
  <si>
    <t>20235887</t>
  </si>
  <si>
    <t>76285316</t>
  </si>
  <si>
    <t>09834362</t>
  </si>
  <si>
    <t>08189731</t>
  </si>
  <si>
    <t>10780076</t>
  </si>
  <si>
    <t>9000208333</t>
  </si>
  <si>
    <t>9000208334</t>
  </si>
  <si>
    <t>9000208963</t>
  </si>
  <si>
    <t>9000160207</t>
  </si>
  <si>
    <t>9000159858</t>
  </si>
  <si>
    <t>9000154491</t>
  </si>
  <si>
    <t>9000151935</t>
  </si>
  <si>
    <t>9000153646</t>
  </si>
  <si>
    <t>9000151973</t>
  </si>
  <si>
    <t>28125061</t>
  </si>
  <si>
    <t>9000129454</t>
  </si>
  <si>
    <t>29826861</t>
  </si>
  <si>
    <t>9000159720</t>
  </si>
  <si>
    <t>32180063</t>
  </si>
  <si>
    <t>00125083</t>
  </si>
  <si>
    <t>88850064</t>
  </si>
  <si>
    <t>04459873</t>
  </si>
  <si>
    <t>9000155784</t>
  </si>
  <si>
    <t>9000171100</t>
  </si>
  <si>
    <t>72124059</t>
  </si>
  <si>
    <t>9000159153</t>
  </si>
  <si>
    <t>9000164074</t>
  </si>
  <si>
    <t>9000185774</t>
  </si>
  <si>
    <t>53085272</t>
  </si>
  <si>
    <t>15555071</t>
  </si>
  <si>
    <t>9000124743</t>
  </si>
  <si>
    <t>11331861</t>
  </si>
  <si>
    <t>88770079</t>
  </si>
  <si>
    <t>70758573</t>
  </si>
  <si>
    <t>35125811</t>
  </si>
  <si>
    <t>04826027</t>
  </si>
  <si>
    <t>04023917</t>
  </si>
  <si>
    <t>83121285</t>
  </si>
  <si>
    <t>20506830</t>
  </si>
  <si>
    <t>9000162001</t>
  </si>
  <si>
    <t>40800059</t>
  </si>
  <si>
    <t>51629313</t>
  </si>
  <si>
    <t>9000219127</t>
  </si>
  <si>
    <t>64275868</t>
  </si>
  <si>
    <t>04703047</t>
  </si>
  <si>
    <t>9000158796</t>
  </si>
  <si>
    <t>9000158073</t>
  </si>
  <si>
    <t>20500335</t>
  </si>
  <si>
    <t>41376528</t>
  </si>
  <si>
    <t>9000102731</t>
  </si>
  <si>
    <t>04997045</t>
  </si>
  <si>
    <t>99820081</t>
  </si>
  <si>
    <t>9000209600</t>
  </si>
  <si>
    <t>9000164077</t>
  </si>
  <si>
    <t>98574272</t>
  </si>
  <si>
    <t>07009216</t>
  </si>
  <si>
    <t>31132081</t>
  </si>
  <si>
    <t>9000148546</t>
  </si>
  <si>
    <t>33709866</t>
  </si>
  <si>
    <t>9000184235</t>
  </si>
  <si>
    <t>09374043</t>
  </si>
  <si>
    <t>9000101471</t>
  </si>
  <si>
    <t>9000200547</t>
  </si>
  <si>
    <t>9000150222</t>
  </si>
  <si>
    <t>9000151196</t>
  </si>
  <si>
    <t>94306231</t>
  </si>
  <si>
    <t>97730068</t>
  </si>
  <si>
    <t>90770072</t>
  </si>
  <si>
    <t>9000109781</t>
  </si>
  <si>
    <t>06200044</t>
  </si>
  <si>
    <t>25451839</t>
  </si>
  <si>
    <t>41981235</t>
  </si>
  <si>
    <t>04113049</t>
  </si>
  <si>
    <t>86989758</t>
  </si>
  <si>
    <t>9000150556</t>
  </si>
  <si>
    <t>73138851</t>
  </si>
  <si>
    <t>9000152044</t>
  </si>
  <si>
    <t>23275570</t>
  </si>
  <si>
    <t>33700052</t>
  </si>
  <si>
    <t>9000177361</t>
  </si>
  <si>
    <t>27837360</t>
  </si>
  <si>
    <t>04019428</t>
  </si>
  <si>
    <t>9000147281</t>
  </si>
  <si>
    <t>9000179387</t>
  </si>
  <si>
    <t>9000193167</t>
  </si>
  <si>
    <t>86209523</t>
  </si>
  <si>
    <t>28025075</t>
  </si>
  <si>
    <t>55003371</t>
  </si>
  <si>
    <t>9000182628</t>
  </si>
  <si>
    <t>9000198098</t>
  </si>
  <si>
    <t>9000155921</t>
  </si>
  <si>
    <t>73105091</t>
  </si>
  <si>
    <t>38867508</t>
  </si>
  <si>
    <t>9000162015</t>
  </si>
  <si>
    <t>68012543</t>
  </si>
  <si>
    <t>9000163865</t>
  </si>
  <si>
    <t>78125057</t>
  </si>
  <si>
    <t>9000207867</t>
  </si>
  <si>
    <t>04013280</t>
  </si>
  <si>
    <t>9000191656</t>
  </si>
  <si>
    <t>9000156788</t>
  </si>
  <si>
    <t>9000204534</t>
  </si>
  <si>
    <t>9000156735</t>
  </si>
  <si>
    <t>9000156789</t>
  </si>
  <si>
    <t>10880054</t>
  </si>
  <si>
    <t>24584355</t>
  </si>
  <si>
    <t>14509067</t>
  </si>
  <si>
    <t>9000151604</t>
  </si>
  <si>
    <t>61135054</t>
  </si>
  <si>
    <t>84973871</t>
  </si>
  <si>
    <t>57038856</t>
  </si>
  <si>
    <t>65924266</t>
  </si>
  <si>
    <t>9000143449</t>
  </si>
  <si>
    <t>9000169528</t>
  </si>
  <si>
    <t>9000163745</t>
  </si>
  <si>
    <t>9000160426</t>
  </si>
  <si>
    <t>9000175934</t>
  </si>
  <si>
    <t>9000156400</t>
  </si>
  <si>
    <t>69906874</t>
  </si>
  <si>
    <t>9000167736</t>
  </si>
  <si>
    <t>45050261</t>
  </si>
  <si>
    <t>9000178761</t>
  </si>
  <si>
    <t>9000211946</t>
  </si>
  <si>
    <t>9000186860</t>
  </si>
  <si>
    <t>13000853</t>
  </si>
  <si>
    <t>87422531</t>
  </si>
  <si>
    <t>04000105</t>
  </si>
  <si>
    <t>9000193171</t>
  </si>
  <si>
    <t>9000153211</t>
  </si>
  <si>
    <t>9000164544</t>
  </si>
  <si>
    <t>9000159567</t>
  </si>
  <si>
    <t>9000164605</t>
  </si>
  <si>
    <t>9000147238</t>
  </si>
  <si>
    <t>9000147237</t>
  </si>
  <si>
    <t>04006458</t>
  </si>
  <si>
    <t>9000204330</t>
  </si>
  <si>
    <t>61024821</t>
  </si>
  <si>
    <t>9000145552</t>
  </si>
  <si>
    <t>55808255</t>
  </si>
  <si>
    <t>29854075</t>
  </si>
  <si>
    <t>9000149070</t>
  </si>
  <si>
    <t>9000216666</t>
  </si>
  <si>
    <t>9000222604</t>
  </si>
  <si>
    <t>9000145177</t>
  </si>
  <si>
    <t>25987763</t>
  </si>
  <si>
    <t>9000210509</t>
  </si>
  <si>
    <t>9000146493</t>
  </si>
  <si>
    <t>9000209153</t>
  </si>
  <si>
    <t>46552065</t>
  </si>
  <si>
    <t>9000148298</t>
  </si>
  <si>
    <t>48571555</t>
  </si>
  <si>
    <t>9000201022</t>
  </si>
  <si>
    <t>9000160566</t>
  </si>
  <si>
    <t>98503723</t>
  </si>
  <si>
    <t>9000189575</t>
  </si>
  <si>
    <t>9000212257</t>
  </si>
  <si>
    <t>9000197867</t>
  </si>
  <si>
    <t>9000193178</t>
  </si>
  <si>
    <t>9000187722</t>
  </si>
  <si>
    <t>9000124739</t>
  </si>
  <si>
    <t>51820072</t>
  </si>
  <si>
    <t>01214899</t>
  </si>
  <si>
    <t>04007837</t>
  </si>
  <si>
    <t>80284566</t>
  </si>
  <si>
    <t>9000187305</t>
  </si>
  <si>
    <t>17180058</t>
  </si>
  <si>
    <t>00351873</t>
  </si>
  <si>
    <t>9000212824</t>
  </si>
  <si>
    <t>9000204815</t>
  </si>
  <si>
    <t>9000184837</t>
  </si>
  <si>
    <t>9000182708</t>
  </si>
  <si>
    <t>9000181819</t>
  </si>
  <si>
    <t>9000181806</t>
  </si>
  <si>
    <t>80870066</t>
  </si>
  <si>
    <t>9000173973</t>
  </si>
  <si>
    <t>9000182225</t>
  </si>
  <si>
    <t>9000149296</t>
  </si>
  <si>
    <t>9000155232</t>
  </si>
  <si>
    <t>9000207861</t>
  </si>
  <si>
    <t>04014791</t>
  </si>
  <si>
    <t>9000193561</t>
  </si>
  <si>
    <t>9000208645</t>
  </si>
  <si>
    <t>9000170518</t>
  </si>
  <si>
    <t>9000142747</t>
  </si>
  <si>
    <t>9000142743</t>
  </si>
  <si>
    <t>27320260</t>
  </si>
  <si>
    <t>28320263</t>
  </si>
  <si>
    <t>9000144051</t>
  </si>
  <si>
    <t>9000171679</t>
  </si>
  <si>
    <t>29320259</t>
  </si>
  <si>
    <t>25770101</t>
  </si>
  <si>
    <t>9000205990</t>
  </si>
  <si>
    <t>04016291</t>
  </si>
  <si>
    <t>32525532</t>
  </si>
  <si>
    <t>12682748</t>
  </si>
  <si>
    <t>68226853</t>
  </si>
  <si>
    <t>9000161273</t>
  </si>
  <si>
    <t>17220068</t>
  </si>
  <si>
    <t>04005070</t>
  </si>
  <si>
    <t>03420582</t>
  </si>
  <si>
    <t>9000154721</t>
  </si>
  <si>
    <t>04670089</t>
  </si>
  <si>
    <t>19930585</t>
  </si>
  <si>
    <t>97826570</t>
  </si>
  <si>
    <t>9000166584</t>
  </si>
  <si>
    <t>9000166659</t>
  </si>
  <si>
    <t>9000166563</t>
  </si>
  <si>
    <t>9000193075</t>
  </si>
  <si>
    <t>9000207858</t>
  </si>
  <si>
    <t>9000216011</t>
  </si>
  <si>
    <t>11901012</t>
  </si>
  <si>
    <t>9000169823</t>
  </si>
  <si>
    <t>64874877</t>
  </si>
  <si>
    <t>67800106</t>
  </si>
  <si>
    <t>9000156062</t>
  </si>
  <si>
    <t>9000157514</t>
  </si>
  <si>
    <t>92221777</t>
  </si>
  <si>
    <t>11752530</t>
  </si>
  <si>
    <t>9000156190</t>
  </si>
  <si>
    <t>57232024</t>
  </si>
  <si>
    <t>9000192566</t>
  </si>
  <si>
    <t>9000164764</t>
  </si>
  <si>
    <t>70200254</t>
  </si>
  <si>
    <t>04019709</t>
  </si>
  <si>
    <t>18905048</t>
  </si>
  <si>
    <t>9000152086</t>
  </si>
  <si>
    <t>9000217188</t>
  </si>
  <si>
    <t>9000206084</t>
  </si>
  <si>
    <t>9000144417</t>
  </si>
  <si>
    <t>9000188861</t>
  </si>
  <si>
    <t>9000173658</t>
  </si>
  <si>
    <t>35105135</t>
  </si>
  <si>
    <t>9000160485</t>
  </si>
  <si>
    <t>72780100</t>
  </si>
  <si>
    <t>09158774</t>
  </si>
  <si>
    <t>94250251</t>
  </si>
  <si>
    <t>88584241</t>
  </si>
  <si>
    <t>9000189941</t>
  </si>
  <si>
    <t>9000205904</t>
  </si>
  <si>
    <t>38609347</t>
  </si>
  <si>
    <t>68880065</t>
  </si>
  <si>
    <t>01269422</t>
  </si>
  <si>
    <t>9000210669</t>
  </si>
  <si>
    <t>9000180080</t>
  </si>
  <si>
    <t>9000180164</t>
  </si>
  <si>
    <t>9000180219</t>
  </si>
  <si>
    <t>9000180175</t>
  </si>
  <si>
    <t>9000180162</t>
  </si>
  <si>
    <t>9000180097</t>
  </si>
  <si>
    <t>84800089</t>
  </si>
  <si>
    <t>9000180099</t>
  </si>
  <si>
    <t>9000180163</t>
  </si>
  <si>
    <t>62870084</t>
  </si>
  <si>
    <t>14927837</t>
  </si>
  <si>
    <t>9000100851</t>
  </si>
  <si>
    <t>9000216425</t>
  </si>
  <si>
    <t>9000186938</t>
  </si>
  <si>
    <t>9000160565</t>
  </si>
  <si>
    <t>36012530</t>
  </si>
  <si>
    <t>9000101425</t>
  </si>
  <si>
    <t>9000156394</t>
  </si>
  <si>
    <t>34300261</t>
  </si>
  <si>
    <t>67880053</t>
  </si>
  <si>
    <t>9000153960</t>
  </si>
  <si>
    <t>9000163807</t>
  </si>
  <si>
    <t>34850066</t>
  </si>
  <si>
    <t>9000171560</t>
  </si>
  <si>
    <t>39593924</t>
  </si>
  <si>
    <t>88589846</t>
  </si>
  <si>
    <t>85487210</t>
  </si>
  <si>
    <t>9000187565</t>
  </si>
  <si>
    <t>9000184199</t>
  </si>
  <si>
    <t>9000142674</t>
  </si>
  <si>
    <t>9000218580</t>
  </si>
  <si>
    <t>Updated: 1/2/2024</t>
  </si>
  <si>
    <t>65%; 48%</t>
  </si>
  <si>
    <t>84%, 81%, 78%</t>
  </si>
  <si>
    <t>61%; 72%</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</si>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</sst>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09]mmmm\ d\,\ yyyy;@"/>
    <numFmt numFmtId="166" formatCode="0.0"/>
    <numFmt numFmtId="167" formatCode="m/d;@"/>
  </numFmts>
  <fonts count="72">
    <font>
      <sz val="11"/>
      <color theme="1"/>
      <name val="Calibri"/>
      <family val="2"/>
      <scheme val="minor"/>
    </font>
    <font>
      <sz val="11"/>
      <color theme="1"/>
      <name val="Calibri"/>
      <family val="2"/>
      <scheme val="minor"/>
    </font>
    <font>
      <u/>
      <sz val="11"/>
      <color theme="10"/>
      <name val="Calibri"/>
      <family val="2"/>
      <scheme val="minor"/>
    </font>
    <font>
      <sz val="11"/>
      <color theme="1"/>
      <name val="Myriad Pro"/>
    </font>
    <font>
      <sz val="11"/>
      <name val="Myriad Pro"/>
    </font>
    <font>
      <b/>
      <sz val="11"/>
      <name val="Myriad Pro"/>
    </font>
    <font>
      <sz val="11"/>
      <color rgb="FF006100"/>
      <name val="Calibri"/>
      <family val="2"/>
      <scheme val="minor"/>
    </font>
    <font>
      <b/>
      <sz val="12"/>
      <name val="Myriad Pro"/>
    </font>
    <font>
      <sz val="12"/>
      <name val="Myriad Pro"/>
    </font>
    <font>
      <b/>
      <sz val="12"/>
      <color theme="1"/>
      <name val="Myriad Pro"/>
    </font>
    <font>
      <b/>
      <sz val="14"/>
      <color theme="1"/>
      <name val="Myriad Pro"/>
    </font>
    <font>
      <b/>
      <sz val="12"/>
      <color rgb="FF2E6380"/>
      <name val="Myriad Pro"/>
    </font>
    <font>
      <sz val="12"/>
      <color rgb="FF2E6380"/>
      <name val="Myriad Pro"/>
    </font>
    <font>
      <sz val="11"/>
      <color theme="0"/>
      <name val="Myriad Pro"/>
    </font>
    <font>
      <b/>
      <sz val="18"/>
      <color theme="0"/>
      <name val="Myriad Pro"/>
    </font>
    <font>
      <b/>
      <sz val="16"/>
      <color theme="0"/>
      <name val="Myriad Pro"/>
    </font>
    <font>
      <sz val="10"/>
      <name val="Myriad Pro"/>
    </font>
    <font>
      <b/>
      <sz val="16"/>
      <name val="Myriad Pro"/>
    </font>
    <font>
      <b/>
      <sz val="16"/>
      <color rgb="FFFF0000"/>
      <name val="Myriad Pro"/>
    </font>
    <font>
      <b/>
      <sz val="15"/>
      <name val="Myriad Pro"/>
    </font>
    <font>
      <sz val="10.5"/>
      <name val="Myriad Pro"/>
    </font>
    <font>
      <b/>
      <sz val="11"/>
      <color theme="0"/>
      <name val="Myriad Pro"/>
    </font>
    <font>
      <b/>
      <sz val="10"/>
      <color theme="0"/>
      <name val="Myriad Pro"/>
    </font>
    <font>
      <b/>
      <sz val="10"/>
      <color rgb="FF000000"/>
      <name val="Myriad Pro"/>
    </font>
    <font>
      <sz val="11"/>
      <color rgb="FF000000"/>
      <name val="Myriad Pro"/>
    </font>
    <font>
      <sz val="11"/>
      <color theme="0" tint="-0.34998626667073579"/>
      <name val="Myriad Pro"/>
    </font>
    <font>
      <sz val="11"/>
      <color theme="0"/>
      <name val="Calibri"/>
      <family val="2"/>
      <scheme val="minor"/>
    </font>
    <font>
      <sz val="16"/>
      <color theme="0"/>
      <name val="Tahoma"/>
      <family val="2"/>
    </font>
    <font>
      <sz val="10"/>
      <color theme="1"/>
      <name val="Myriad Pro"/>
    </font>
    <font>
      <i/>
      <sz val="10"/>
      <color theme="1"/>
      <name val="Myriad Pro"/>
    </font>
    <font>
      <b/>
      <i/>
      <sz val="10"/>
      <color theme="1"/>
      <name val="Myriad Pro"/>
    </font>
    <font>
      <sz val="12"/>
      <color theme="0"/>
      <name val="Myriad Pro"/>
    </font>
    <font>
      <sz val="12"/>
      <color theme="1"/>
      <name val="Myriad Pro"/>
    </font>
    <font>
      <sz val="12"/>
      <color rgb="FFFF0000"/>
      <name val="Myriad Pro"/>
    </font>
    <font>
      <b/>
      <sz val="14"/>
      <color rgb="FF2E6380"/>
      <name val="Myriad Pro"/>
    </font>
    <font>
      <b/>
      <u/>
      <sz val="12"/>
      <name val="Myriad Pro"/>
    </font>
    <font>
      <b/>
      <u/>
      <sz val="12"/>
      <color theme="1"/>
      <name val="Myriad Pro"/>
    </font>
    <font>
      <b/>
      <sz val="11"/>
      <color theme="1"/>
      <name val="Myriad Pro"/>
    </font>
    <font>
      <b/>
      <u/>
      <sz val="11"/>
      <color theme="1"/>
      <name val="Myriad Pro"/>
    </font>
    <font>
      <b/>
      <sz val="10"/>
      <color theme="1"/>
      <name val="Myriad Pro"/>
    </font>
    <font>
      <i/>
      <sz val="11"/>
      <color theme="1"/>
      <name val="Myriad Pro"/>
    </font>
    <font>
      <u/>
      <sz val="11"/>
      <name val="Myriad Pro"/>
    </font>
    <font>
      <b/>
      <sz val="15"/>
      <color theme="1"/>
      <name val="Myriad Pro"/>
    </font>
    <font>
      <sz val="11"/>
      <name val="Calibri"/>
      <family val="2"/>
      <scheme val="minor"/>
    </font>
    <font>
      <b/>
      <sz val="15"/>
      <color theme="0"/>
      <name val="Myriad Pro"/>
    </font>
    <font>
      <b/>
      <sz val="14"/>
      <color theme="0"/>
      <name val="Myriad Pro"/>
    </font>
    <font>
      <sz val="14"/>
      <color theme="1"/>
      <name val="Myriad Pro"/>
    </font>
    <font>
      <u/>
      <sz val="11"/>
      <color theme="10"/>
      <name val="Myriad Pro"/>
    </font>
    <font>
      <b/>
      <sz val="20"/>
      <color theme="0"/>
      <name val="Myriad Pro"/>
    </font>
    <font>
      <b/>
      <sz val="15.2"/>
      <color theme="0"/>
      <name val="Myriad Pro"/>
    </font>
    <font>
      <sz val="16"/>
      <color theme="1"/>
      <name val="Myriad Pro"/>
    </font>
    <font>
      <b/>
      <sz val="16"/>
      <color rgb="FF2E6380"/>
      <name val="Myriad Pro"/>
    </font>
    <font>
      <b/>
      <sz val="16"/>
      <color theme="9" tint="-0.249977111117893"/>
      <name val="Myriad Pro"/>
    </font>
    <font>
      <b/>
      <sz val="22"/>
      <color rgb="FFC00000"/>
      <name val="Myriad Pro"/>
    </font>
    <font>
      <b/>
      <sz val="20"/>
      <color rgb="FFC00000"/>
      <name val="Myriad Pro"/>
    </font>
    <font>
      <b/>
      <sz val="20"/>
      <color rgb="FF2E6380"/>
      <name val="Myriad Pro"/>
    </font>
    <font>
      <b/>
      <sz val="22"/>
      <color rgb="FF7A962B"/>
      <name val="Myriad Pro"/>
    </font>
    <font>
      <b/>
      <sz val="9"/>
      <color theme="1"/>
      <name val="Myriad Pro"/>
    </font>
    <font>
      <b/>
      <sz val="9"/>
      <name val="Myriad Pro"/>
    </font>
    <font>
      <b/>
      <sz val="11"/>
      <color rgb="FFFF0000"/>
      <name val="Myriad Pro"/>
    </font>
    <font>
      <sz val="11"/>
      <color rgb="FFFF0000"/>
      <name val="Myriad Pro"/>
    </font>
    <font>
      <sz val="11"/>
      <color theme="0" tint="-0.249977111117893"/>
      <name val="Myriad Pro"/>
    </font>
    <font>
      <sz val="11"/>
      <color theme="0" tint="-4.9989318521683403E-2"/>
      <name val="Calibri"/>
      <family val="2"/>
      <scheme val="minor"/>
    </font>
    <font>
      <sz val="16"/>
      <color theme="0" tint="-4.9989318521683403E-2"/>
      <name val="Calibri"/>
      <family val="2"/>
      <scheme val="minor"/>
    </font>
    <font>
      <sz val="11"/>
      <color theme="0" tint="-4.9989318521683403E-2"/>
      <name val="Myriad Pro"/>
    </font>
    <font>
      <b/>
      <sz val="12"/>
      <color theme="0"/>
      <name val="Myriad Pro"/>
    </font>
    <font>
      <b/>
      <sz val="12"/>
      <color theme="0"/>
      <name val="Tahoma"/>
      <family val="2"/>
    </font>
    <font>
      <b/>
      <sz val="12"/>
      <color theme="0"/>
      <name val="Calibri"/>
      <family val="2"/>
      <scheme val="minor"/>
    </font>
    <font>
      <i/>
      <sz val="18"/>
      <color theme="1"/>
      <name val="Myriad Pro"/>
    </font>
    <font>
      <sz val="11"/>
      <color theme="1"/>
      <name val="Calibri"/>
      <family val="2"/>
    </font>
    <font>
      <b/>
      <sz val="11"/>
      <color theme="1"/>
      <name val="Calibri"/>
      <family val="2"/>
    </font>
    <font>
      <sz val="10"/>
      <color rgb="FF0000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2E638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5F3D6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rgb="FFE9F2F7"/>
        <bgColor indexed="64"/>
      </patternFill>
    </fill>
    <fill>
      <patternFill patternType="solid">
        <fgColor rgb="FFC6EFCE"/>
      </patternFill>
    </fill>
    <fill>
      <patternFill patternType="solid">
        <fgColor rgb="FF7F5181"/>
        <bgColor indexed="64"/>
      </patternFill>
    </fill>
    <fill>
      <patternFill patternType="solid">
        <fgColor rgb="FF7AC142"/>
        <bgColor indexed="64"/>
      </patternFill>
    </fill>
    <fill>
      <patternFill patternType="solid">
        <fgColor rgb="FFE2D2E3"/>
        <bgColor indexed="64"/>
      </patternFill>
    </fill>
    <fill>
      <patternFill patternType="solid">
        <fgColor rgb="FFD3D3D3"/>
        <bgColor rgb="FFD3D3D3"/>
      </patternFill>
    </fill>
    <fill>
      <patternFill patternType="solid">
        <fgColor theme="0"/>
        <bgColor theme="0"/>
      </patternFill>
    </fill>
    <fill>
      <patternFill patternType="solid">
        <fgColor rgb="FFB4C6E7"/>
        <bgColor rgb="FFB4C6E7"/>
      </patternFill>
    </fill>
    <fill>
      <patternFill patternType="solid">
        <fgColor rgb="FFC9DAF8"/>
        <bgColor rgb="FFC9DAF8"/>
      </patternFill>
    </fill>
    <fill>
      <patternFill patternType="solid">
        <fgColor rgb="FF00FF00"/>
        <bgColor rgb="FF00FF00"/>
      </patternFill>
    </fill>
    <fill>
      <patternFill patternType="solid">
        <fgColor rgb="FFFFFF00"/>
        <bgColor rgb="FFFFFF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theme="0" tint="-4.9989318521683403E-2"/>
      </bottom>
      <diagonal/>
    </border>
    <border>
      <left style="medium">
        <color indexed="64"/>
      </left>
      <right/>
      <top style="medium">
        <color theme="0" tint="-4.9989318521683403E-2"/>
      </top>
      <bottom style="medium">
        <color theme="0" tint="-4.9989318521683403E-2"/>
      </bottom>
      <diagonal/>
    </border>
    <border>
      <left style="medium">
        <color theme="4" tint="0.79998168889431442"/>
      </left>
      <right style="medium">
        <color indexed="64"/>
      </right>
      <top/>
      <bottom style="medium">
        <color theme="0" tint="-4.9989318521683403E-2"/>
      </bottom>
      <diagonal/>
    </border>
    <border>
      <left style="medium">
        <color theme="4" tint="0.79998168889431442"/>
      </left>
      <right style="medium">
        <color indexed="64"/>
      </right>
      <top style="medium">
        <color theme="0" tint="-4.9989318521683403E-2"/>
      </top>
      <bottom style="medium">
        <color theme="0" tint="-4.9989318521683403E-2"/>
      </bottom>
      <diagonal/>
    </border>
    <border>
      <left style="thin">
        <color indexed="64"/>
      </left>
      <right style="thin">
        <color indexed="64"/>
      </right>
      <top style="medium">
        <color indexed="64"/>
      </top>
      <bottom style="thin">
        <color indexed="64"/>
      </bottom>
      <diagonal/>
    </border>
    <border>
      <left style="medium">
        <color indexed="64"/>
      </left>
      <right/>
      <top style="medium">
        <color rgb="FFE9F2F7"/>
      </top>
      <bottom/>
      <diagonal/>
    </border>
    <border>
      <left/>
      <right/>
      <top/>
      <bottom style="medium">
        <color indexed="64"/>
      </bottom>
      <diagonal/>
    </border>
    <border>
      <left/>
      <right style="medium">
        <color indexed="64"/>
      </right>
      <top/>
      <bottom style="medium">
        <color rgb="FFE9F2F7"/>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bottom style="thin">
        <color auto="1"/>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medium">
        <color theme="0" tint="-4.9989318521683403E-2"/>
      </bottom>
      <diagonal/>
    </border>
    <border>
      <left/>
      <right style="medium">
        <color indexed="64"/>
      </right>
      <top/>
      <bottom style="medium">
        <color theme="0" tint="-4.9989318521683403E-2"/>
      </bottom>
      <diagonal/>
    </border>
    <border>
      <left style="medium">
        <color indexed="64"/>
      </left>
      <right/>
      <top style="medium">
        <color theme="0" tint="-4.9989318521683403E-2"/>
      </top>
      <bottom/>
      <diagonal/>
    </border>
    <border>
      <left/>
      <right/>
      <top style="medium">
        <color theme="0" tint="-4.9989318521683403E-2"/>
      </top>
      <bottom/>
      <diagonal/>
    </border>
    <border>
      <left/>
      <right style="medium">
        <color indexed="64"/>
      </right>
      <top style="medium">
        <color theme="0" tint="-4.9989318521683403E-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theme="0"/>
      </right>
      <top/>
      <bottom/>
      <diagonal/>
    </border>
    <border>
      <left style="medium">
        <color indexed="64"/>
      </left>
      <right style="medium">
        <color rgb="FFE9F2F7"/>
      </right>
      <top style="medium">
        <color rgb="FFE9F2F7"/>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ck">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6" fillId="12" borderId="0" applyNumberFormat="0" applyBorder="0" applyAlignment="0" applyProtection="0"/>
    <xf numFmtId="0" fontId="71" fillId="0" borderId="0"/>
  </cellStyleXfs>
  <cellXfs count="569">
    <xf numFmtId="0" fontId="0" fillId="0" borderId="0" xfId="0"/>
    <xf numFmtId="0" fontId="0" fillId="2" borderId="0" xfId="0" applyFill="1"/>
    <xf numFmtId="0" fontId="4" fillId="2" borderId="18" xfId="0" quotePrefix="1" applyFont="1" applyFill="1" applyBorder="1" applyAlignment="1">
      <alignment wrapText="1"/>
    </xf>
    <xf numFmtId="0" fontId="3" fillId="2" borderId="21" xfId="0" applyFont="1" applyFill="1" applyBorder="1"/>
    <xf numFmtId="0" fontId="3" fillId="2" borderId="21" xfId="0" applyFont="1" applyFill="1" applyBorder="1" applyAlignment="1">
      <alignment vertical="center"/>
    </xf>
    <xf numFmtId="0" fontId="0" fillId="0" borderId="0" xfId="0" applyFill="1"/>
    <xf numFmtId="0" fontId="3" fillId="2" borderId="24" xfId="0" applyFont="1" applyFill="1" applyBorder="1" applyAlignment="1">
      <alignment vertical="center"/>
    </xf>
    <xf numFmtId="0" fontId="3" fillId="2" borderId="25" xfId="0" applyFont="1" applyFill="1" applyBorder="1" applyAlignment="1">
      <alignment vertical="center"/>
    </xf>
    <xf numFmtId="0" fontId="4" fillId="2" borderId="24" xfId="0" quotePrefix="1" applyFont="1" applyFill="1" applyBorder="1" applyAlignment="1">
      <alignment vertical="center" wrapText="1"/>
    </xf>
    <xf numFmtId="0" fontId="4" fillId="2" borderId="25" xfId="0" quotePrefix="1" applyFont="1" applyFill="1" applyBorder="1" applyAlignment="1">
      <alignment vertical="center"/>
    </xf>
    <xf numFmtId="0" fontId="4" fillId="2" borderId="26" xfId="0" quotePrefix="1" applyFont="1" applyFill="1" applyBorder="1" applyAlignment="1">
      <alignment vertical="center"/>
    </xf>
    <xf numFmtId="0" fontId="4" fillId="2" borderId="27" xfId="0" quotePrefix="1" applyFont="1" applyFill="1" applyBorder="1" applyAlignment="1">
      <alignment vertical="center"/>
    </xf>
    <xf numFmtId="0" fontId="4" fillId="7" borderId="18" xfId="0" quotePrefix="1" applyFont="1" applyFill="1" applyBorder="1" applyAlignment="1">
      <alignment vertical="center"/>
    </xf>
    <xf numFmtId="0" fontId="5" fillId="7" borderId="18" xfId="0" quotePrefix="1" applyFont="1" applyFill="1" applyBorder="1" applyAlignment="1">
      <alignment horizontal="left" vertical="center"/>
    </xf>
    <xf numFmtId="0" fontId="4" fillId="2" borderId="27" xfId="0" applyFont="1" applyFill="1" applyBorder="1" applyAlignment="1">
      <alignment vertical="center"/>
    </xf>
    <xf numFmtId="0" fontId="4" fillId="2" borderId="27" xfId="0" quotePrefix="1" applyFont="1" applyFill="1" applyBorder="1" applyAlignment="1">
      <alignment horizontal="left" vertical="center" wrapText="1"/>
    </xf>
    <xf numFmtId="0" fontId="4" fillId="2" borderId="27" xfId="0" quotePrefix="1" applyFont="1" applyFill="1" applyBorder="1" applyAlignment="1">
      <alignment vertical="center" wrapText="1"/>
    </xf>
    <xf numFmtId="0" fontId="9" fillId="2" borderId="21" xfId="0" applyFont="1" applyFill="1" applyBorder="1" applyAlignment="1">
      <alignment vertical="center"/>
    </xf>
    <xf numFmtId="0" fontId="7" fillId="2" borderId="18" xfId="0" quotePrefix="1" applyFont="1" applyFill="1" applyBorder="1" applyAlignment="1">
      <alignment horizontal="left" vertical="center" wrapText="1"/>
    </xf>
    <xf numFmtId="0" fontId="3" fillId="2" borderId="22" xfId="0" applyFont="1" applyFill="1" applyBorder="1" applyAlignment="1">
      <alignment vertical="center"/>
    </xf>
    <xf numFmtId="0" fontId="4" fillId="2" borderId="23" xfId="0" quotePrefix="1" applyFont="1" applyFill="1" applyBorder="1" applyAlignment="1">
      <alignment vertical="center" wrapText="1"/>
    </xf>
    <xf numFmtId="0" fontId="4" fillId="8" borderId="0" xfId="0" quotePrefix="1" applyFont="1" applyFill="1" applyBorder="1" applyAlignment="1">
      <alignment vertical="center" wrapText="1"/>
    </xf>
    <xf numFmtId="0" fontId="0" fillId="0" borderId="0" xfId="0" applyBorder="1"/>
    <xf numFmtId="0" fontId="3" fillId="0" borderId="0" xfId="0" applyFont="1" applyProtection="1"/>
    <xf numFmtId="0" fontId="13" fillId="2" borderId="0" xfId="0" applyFont="1" applyFill="1" applyProtection="1"/>
    <xf numFmtId="0" fontId="4" fillId="2" borderId="0" xfId="0" applyFont="1" applyFill="1" applyProtection="1"/>
    <xf numFmtId="0" fontId="3" fillId="2" borderId="0" xfId="0" applyFont="1" applyFill="1" applyProtection="1"/>
    <xf numFmtId="0" fontId="13" fillId="2" borderId="0" xfId="0" applyFont="1" applyFill="1" applyBorder="1" applyAlignment="1" applyProtection="1"/>
    <xf numFmtId="0" fontId="16" fillId="2" borderId="0"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center"/>
      <protection locked="0"/>
    </xf>
    <xf numFmtId="0" fontId="16" fillId="2" borderId="0"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9" fillId="2" borderId="0" xfId="0" applyFont="1" applyFill="1" applyBorder="1" applyAlignment="1" applyProtection="1">
      <alignment vertical="center"/>
    </xf>
    <xf numFmtId="0" fontId="17" fillId="2" borderId="0" xfId="0" applyFont="1" applyFill="1" applyBorder="1" applyAlignment="1" applyProtection="1">
      <alignment vertical="center"/>
      <protection locked="0"/>
    </xf>
    <xf numFmtId="0" fontId="4"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horizontal="center"/>
      <protection locked="0"/>
    </xf>
    <xf numFmtId="0" fontId="4" fillId="2" borderId="0" xfId="0" applyFont="1" applyFill="1" applyBorder="1" applyProtection="1">
      <protection locked="0"/>
    </xf>
    <xf numFmtId="0" fontId="17" fillId="2" borderId="0" xfId="0" applyFont="1" applyFill="1" applyBorder="1" applyAlignment="1" applyProtection="1">
      <alignment vertical="center"/>
    </xf>
    <xf numFmtId="0" fontId="7"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wrapText="1"/>
    </xf>
    <xf numFmtId="0" fontId="21" fillId="2" borderId="0" xfId="0" applyFont="1" applyFill="1" applyBorder="1" applyAlignment="1" applyProtection="1">
      <alignment horizontal="center"/>
    </xf>
    <xf numFmtId="0" fontId="4" fillId="2" borderId="0" xfId="0" applyFont="1" applyFill="1" applyAlignment="1" applyProtection="1">
      <alignment horizontal="center"/>
    </xf>
    <xf numFmtId="0" fontId="4" fillId="2" borderId="0" xfId="0" applyFont="1" applyFill="1" applyProtection="1">
      <protection locked="0"/>
    </xf>
    <xf numFmtId="0" fontId="13" fillId="2" borderId="0" xfId="0" applyFont="1" applyFill="1" applyBorder="1" applyProtection="1"/>
    <xf numFmtId="0" fontId="3" fillId="0" borderId="0" xfId="0" applyFont="1" applyProtection="1">
      <protection locked="0"/>
    </xf>
    <xf numFmtId="0" fontId="3" fillId="7" borderId="12" xfId="0" applyFont="1" applyFill="1" applyBorder="1"/>
    <xf numFmtId="0" fontId="3" fillId="7" borderId="13" xfId="0" applyFont="1" applyFill="1" applyBorder="1"/>
    <xf numFmtId="0" fontId="24" fillId="0" borderId="1" xfId="0" applyFont="1" applyFill="1" applyBorder="1" applyAlignment="1" applyProtection="1">
      <alignment vertical="center" wrapText="1"/>
    </xf>
    <xf numFmtId="0" fontId="2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7" borderId="12" xfId="0" applyFont="1" applyFill="1" applyBorder="1" applyAlignment="1" applyProtection="1">
      <alignment horizontal="center" vertical="center"/>
    </xf>
    <xf numFmtId="0" fontId="24" fillId="7" borderId="13" xfId="0" applyFont="1" applyFill="1" applyBorder="1" applyAlignment="1">
      <alignment vertical="center" wrapText="1"/>
    </xf>
    <xf numFmtId="0" fontId="24" fillId="7" borderId="13" xfId="0" applyFont="1" applyFill="1" applyBorder="1" applyAlignment="1" applyProtection="1">
      <alignment vertical="center" wrapText="1"/>
    </xf>
    <xf numFmtId="0" fontId="24" fillId="7" borderId="13" xfId="0" applyFont="1" applyFill="1" applyBorder="1" applyAlignment="1">
      <alignment horizontal="center" vertical="center" wrapText="1"/>
    </xf>
    <xf numFmtId="9" fontId="24" fillId="7" borderId="13" xfId="0" applyNumberFormat="1" applyFont="1" applyFill="1" applyBorder="1" applyAlignment="1">
      <alignment horizontal="center" vertical="center" wrapText="1"/>
    </xf>
    <xf numFmtId="0" fontId="3" fillId="2" borderId="1" xfId="0" applyFont="1" applyFill="1" applyBorder="1" applyAlignment="1" applyProtection="1">
      <alignment vertical="center"/>
    </xf>
    <xf numFmtId="0" fontId="3" fillId="7" borderId="13" xfId="0" applyFont="1" applyFill="1" applyBorder="1" applyAlignment="1">
      <alignment vertical="center" wrapText="1"/>
    </xf>
    <xf numFmtId="0" fontId="24" fillId="7" borderId="13" xfId="0" applyFont="1" applyFill="1" applyBorder="1" applyAlignment="1">
      <alignment horizontal="center" vertical="center"/>
    </xf>
    <xf numFmtId="0" fontId="13" fillId="0" borderId="1" xfId="0" applyFont="1" applyFill="1" applyBorder="1" applyAlignment="1" applyProtection="1">
      <alignment vertical="center" wrapText="1"/>
    </xf>
    <xf numFmtId="0" fontId="3" fillId="2" borderId="0" xfId="0" applyFont="1" applyFill="1" applyBorder="1" applyAlignment="1" applyProtection="1">
      <alignment horizontal="left" vertical="top" wrapText="1"/>
    </xf>
    <xf numFmtId="0" fontId="3" fillId="2" borderId="0" xfId="0" applyFont="1" applyFill="1" applyAlignment="1" applyProtection="1">
      <alignment horizontal="center"/>
    </xf>
    <xf numFmtId="0" fontId="3" fillId="2" borderId="0" xfId="0" applyFont="1" applyFill="1" applyProtection="1">
      <protection locked="0"/>
    </xf>
    <xf numFmtId="0" fontId="25" fillId="2" borderId="0" xfId="0" applyFont="1" applyFill="1" applyAlignment="1" applyProtection="1">
      <alignment horizontal="center"/>
      <protection locked="0"/>
    </xf>
    <xf numFmtId="10" fontId="3" fillId="2" borderId="0" xfId="0" applyNumberFormat="1" applyFont="1" applyFill="1" applyProtection="1">
      <protection locked="0"/>
    </xf>
    <xf numFmtId="0" fontId="3" fillId="0" borderId="0" xfId="0" applyFont="1" applyAlignment="1" applyProtection="1">
      <alignment horizontal="center"/>
    </xf>
    <xf numFmtId="0" fontId="6" fillId="0" borderId="0" xfId="3" applyFill="1"/>
    <xf numFmtId="0" fontId="0" fillId="0" borderId="0" xfId="0" quotePrefix="1"/>
    <xf numFmtId="0" fontId="31" fillId="6" borderId="21" xfId="0" quotePrefix="1" applyFont="1" applyFill="1" applyBorder="1" applyAlignment="1"/>
    <xf numFmtId="0" fontId="12" fillId="4" borderId="29" xfId="0" applyFont="1" applyFill="1" applyBorder="1" applyAlignment="1">
      <alignment horizontal="left"/>
    </xf>
    <xf numFmtId="0" fontId="33" fillId="2" borderId="18" xfId="0" applyFont="1" applyFill="1" applyBorder="1" applyAlignment="1"/>
    <xf numFmtId="0" fontId="33" fillId="2" borderId="18" xfId="0" applyFont="1" applyFill="1" applyBorder="1" applyAlignment="1">
      <alignment horizontal="left"/>
    </xf>
    <xf numFmtId="0" fontId="33" fillId="2" borderId="18" xfId="0" applyFont="1" applyFill="1" applyBorder="1" applyAlignment="1" applyProtection="1">
      <alignment wrapText="1"/>
    </xf>
    <xf numFmtId="0" fontId="33" fillId="2" borderId="31" xfId="0" applyFont="1" applyFill="1" applyBorder="1" applyAlignment="1">
      <alignment horizontal="left"/>
    </xf>
    <xf numFmtId="0" fontId="35" fillId="7" borderId="21" xfId="0" quotePrefix="1" applyFont="1" applyFill="1" applyBorder="1" applyAlignment="1">
      <alignment horizontal="left" vertical="top"/>
    </xf>
    <xf numFmtId="0" fontId="36" fillId="7" borderId="21" xfId="0" applyFont="1" applyFill="1" applyBorder="1" applyAlignment="1">
      <alignment horizontal="left" vertical="top"/>
    </xf>
    <xf numFmtId="0" fontId="23" fillId="2" borderId="1" xfId="0" applyFont="1" applyFill="1" applyBorder="1" applyAlignment="1" applyProtection="1">
      <alignment horizontal="center" vertical="center" wrapText="1"/>
      <protection locked="0"/>
    </xf>
    <xf numFmtId="0" fontId="3" fillId="2" borderId="1" xfId="0" applyFont="1" applyFill="1" applyBorder="1" applyProtection="1">
      <protection locked="0"/>
    </xf>
    <xf numFmtId="0" fontId="3" fillId="2" borderId="1" xfId="0" applyFont="1" applyFill="1" applyBorder="1" applyProtection="1"/>
    <xf numFmtId="0" fontId="3" fillId="2" borderId="1"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39" fillId="15" borderId="32" xfId="0" applyFont="1" applyFill="1" applyBorder="1" applyAlignment="1">
      <alignment horizontal="center"/>
    </xf>
    <xf numFmtId="0" fontId="28" fillId="2" borderId="32"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32" xfId="0" applyFont="1" applyFill="1" applyBorder="1" applyAlignment="1">
      <alignment horizontal="center"/>
    </xf>
    <xf numFmtId="0" fontId="28" fillId="2" borderId="33" xfId="0" applyFont="1" applyFill="1" applyBorder="1" applyAlignment="1">
      <alignment horizontal="center"/>
    </xf>
    <xf numFmtId="165" fontId="40" fillId="8" borderId="0" xfId="0" applyNumberFormat="1" applyFont="1" applyFill="1" applyAlignment="1">
      <alignment horizontal="left"/>
    </xf>
    <xf numFmtId="0" fontId="24" fillId="15" borderId="13" xfId="0" applyFont="1" applyFill="1" applyBorder="1" applyAlignment="1" applyProtection="1">
      <alignment vertical="center" wrapText="1"/>
    </xf>
    <xf numFmtId="0" fontId="3" fillId="15" borderId="13" xfId="0" applyFont="1" applyFill="1" applyBorder="1" applyAlignment="1" applyProtection="1">
      <alignment vertical="center"/>
    </xf>
    <xf numFmtId="0" fontId="24" fillId="15" borderId="13" xfId="0" applyFont="1" applyFill="1" applyBorder="1" applyAlignment="1">
      <alignment horizontal="center" vertical="center" wrapText="1"/>
    </xf>
    <xf numFmtId="9" fontId="24" fillId="15" borderId="13" xfId="0" applyNumberFormat="1" applyFont="1" applyFill="1" applyBorder="1" applyAlignment="1">
      <alignment horizontal="center" vertical="center" wrapText="1"/>
    </xf>
    <xf numFmtId="0" fontId="24" fillId="15" borderId="13" xfId="0" applyFont="1" applyFill="1" applyBorder="1" applyAlignment="1">
      <alignment horizontal="center" vertical="center"/>
    </xf>
    <xf numFmtId="0" fontId="3" fillId="2" borderId="0" xfId="0" applyFont="1" applyFill="1" applyBorder="1" applyProtection="1">
      <protection locked="0"/>
    </xf>
    <xf numFmtId="0" fontId="3" fillId="2" borderId="0" xfId="0" applyFont="1" applyFill="1" applyBorder="1" applyAlignment="1" applyProtection="1">
      <alignment vertical="center"/>
    </xf>
    <xf numFmtId="0" fontId="3" fillId="2" borderId="0" xfId="0" applyFont="1" applyFill="1" applyBorder="1" applyProtection="1"/>
    <xf numFmtId="0" fontId="13" fillId="2" borderId="0" xfId="0" applyFont="1" applyFill="1" applyBorder="1" applyAlignment="1" applyProtection="1">
      <alignment vertical="center"/>
    </xf>
    <xf numFmtId="0" fontId="3" fillId="0" borderId="1" xfId="0" applyFont="1" applyFill="1" applyBorder="1" applyAlignment="1">
      <alignment vertical="center" wrapText="1"/>
    </xf>
    <xf numFmtId="0" fontId="3" fillId="0" borderId="1" xfId="0" applyFont="1" applyFill="1" applyBorder="1" applyAlignment="1" applyProtection="1">
      <alignment vertical="center"/>
    </xf>
    <xf numFmtId="0" fontId="24" fillId="0" borderId="2" xfId="0" applyFont="1" applyFill="1" applyBorder="1" applyAlignment="1" applyProtection="1">
      <alignment vertical="center" wrapText="1"/>
    </xf>
    <xf numFmtId="0" fontId="24" fillId="0" borderId="1" xfId="0" applyFont="1" applyFill="1" applyBorder="1" applyAlignment="1">
      <alignment vertical="center" wrapText="1"/>
    </xf>
    <xf numFmtId="0" fontId="32" fillId="4" borderId="18" xfId="0" applyFont="1" applyFill="1" applyBorder="1" applyAlignment="1">
      <alignment vertical="center" wrapText="1"/>
    </xf>
    <xf numFmtId="0" fontId="21" fillId="6" borderId="28" xfId="0" applyFont="1" applyFill="1" applyBorder="1" applyAlignment="1" applyProtection="1">
      <alignment horizontal="center" vertical="center" wrapText="1"/>
    </xf>
    <xf numFmtId="0" fontId="21" fillId="6" borderId="35" xfId="0" applyFont="1" applyFill="1" applyBorder="1" applyAlignment="1">
      <alignment vertical="center" wrapText="1"/>
    </xf>
    <xf numFmtId="0" fontId="21" fillId="6" borderId="28" xfId="0" applyFont="1" applyFill="1" applyBorder="1" applyAlignment="1">
      <alignment horizontal="left" vertical="center"/>
    </xf>
    <xf numFmtId="0" fontId="21" fillId="5" borderId="28"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36" xfId="0" applyFont="1" applyFill="1" applyBorder="1" applyAlignment="1">
      <alignment horizontal="center" vertical="center" wrapText="1"/>
    </xf>
    <xf numFmtId="164" fontId="3" fillId="7" borderId="1" xfId="1" applyNumberFormat="1" applyFont="1" applyFill="1" applyBorder="1" applyAlignment="1" applyProtection="1">
      <alignment horizontal="center" vertical="center"/>
      <protection locked="0"/>
    </xf>
    <xf numFmtId="9" fontId="24" fillId="7" borderId="1" xfId="0" applyNumberFormat="1" applyFont="1" applyFill="1" applyBorder="1" applyAlignment="1">
      <alignment horizontal="center" vertical="center" wrapText="1"/>
    </xf>
    <xf numFmtId="164" fontId="3" fillId="7" borderId="1" xfId="1" applyNumberFormat="1" applyFont="1" applyFill="1" applyBorder="1" applyAlignment="1" applyProtection="1">
      <alignment horizontal="center" vertical="center"/>
    </xf>
    <xf numFmtId="2" fontId="24" fillId="7" borderId="37" xfId="0" applyNumberFormat="1" applyFont="1" applyFill="1" applyBorder="1" applyAlignment="1">
      <alignment horizontal="center" vertical="center" wrapText="1"/>
    </xf>
    <xf numFmtId="164" fontId="3" fillId="7" borderId="34" xfId="1" applyNumberFormat="1" applyFont="1" applyFill="1" applyBorder="1" applyAlignment="1" applyProtection="1">
      <alignment horizontal="center" vertical="center"/>
      <protection locked="0"/>
    </xf>
    <xf numFmtId="164" fontId="3" fillId="7" borderId="34" xfId="1" applyNumberFormat="1" applyFont="1" applyFill="1" applyBorder="1" applyAlignment="1" applyProtection="1">
      <alignment horizontal="center" vertical="center"/>
    </xf>
    <xf numFmtId="0" fontId="3" fillId="2" borderId="1" xfId="0" applyFont="1" applyFill="1" applyBorder="1" applyAlignment="1" applyProtection="1">
      <alignment horizontal="center"/>
    </xf>
    <xf numFmtId="2" fontId="3" fillId="2" borderId="1" xfId="0" applyNumberFormat="1" applyFont="1" applyFill="1" applyBorder="1" applyAlignment="1" applyProtection="1">
      <alignment horizontal="center"/>
    </xf>
    <xf numFmtId="0" fontId="4" fillId="2" borderId="14" xfId="0" applyFont="1" applyFill="1" applyBorder="1" applyAlignment="1" applyProtection="1">
      <alignment vertical="center" wrapText="1"/>
    </xf>
    <xf numFmtId="0" fontId="13" fillId="14" borderId="1" xfId="0" applyFont="1" applyFill="1" applyBorder="1" applyAlignment="1" applyProtection="1">
      <alignment horizontal="center" wrapText="1"/>
    </xf>
    <xf numFmtId="0" fontId="13" fillId="14" borderId="1" xfId="0" applyFont="1" applyFill="1" applyBorder="1" applyAlignment="1" applyProtection="1">
      <alignment horizontal="center" vertical="center" wrapText="1"/>
      <protection locked="0"/>
    </xf>
    <xf numFmtId="0" fontId="15" fillId="0" borderId="0" xfId="0" applyFont="1" applyFill="1" applyAlignment="1" applyProtection="1">
      <alignment vertical="center"/>
    </xf>
    <xf numFmtId="0" fontId="15" fillId="0" borderId="0" xfId="0" applyFont="1" applyFill="1" applyAlignment="1" applyProtection="1">
      <alignment vertical="center"/>
      <protection locked="0"/>
    </xf>
    <xf numFmtId="0" fontId="13" fillId="0" borderId="0" xfId="0" applyFont="1" applyFill="1" applyProtection="1"/>
    <xf numFmtId="0" fontId="3" fillId="15" borderId="1" xfId="0" applyFont="1" applyFill="1" applyBorder="1" applyAlignment="1" applyProtection="1">
      <alignment vertical="center"/>
    </xf>
    <xf numFmtId="0" fontId="3" fillId="15" borderId="1" xfId="0" applyFont="1" applyFill="1" applyBorder="1" applyAlignment="1" applyProtection="1">
      <alignment horizontal="left" vertical="center" wrapText="1"/>
    </xf>
    <xf numFmtId="0" fontId="20" fillId="2" borderId="0" xfId="0" applyFont="1" applyFill="1" applyBorder="1" applyAlignment="1" applyProtection="1">
      <alignment horizontal="right" vertical="center" wrapText="1"/>
    </xf>
    <xf numFmtId="0" fontId="34" fillId="2" borderId="0" xfId="0" applyFont="1" applyFill="1" applyBorder="1" applyAlignment="1" applyProtection="1">
      <alignment horizontal="right" wrapText="1"/>
    </xf>
    <xf numFmtId="0" fontId="0" fillId="0" borderId="0" xfId="0" applyAlignment="1">
      <alignment horizontal="center"/>
    </xf>
    <xf numFmtId="0" fontId="10" fillId="2" borderId="21" xfId="0" applyFont="1" applyFill="1" applyBorder="1" applyAlignment="1">
      <alignment horizontal="center" vertical="center"/>
    </xf>
    <xf numFmtId="0" fontId="32" fillId="2" borderId="18" xfId="0" applyFont="1" applyFill="1" applyBorder="1" applyAlignment="1">
      <alignment vertical="center" wrapText="1"/>
    </xf>
    <xf numFmtId="0" fontId="10" fillId="4" borderId="54" xfId="0" applyFont="1" applyFill="1" applyBorder="1" applyAlignment="1">
      <alignment horizontal="center" vertical="center"/>
    </xf>
    <xf numFmtId="0" fontId="24" fillId="7" borderId="1" xfId="0" applyFont="1" applyFill="1" applyBorder="1" applyAlignment="1">
      <alignment horizontal="left" wrapText="1"/>
    </xf>
    <xf numFmtId="9" fontId="24" fillId="7" borderId="1" xfId="1" applyNumberFormat="1" applyFont="1" applyFill="1" applyBorder="1" applyAlignment="1" applyProtection="1">
      <alignment horizontal="center" vertical="center" wrapText="1"/>
    </xf>
    <xf numFmtId="0" fontId="4" fillId="2" borderId="18" xfId="0" quotePrefix="1" applyFont="1" applyFill="1" applyBorder="1" applyAlignment="1">
      <alignment vertical="center" wrapText="1"/>
    </xf>
    <xf numFmtId="0" fontId="28" fillId="2" borderId="1" xfId="0" applyFont="1" applyFill="1" applyBorder="1" applyAlignment="1">
      <alignment horizontal="center" wrapText="1"/>
    </xf>
    <xf numFmtId="0" fontId="28" fillId="2" borderId="1" xfId="0" applyFont="1" applyFill="1" applyBorder="1" applyAlignment="1">
      <alignment horizontal="center"/>
    </xf>
    <xf numFmtId="0" fontId="28" fillId="2" borderId="34" xfId="0" applyFont="1" applyFill="1" applyBorder="1" applyAlignment="1">
      <alignment horizontal="center"/>
    </xf>
    <xf numFmtId="0" fontId="39" fillId="15" borderId="1" xfId="0" applyFont="1" applyFill="1" applyBorder="1" applyAlignment="1">
      <alignment horizontal="center"/>
    </xf>
    <xf numFmtId="0" fontId="0" fillId="0" borderId="1" xfId="0" applyFont="1" applyFill="1" applyBorder="1" applyAlignment="1">
      <alignment vertical="center"/>
    </xf>
    <xf numFmtId="0" fontId="0" fillId="0" borderId="1" xfId="0" applyFont="1" applyFill="1" applyBorder="1" applyAlignment="1">
      <alignment horizontal="right" vertical="center"/>
    </xf>
    <xf numFmtId="0" fontId="0" fillId="0" borderId="2" xfId="0" applyBorder="1"/>
    <xf numFmtId="0" fontId="43" fillId="0" borderId="1" xfId="0" quotePrefix="1" applyFont="1" applyFill="1" applyBorder="1" applyAlignment="1">
      <alignment vertical="center"/>
    </xf>
    <xf numFmtId="0" fontId="0" fillId="0" borderId="1" xfId="0" applyFont="1" applyFill="1" applyBorder="1" applyAlignment="1" applyProtection="1">
      <alignment horizontal="left" vertical="center"/>
    </xf>
    <xf numFmtId="0" fontId="43" fillId="0" borderId="1" xfId="0" quotePrefix="1" applyFont="1" applyFill="1" applyBorder="1" applyAlignment="1">
      <alignment vertical="center" wrapText="1"/>
    </xf>
    <xf numFmtId="9" fontId="0" fillId="0" borderId="1" xfId="0" applyNumberFormat="1" applyFont="1" applyFill="1" applyBorder="1"/>
    <xf numFmtId="0" fontId="0" fillId="0" borderId="1" xfId="0" applyFont="1" applyFill="1" applyBorder="1"/>
    <xf numFmtId="2" fontId="0" fillId="0" borderId="1" xfId="0" applyNumberFormat="1" applyFont="1" applyFill="1" applyBorder="1"/>
    <xf numFmtId="0" fontId="43" fillId="0" borderId="1" xfId="0" applyFont="1" applyFill="1" applyBorder="1" applyAlignment="1">
      <alignment vertical="center"/>
    </xf>
    <xf numFmtId="9" fontId="0" fillId="0" borderId="1" xfId="0" applyNumberFormat="1" applyFont="1" applyFill="1" applyBorder="1" applyAlignment="1">
      <alignment horizontal="right"/>
    </xf>
    <xf numFmtId="0" fontId="43" fillId="0" borderId="1" xfId="0" quotePrefix="1" applyFont="1" applyFill="1" applyBorder="1" applyAlignment="1">
      <alignment horizontal="left" vertical="center" wrapText="1"/>
    </xf>
    <xf numFmtId="0" fontId="43" fillId="0" borderId="1" xfId="0" applyFont="1" applyFill="1" applyBorder="1" applyAlignment="1" applyProtection="1">
      <alignment vertical="center" wrapText="1"/>
    </xf>
    <xf numFmtId="0" fontId="0" fillId="0" borderId="1" xfId="0" applyFont="1" applyFill="1" applyBorder="1" applyAlignment="1">
      <alignment horizontal="left"/>
    </xf>
    <xf numFmtId="0" fontId="0" fillId="0" borderId="28" xfId="0" applyFont="1" applyFill="1" applyBorder="1" applyAlignment="1">
      <alignment vertical="center"/>
    </xf>
    <xf numFmtId="0" fontId="43" fillId="0" borderId="28" xfId="0" quotePrefix="1" applyFont="1" applyFill="1" applyBorder="1" applyAlignment="1">
      <alignment vertical="center"/>
    </xf>
    <xf numFmtId="9" fontId="0" fillId="0" borderId="28" xfId="0" applyNumberFormat="1" applyFont="1" applyFill="1" applyBorder="1" applyAlignment="1">
      <alignment horizontal="right"/>
    </xf>
    <xf numFmtId="9" fontId="0" fillId="0" borderId="28" xfId="0" applyNumberFormat="1" applyFont="1" applyFill="1" applyBorder="1"/>
    <xf numFmtId="0" fontId="0" fillId="0" borderId="28" xfId="0" applyFont="1" applyFill="1" applyBorder="1"/>
    <xf numFmtId="2" fontId="0" fillId="0" borderId="28" xfId="0" applyNumberFormat="1" applyFont="1" applyFill="1" applyBorder="1"/>
    <xf numFmtId="0" fontId="3" fillId="8" borderId="0" xfId="0" applyFont="1" applyFill="1"/>
    <xf numFmtId="0" fontId="3" fillId="9" borderId="0" xfId="0" applyFont="1" applyFill="1"/>
    <xf numFmtId="0" fontId="3" fillId="0" borderId="0" xfId="0" applyFont="1"/>
    <xf numFmtId="0" fontId="3" fillId="2" borderId="21" xfId="0" applyFont="1" applyFill="1" applyBorder="1" applyAlignment="1"/>
    <xf numFmtId="0" fontId="3" fillId="2" borderId="18" xfId="0" applyFont="1" applyFill="1" applyBorder="1" applyAlignment="1"/>
    <xf numFmtId="0" fontId="11" fillId="4" borderId="21" xfId="0" applyFont="1" applyFill="1" applyBorder="1" applyAlignment="1">
      <alignment horizontal="center"/>
    </xf>
    <xf numFmtId="0" fontId="3" fillId="2" borderId="18" xfId="0" applyFont="1" applyFill="1" applyBorder="1"/>
    <xf numFmtId="0" fontId="3" fillId="8" borderId="0" xfId="0" applyFont="1" applyFill="1" applyBorder="1"/>
    <xf numFmtId="0" fontId="3" fillId="2" borderId="21" xfId="0" quotePrefix="1" applyFont="1" applyFill="1" applyBorder="1" applyAlignment="1">
      <alignment horizontal="left"/>
    </xf>
    <xf numFmtId="0" fontId="3" fillId="2" borderId="0" xfId="0" quotePrefix="1" applyFont="1" applyFill="1" applyBorder="1" applyAlignment="1">
      <alignment horizontal="left"/>
    </xf>
    <xf numFmtId="0" fontId="3" fillId="2" borderId="18" xfId="0" quotePrefix="1" applyFont="1" applyFill="1" applyBorder="1" applyAlignment="1">
      <alignment horizontal="left"/>
    </xf>
    <xf numFmtId="165" fontId="3" fillId="8" borderId="0" xfId="0" applyNumberFormat="1" applyFont="1" applyFill="1" applyAlignment="1">
      <alignment horizontal="left"/>
    </xf>
    <xf numFmtId="0" fontId="44" fillId="2" borderId="0" xfId="0" applyFont="1" applyFill="1"/>
    <xf numFmtId="0" fontId="3" fillId="2" borderId="0" xfId="0" applyFont="1" applyFill="1"/>
    <xf numFmtId="0" fontId="4" fillId="2" borderId="0" xfId="0" applyFont="1" applyFill="1" applyBorder="1" applyAlignment="1">
      <alignment vertical="center" wrapText="1"/>
    </xf>
    <xf numFmtId="0" fontId="13" fillId="14" borderId="0" xfId="0" applyFont="1" applyFill="1" applyAlignment="1" applyProtection="1">
      <alignment wrapText="1"/>
    </xf>
    <xf numFmtId="0" fontId="13" fillId="14" borderId="0" xfId="0" applyFont="1" applyFill="1" applyAlignment="1" applyProtection="1">
      <alignment horizontal="center" vertical="center" wrapText="1"/>
    </xf>
    <xf numFmtId="0" fontId="13" fillId="14" borderId="0" xfId="0" applyFont="1" applyFill="1" applyAlignment="1" applyProtection="1">
      <alignment vertical="center" wrapText="1"/>
    </xf>
    <xf numFmtId="2" fontId="3" fillId="2" borderId="0" xfId="0" applyNumberFormat="1" applyFont="1" applyFill="1" applyProtection="1"/>
    <xf numFmtId="166" fontId="3" fillId="2" borderId="0" xfId="0" applyNumberFormat="1" applyFont="1" applyFill="1" applyAlignment="1" applyProtection="1">
      <alignment horizontal="center" vertical="center"/>
    </xf>
    <xf numFmtId="0" fontId="3" fillId="2" borderId="0" xfId="0" applyFont="1" applyFill="1" applyAlignment="1">
      <alignment horizontal="center" vertical="center"/>
    </xf>
    <xf numFmtId="2" fontId="3" fillId="2" borderId="0" xfId="0" applyNumberFormat="1" applyFont="1" applyFill="1"/>
    <xf numFmtId="0" fontId="3" fillId="0" borderId="0" xfId="0" applyFont="1" applyAlignment="1">
      <alignment horizontal="center" vertical="center"/>
    </xf>
    <xf numFmtId="0" fontId="3" fillId="7" borderId="5" xfId="0" applyFont="1" applyFill="1" applyBorder="1"/>
    <xf numFmtId="0" fontId="28" fillId="7" borderId="0" xfId="0" applyFont="1" applyFill="1" applyBorder="1"/>
    <xf numFmtId="0" fontId="28" fillId="7" borderId="6" xfId="0" applyFont="1" applyFill="1" applyBorder="1"/>
    <xf numFmtId="0" fontId="22" fillId="6" borderId="1" xfId="0" applyFont="1" applyFill="1" applyBorder="1" applyAlignment="1">
      <alignment horizontal="center" vertical="center" wrapText="1"/>
    </xf>
    <xf numFmtId="0" fontId="28" fillId="7" borderId="1" xfId="0" applyFont="1" applyFill="1" applyBorder="1" applyAlignment="1">
      <alignment horizontal="center" vertical="center"/>
    </xf>
    <xf numFmtId="9" fontId="28" fillId="7" borderId="1" xfId="0" applyNumberFormat="1" applyFont="1" applyFill="1" applyBorder="1" applyAlignment="1">
      <alignment horizontal="right" vertical="center"/>
    </xf>
    <xf numFmtId="2" fontId="28" fillId="7" borderId="1" xfId="0" applyNumberFormat="1" applyFont="1" applyFill="1" applyBorder="1" applyAlignment="1">
      <alignment horizontal="center" vertical="center"/>
    </xf>
    <xf numFmtId="0" fontId="45" fillId="2" borderId="0" xfId="0" applyFont="1" applyFill="1" applyAlignment="1">
      <alignment vertical="center" wrapText="1"/>
    </xf>
    <xf numFmtId="0" fontId="3" fillId="2" borderId="0" xfId="0" applyFont="1" applyFill="1" applyAlignment="1"/>
    <xf numFmtId="0" fontId="13" fillId="2" borderId="0" xfId="0" applyFont="1" applyFill="1" applyBorder="1"/>
    <xf numFmtId="0" fontId="13" fillId="2" borderId="0" xfId="0" applyFont="1" applyFill="1" applyBorder="1" applyAlignment="1"/>
    <xf numFmtId="0" fontId="32" fillId="7" borderId="5" xfId="0" applyFont="1" applyFill="1" applyBorder="1"/>
    <xf numFmtId="0" fontId="28" fillId="10" borderId="1" xfId="0" applyFont="1" applyFill="1" applyBorder="1" applyAlignment="1">
      <alignment horizontal="center" vertical="center"/>
    </xf>
    <xf numFmtId="2" fontId="28" fillId="10" borderId="1" xfId="0" applyNumberFormat="1" applyFont="1" applyFill="1" applyBorder="1" applyAlignment="1">
      <alignment horizontal="center" vertical="center"/>
    </xf>
    <xf numFmtId="0" fontId="32" fillId="7" borderId="0" xfId="0" applyFont="1" applyFill="1" applyBorder="1"/>
    <xf numFmtId="0" fontId="50" fillId="7" borderId="0" xfId="0" applyFont="1" applyFill="1" applyBorder="1" applyAlignment="1"/>
    <xf numFmtId="0" fontId="51" fillId="7" borderId="0" xfId="0" applyFont="1" applyFill="1" applyBorder="1" applyAlignment="1"/>
    <xf numFmtId="0" fontId="50" fillId="7" borderId="0" xfId="0" applyFont="1" applyFill="1" applyBorder="1" applyAlignment="1">
      <alignment wrapText="1"/>
    </xf>
    <xf numFmtId="0" fontId="52" fillId="7" borderId="0" xfId="0" applyFont="1" applyFill="1" applyBorder="1" applyAlignment="1"/>
    <xf numFmtId="0" fontId="51" fillId="7" borderId="15" xfId="0" applyFont="1" applyFill="1" applyBorder="1" applyAlignment="1"/>
    <xf numFmtId="0" fontId="50" fillId="7" borderId="15" xfId="0" applyFont="1" applyFill="1" applyBorder="1" applyAlignment="1">
      <alignment wrapText="1"/>
    </xf>
    <xf numFmtId="0" fontId="52" fillId="7" borderId="15" xfId="0" applyFont="1" applyFill="1" applyBorder="1" applyAlignment="1"/>
    <xf numFmtId="0" fontId="3" fillId="7" borderId="0" xfId="0" applyFont="1" applyFill="1" applyBorder="1"/>
    <xf numFmtId="0" fontId="28" fillId="2" borderId="0" xfId="0" applyFont="1" applyFill="1" applyBorder="1"/>
    <xf numFmtId="0" fontId="45" fillId="7" borderId="0" xfId="0" applyFont="1" applyFill="1" applyBorder="1" applyAlignment="1">
      <alignment vertical="center"/>
    </xf>
    <xf numFmtId="9" fontId="53" fillId="7" borderId="0" xfId="0" applyNumberFormat="1" applyFont="1" applyFill="1" applyBorder="1" applyAlignment="1">
      <alignment vertical="center"/>
    </xf>
    <xf numFmtId="164" fontId="54" fillId="7" borderId="0" xfId="0" applyNumberFormat="1" applyFont="1" applyFill="1" applyBorder="1" applyAlignment="1">
      <alignment vertical="center"/>
    </xf>
    <xf numFmtId="0" fontId="3" fillId="7" borderId="6" xfId="0" applyFont="1" applyFill="1" applyBorder="1"/>
    <xf numFmtId="164" fontId="56" fillId="7" borderId="0" xfId="0" applyNumberFormat="1" applyFont="1" applyFill="1" applyBorder="1" applyAlignment="1">
      <alignment vertical="center"/>
    </xf>
    <xf numFmtId="0" fontId="21" fillId="7" borderId="0" xfId="0" applyFont="1" applyFill="1" applyBorder="1" applyAlignment="1">
      <alignment horizontal="center" vertical="center" wrapText="1"/>
    </xf>
    <xf numFmtId="0" fontId="55" fillId="7" borderId="0" xfId="0" applyFont="1" applyFill="1" applyBorder="1" applyAlignment="1">
      <alignment horizontal="center" vertical="center"/>
    </xf>
    <xf numFmtId="164" fontId="54" fillId="7" borderId="0" xfId="0" applyNumberFormat="1" applyFont="1" applyFill="1" applyBorder="1" applyAlignment="1">
      <alignment horizontal="center" vertical="center"/>
    </xf>
    <xf numFmtId="0" fontId="3" fillId="7" borderId="16" xfId="0" applyFont="1" applyFill="1" applyBorder="1"/>
    <xf numFmtId="0" fontId="57" fillId="7" borderId="15" xfId="0" applyFont="1" applyFill="1" applyBorder="1" applyAlignment="1">
      <alignment horizontal="center" vertical="center" wrapText="1"/>
    </xf>
    <xf numFmtId="0" fontId="3" fillId="7" borderId="17" xfId="0" applyFont="1" applyFill="1" applyBorder="1"/>
    <xf numFmtId="0" fontId="3" fillId="8" borderId="0" xfId="0" quotePrefix="1" applyFont="1" applyFill="1"/>
    <xf numFmtId="0" fontId="60" fillId="8" borderId="0" xfId="0" applyFont="1" applyFill="1"/>
    <xf numFmtId="0" fontId="34" fillId="2" borderId="0" xfId="0" applyFont="1" applyFill="1" applyBorder="1" applyAlignment="1" applyProtection="1">
      <alignment horizontal="center"/>
    </xf>
    <xf numFmtId="0" fontId="61" fillId="8" borderId="0" xfId="0" applyFont="1" applyFill="1"/>
    <xf numFmtId="0" fontId="0" fillId="0" borderId="13" xfId="0" applyFill="1" applyBorder="1"/>
    <xf numFmtId="0" fontId="0" fillId="0" borderId="7" xfId="0" applyFill="1" applyBorder="1"/>
    <xf numFmtId="0" fontId="0" fillId="0" borderId="0" xfId="0" applyFill="1" applyBorder="1" applyAlignment="1">
      <alignment wrapText="1"/>
    </xf>
    <xf numFmtId="0" fontId="3" fillId="2" borderId="0" xfId="0" applyFont="1" applyFill="1" applyBorder="1" applyAlignment="1">
      <alignment vertical="center" wrapText="1"/>
    </xf>
    <xf numFmtId="9" fontId="24" fillId="0" borderId="12" xfId="0" applyNumberFormat="1" applyFont="1" applyFill="1" applyBorder="1" applyAlignment="1">
      <alignment horizontal="center" vertical="center" wrapText="1"/>
    </xf>
    <xf numFmtId="0" fontId="5" fillId="8" borderId="0" xfId="0" applyFont="1" applyFill="1" applyBorder="1" applyAlignment="1">
      <alignment vertical="center" wrapText="1"/>
    </xf>
    <xf numFmtId="0" fontId="27" fillId="13" borderId="1" xfId="0" quotePrefix="1" applyFont="1" applyFill="1" applyBorder="1" applyAlignment="1"/>
    <xf numFmtId="0" fontId="26" fillId="13" borderId="1" xfId="0" applyFont="1" applyFill="1" applyBorder="1" applyAlignment="1">
      <alignment wrapText="1"/>
    </xf>
    <xf numFmtId="0" fontId="8" fillId="2" borderId="0" xfId="0" applyFont="1" applyFill="1" applyBorder="1" applyAlignment="1" applyProtection="1">
      <alignment vertical="top" wrapText="1"/>
    </xf>
    <xf numFmtId="0" fontId="43" fillId="4" borderId="1" xfId="0" quotePrefix="1" applyFont="1" applyFill="1" applyBorder="1" applyAlignment="1">
      <alignment vertical="center"/>
    </xf>
    <xf numFmtId="9" fontId="0" fillId="4" borderId="1" xfId="0" applyNumberFormat="1" applyFont="1" applyFill="1" applyBorder="1"/>
    <xf numFmtId="0" fontId="0" fillId="4" borderId="1" xfId="0" applyFont="1" applyFill="1" applyBorder="1"/>
    <xf numFmtId="0" fontId="43" fillId="4" borderId="28" xfId="0" quotePrefix="1" applyFont="1" applyFill="1" applyBorder="1" applyAlignment="1">
      <alignment vertical="center"/>
    </xf>
    <xf numFmtId="9" fontId="0" fillId="4" borderId="28" xfId="0" applyNumberFormat="1" applyFont="1" applyFill="1" applyBorder="1" applyAlignment="1">
      <alignment horizontal="right"/>
    </xf>
    <xf numFmtId="9" fontId="0" fillId="4" borderId="28" xfId="0" applyNumberFormat="1" applyFont="1" applyFill="1" applyBorder="1"/>
    <xf numFmtId="0" fontId="0" fillId="4" borderId="28" xfId="0" applyFont="1" applyFill="1" applyBorder="1"/>
    <xf numFmtId="9" fontId="0" fillId="4" borderId="1" xfId="0" applyNumberFormat="1" applyFont="1" applyFill="1" applyBorder="1" applyAlignment="1">
      <alignment horizontal="right"/>
    </xf>
    <xf numFmtId="2" fontId="0" fillId="4" borderId="1" xfId="0" applyNumberFormat="1" applyFont="1" applyFill="1" applyBorder="1"/>
    <xf numFmtId="0" fontId="43" fillId="7" borderId="1" xfId="0" quotePrefix="1" applyFont="1" applyFill="1" applyBorder="1" applyAlignment="1">
      <alignment vertical="center"/>
    </xf>
    <xf numFmtId="9" fontId="0" fillId="7" borderId="1" xfId="0" applyNumberFormat="1" applyFont="1" applyFill="1" applyBorder="1"/>
    <xf numFmtId="0" fontId="0" fillId="7" borderId="1" xfId="0" applyFont="1" applyFill="1" applyBorder="1"/>
    <xf numFmtId="0" fontId="43" fillId="7" borderId="1" xfId="0" quotePrefix="1" applyFont="1" applyFill="1" applyBorder="1" applyAlignment="1">
      <alignment vertical="center" wrapText="1"/>
    </xf>
    <xf numFmtId="0" fontId="43" fillId="4" borderId="1" xfId="0" quotePrefix="1" applyFont="1" applyFill="1" applyBorder="1" applyAlignment="1">
      <alignment vertical="center" wrapText="1"/>
    </xf>
    <xf numFmtId="0" fontId="43" fillId="4" borderId="1" xfId="0" applyFont="1" applyFill="1" applyBorder="1" applyAlignment="1">
      <alignment vertical="center"/>
    </xf>
    <xf numFmtId="0" fontId="43" fillId="4" borderId="1" xfId="0" quotePrefix="1" applyFont="1" applyFill="1" applyBorder="1" applyAlignment="1">
      <alignment horizontal="left" vertical="center" wrapText="1"/>
    </xf>
    <xf numFmtId="0" fontId="0" fillId="4" borderId="32" xfId="0" applyFont="1" applyFill="1" applyBorder="1" applyAlignment="1">
      <alignment vertical="center"/>
    </xf>
    <xf numFmtId="0" fontId="0" fillId="7" borderId="32" xfId="0" applyFont="1" applyFill="1" applyBorder="1" applyAlignment="1">
      <alignment vertical="center"/>
    </xf>
    <xf numFmtId="0" fontId="0" fillId="0" borderId="1" xfId="0" applyBorder="1"/>
    <xf numFmtId="0" fontId="0" fillId="7" borderId="35" xfId="0" applyFont="1" applyFill="1" applyBorder="1" applyAlignment="1">
      <alignment vertical="center"/>
    </xf>
    <xf numFmtId="0" fontId="43" fillId="7" borderId="28" xfId="0" quotePrefix="1" applyFont="1" applyFill="1" applyBorder="1" applyAlignment="1">
      <alignment vertical="center"/>
    </xf>
    <xf numFmtId="9" fontId="0" fillId="7" borderId="28" xfId="0" applyNumberFormat="1" applyFont="1" applyFill="1" applyBorder="1"/>
    <xf numFmtId="0" fontId="0" fillId="7" borderId="28" xfId="0" applyFont="1" applyFill="1" applyBorder="1"/>
    <xf numFmtId="2" fontId="0" fillId="7" borderId="36" xfId="0" applyNumberFormat="1" applyFont="1" applyFill="1" applyBorder="1"/>
    <xf numFmtId="2" fontId="0" fillId="7" borderId="37" xfId="0" applyNumberFormat="1" applyFont="1" applyFill="1" applyBorder="1"/>
    <xf numFmtId="0" fontId="0" fillId="7" borderId="33" xfId="0" applyFont="1" applyFill="1" applyBorder="1" applyAlignment="1">
      <alignment vertical="center"/>
    </xf>
    <xf numFmtId="0" fontId="43" fillId="7" borderId="34" xfId="0" quotePrefix="1" applyFont="1" applyFill="1" applyBorder="1" applyAlignment="1">
      <alignment vertical="center"/>
    </xf>
    <xf numFmtId="9" fontId="0" fillId="7" borderId="34" xfId="0" applyNumberFormat="1" applyFont="1" applyFill="1" applyBorder="1"/>
    <xf numFmtId="0" fontId="0" fillId="7" borderId="34" xfId="0" applyFont="1" applyFill="1" applyBorder="1"/>
    <xf numFmtId="0" fontId="62" fillId="7" borderId="34" xfId="0" applyFont="1" applyFill="1" applyBorder="1"/>
    <xf numFmtId="0" fontId="62" fillId="7" borderId="38" xfId="0" applyFont="1" applyFill="1" applyBorder="1"/>
    <xf numFmtId="0" fontId="27" fillId="13" borderId="2" xfId="0" quotePrefix="1" applyFont="1" applyFill="1" applyBorder="1" applyAlignment="1"/>
    <xf numFmtId="0" fontId="26" fillId="13" borderId="2" xfId="0" applyFont="1" applyFill="1" applyBorder="1" applyAlignment="1">
      <alignment wrapText="1"/>
    </xf>
    <xf numFmtId="0" fontId="0" fillId="4" borderId="35" xfId="0" applyFont="1" applyFill="1" applyBorder="1" applyAlignment="1">
      <alignment vertical="center"/>
    </xf>
    <xf numFmtId="2" fontId="0" fillId="4" borderId="36" xfId="0" applyNumberFormat="1" applyFont="1" applyFill="1" applyBorder="1"/>
    <xf numFmtId="2" fontId="0" fillId="4" borderId="37" xfId="0" applyNumberFormat="1" applyFont="1" applyFill="1" applyBorder="1"/>
    <xf numFmtId="0" fontId="0" fillId="4" borderId="33" xfId="0" applyFill="1" applyBorder="1"/>
    <xf numFmtId="0" fontId="0" fillId="4" borderId="34" xfId="0" applyFill="1" applyBorder="1"/>
    <xf numFmtId="0" fontId="43" fillId="4" borderId="34" xfId="0" quotePrefix="1" applyFont="1" applyFill="1" applyBorder="1" applyAlignment="1">
      <alignment vertical="center"/>
    </xf>
    <xf numFmtId="0" fontId="0" fillId="4" borderId="34" xfId="0" applyFont="1" applyFill="1" applyBorder="1"/>
    <xf numFmtId="2" fontId="0" fillId="4" borderId="38" xfId="0" applyNumberFormat="1" applyFont="1" applyFill="1" applyBorder="1"/>
    <xf numFmtId="0" fontId="43" fillId="4" borderId="28" xfId="0" applyFont="1" applyFill="1" applyBorder="1" applyAlignment="1">
      <alignment vertical="center"/>
    </xf>
    <xf numFmtId="0" fontId="63" fillId="0" borderId="43" xfId="0" applyFont="1" applyFill="1" applyBorder="1" applyAlignment="1">
      <alignment vertical="center"/>
    </xf>
    <xf numFmtId="0" fontId="63" fillId="0" borderId="0" xfId="0" applyFont="1" applyFill="1" applyBorder="1" applyAlignment="1">
      <alignment vertical="center"/>
    </xf>
    <xf numFmtId="9" fontId="0" fillId="7" borderId="28" xfId="0" applyNumberFormat="1" applyFont="1" applyFill="1" applyBorder="1" applyAlignment="1">
      <alignment horizontal="right"/>
    </xf>
    <xf numFmtId="0" fontId="0" fillId="0" borderId="11" xfId="0" applyFont="1" applyFill="1" applyBorder="1"/>
    <xf numFmtId="0" fontId="0" fillId="4" borderId="33" xfId="0" applyFont="1" applyFill="1" applyBorder="1" applyAlignment="1">
      <alignment vertical="center"/>
    </xf>
    <xf numFmtId="0" fontId="43" fillId="4" borderId="34" xfId="0" applyFont="1" applyFill="1" applyBorder="1" applyAlignment="1">
      <alignment vertical="center"/>
    </xf>
    <xf numFmtId="9" fontId="0" fillId="4" borderId="34" xfId="0" applyNumberFormat="1" applyFont="1" applyFill="1" applyBorder="1"/>
    <xf numFmtId="0" fontId="0" fillId="0" borderId="35" xfId="0" applyFont="1" applyFill="1" applyBorder="1" applyAlignment="1" applyProtection="1">
      <alignment horizontal="left" vertical="center"/>
    </xf>
    <xf numFmtId="0" fontId="43" fillId="0" borderId="28" xfId="0" applyFont="1" applyFill="1" applyBorder="1" applyAlignment="1" applyProtection="1">
      <alignment vertical="center" wrapText="1"/>
    </xf>
    <xf numFmtId="0" fontId="0" fillId="0" borderId="28" xfId="0" applyFont="1" applyFill="1" applyBorder="1" applyAlignment="1">
      <alignment horizontal="right" vertical="center"/>
    </xf>
    <xf numFmtId="2" fontId="0" fillId="0" borderId="36" xfId="0" applyNumberFormat="1" applyFont="1" applyFill="1" applyBorder="1"/>
    <xf numFmtId="0" fontId="0" fillId="0" borderId="32" xfId="0" applyFont="1" applyFill="1" applyBorder="1" applyAlignment="1" applyProtection="1">
      <alignment horizontal="left" vertical="center"/>
    </xf>
    <xf numFmtId="2" fontId="0" fillId="0" borderId="37" xfId="0" applyNumberFormat="1" applyFont="1" applyFill="1" applyBorder="1"/>
    <xf numFmtId="0" fontId="0" fillId="0" borderId="32" xfId="0" applyFont="1" applyFill="1" applyBorder="1" applyAlignment="1">
      <alignment horizontal="left"/>
    </xf>
    <xf numFmtId="0" fontId="0" fillId="0" borderId="33" xfId="0" applyFont="1" applyFill="1" applyBorder="1" applyAlignment="1">
      <alignment horizontal="left"/>
    </xf>
    <xf numFmtId="0" fontId="0" fillId="0" borderId="34" xfId="0" applyFont="1" applyFill="1" applyBorder="1"/>
    <xf numFmtId="0" fontId="0" fillId="0" borderId="34" xfId="0" applyFont="1" applyFill="1" applyBorder="1" applyAlignment="1">
      <alignment horizontal="right" vertical="center"/>
    </xf>
    <xf numFmtId="2" fontId="0" fillId="0" borderId="38" xfId="0" applyNumberFormat="1" applyFont="1" applyFill="1" applyBorder="1"/>
    <xf numFmtId="0" fontId="0" fillId="0" borderId="34" xfId="0" applyBorder="1"/>
    <xf numFmtId="0" fontId="0" fillId="4" borderId="38" xfId="0" applyFill="1" applyBorder="1"/>
    <xf numFmtId="0" fontId="26" fillId="13" borderId="3" xfId="0" applyFont="1" applyFill="1" applyBorder="1" applyAlignment="1">
      <alignment wrapText="1"/>
    </xf>
    <xf numFmtId="2" fontId="0" fillId="4" borderId="56" xfId="0" applyNumberFormat="1" applyFont="1" applyFill="1" applyBorder="1"/>
    <xf numFmtId="2" fontId="0" fillId="4" borderId="12" xfId="0" applyNumberFormat="1" applyFont="1" applyFill="1" applyBorder="1"/>
    <xf numFmtId="2" fontId="0" fillId="4" borderId="57" xfId="0" applyNumberFormat="1" applyFont="1" applyFill="1" applyBorder="1"/>
    <xf numFmtId="2" fontId="0" fillId="7" borderId="56" xfId="0" applyNumberFormat="1" applyFont="1" applyFill="1" applyBorder="1"/>
    <xf numFmtId="2" fontId="0" fillId="7" borderId="12" xfId="0" applyNumberFormat="1" applyFont="1" applyFill="1" applyBorder="1"/>
    <xf numFmtId="2" fontId="0" fillId="0" borderId="56" xfId="0" applyNumberFormat="1" applyFont="1" applyFill="1" applyBorder="1"/>
    <xf numFmtId="2" fontId="0" fillId="0" borderId="12" xfId="0" applyNumberFormat="1" applyFont="1" applyFill="1" applyBorder="1"/>
    <xf numFmtId="2" fontId="0" fillId="0" borderId="57" xfId="0" applyNumberFormat="1" applyFont="1" applyFill="1" applyBorder="1"/>
    <xf numFmtId="0" fontId="27" fillId="13" borderId="59" xfId="0" quotePrefix="1" applyFont="1" applyFill="1" applyBorder="1" applyAlignment="1"/>
    <xf numFmtId="0" fontId="0" fillId="4" borderId="60" xfId="0" applyFont="1" applyFill="1" applyBorder="1" applyAlignment="1">
      <alignment vertical="center"/>
    </xf>
    <xf numFmtId="0" fontId="0" fillId="4" borderId="61" xfId="0" applyFont="1" applyFill="1" applyBorder="1" applyAlignment="1">
      <alignment vertical="center"/>
    </xf>
    <xf numFmtId="0" fontId="0" fillId="4" borderId="58" xfId="0" applyFont="1" applyFill="1" applyBorder="1" applyAlignment="1">
      <alignment vertical="center"/>
    </xf>
    <xf numFmtId="0" fontId="0" fillId="7" borderId="60" xfId="0" applyFont="1" applyFill="1" applyBorder="1" applyAlignment="1">
      <alignment vertical="center"/>
    </xf>
    <xf numFmtId="0" fontId="0" fillId="7" borderId="61" xfId="0" applyFont="1" applyFill="1" applyBorder="1" applyAlignment="1">
      <alignment vertical="center"/>
    </xf>
    <xf numFmtId="0" fontId="62" fillId="7" borderId="58" xfId="0" applyFont="1" applyFill="1" applyBorder="1"/>
    <xf numFmtId="0" fontId="0" fillId="4" borderId="58" xfId="0" applyFill="1" applyBorder="1"/>
    <xf numFmtId="0" fontId="0" fillId="0" borderId="60" xfId="0" applyFont="1" applyFill="1" applyBorder="1" applyAlignment="1" applyProtection="1">
      <alignment horizontal="left" vertical="center"/>
    </xf>
    <xf numFmtId="0" fontId="0" fillId="0" borderId="61" xfId="0" applyFont="1" applyFill="1" applyBorder="1" applyAlignment="1" applyProtection="1">
      <alignment horizontal="left" vertical="center"/>
    </xf>
    <xf numFmtId="0" fontId="0" fillId="0" borderId="61" xfId="0" applyFont="1" applyFill="1" applyBorder="1" applyAlignment="1">
      <alignment horizontal="left"/>
    </xf>
    <xf numFmtId="0" fontId="0" fillId="0" borderId="58" xfId="0" applyFont="1" applyFill="1" applyBorder="1" applyAlignment="1">
      <alignment horizontal="left"/>
    </xf>
    <xf numFmtId="0" fontId="43" fillId="7" borderId="57" xfId="0" applyFont="1" applyFill="1" applyBorder="1"/>
    <xf numFmtId="0" fontId="0" fillId="0" borderId="28" xfId="0" applyFont="1" applyFill="1" applyBorder="1" applyAlignment="1">
      <alignment horizontal="left" vertical="center"/>
    </xf>
    <xf numFmtId="0" fontId="0" fillId="0" borderId="1" xfId="0" applyFont="1" applyFill="1" applyBorder="1" applyAlignment="1">
      <alignment horizontal="left" vertical="center"/>
    </xf>
    <xf numFmtId="0" fontId="0" fillId="0" borderId="34" xfId="0" applyFont="1" applyFill="1" applyBorder="1" applyAlignment="1">
      <alignment horizontal="left" vertical="center"/>
    </xf>
    <xf numFmtId="0" fontId="3" fillId="15" borderId="14" xfId="0" applyFont="1" applyFill="1" applyBorder="1"/>
    <xf numFmtId="0" fontId="0" fillId="0" borderId="11" xfId="0" applyFont="1" applyFill="1" applyBorder="1" applyAlignment="1">
      <alignment vertical="center"/>
    </xf>
    <xf numFmtId="0" fontId="43" fillId="0" borderId="11" xfId="0" quotePrefix="1" applyFont="1" applyFill="1" applyBorder="1" applyAlignment="1">
      <alignment vertical="center"/>
    </xf>
    <xf numFmtId="9" fontId="0" fillId="0" borderId="11" xfId="0" applyNumberFormat="1" applyFont="1" applyFill="1" applyBorder="1"/>
    <xf numFmtId="0" fontId="0" fillId="0" borderId="35" xfId="0" applyFont="1" applyFill="1" applyBorder="1" applyAlignment="1">
      <alignment vertical="center"/>
    </xf>
    <xf numFmtId="0" fontId="0" fillId="0" borderId="32" xfId="0" applyFont="1" applyFill="1" applyBorder="1" applyAlignment="1">
      <alignment vertical="center"/>
    </xf>
    <xf numFmtId="0" fontId="0" fillId="13" borderId="0" xfId="0" applyFill="1"/>
    <xf numFmtId="9" fontId="0" fillId="0" borderId="1" xfId="1" applyFont="1" applyBorder="1"/>
    <xf numFmtId="0" fontId="0" fillId="0" borderId="32" xfId="0" applyBorder="1"/>
    <xf numFmtId="0" fontId="43" fillId="0" borderId="28" xfId="0" applyFont="1" applyFill="1" applyBorder="1" applyAlignment="1">
      <alignment vertical="center"/>
    </xf>
    <xf numFmtId="9" fontId="24" fillId="7" borderId="34" xfId="1" applyNumberFormat="1" applyFont="1" applyFill="1" applyBorder="1" applyAlignment="1" applyProtection="1">
      <alignment horizontal="center" vertical="center" wrapText="1"/>
    </xf>
    <xf numFmtId="0" fontId="4" fillId="0" borderId="0" xfId="0" applyFont="1" applyFill="1" applyProtection="1"/>
    <xf numFmtId="2" fontId="0" fillId="0" borderId="16" xfId="0" applyNumberFormat="1" applyFont="1" applyFill="1" applyBorder="1"/>
    <xf numFmtId="2" fontId="0" fillId="0" borderId="3" xfId="0" applyNumberFormat="1" applyFont="1" applyFill="1" applyBorder="1"/>
    <xf numFmtId="9" fontId="0" fillId="0" borderId="11" xfId="0" applyNumberFormat="1" applyFont="1" applyFill="1" applyBorder="1" applyAlignment="1">
      <alignment horizontal="right"/>
    </xf>
    <xf numFmtId="0" fontId="0" fillId="0" borderId="33" xfId="0" applyFont="1" applyFill="1" applyBorder="1" applyAlignment="1">
      <alignment vertical="center"/>
    </xf>
    <xf numFmtId="0" fontId="43" fillId="0" borderId="34" xfId="0" quotePrefix="1" applyFont="1" applyFill="1" applyBorder="1" applyAlignment="1">
      <alignment vertical="center"/>
    </xf>
    <xf numFmtId="9" fontId="0" fillId="0" borderId="34" xfId="0" applyNumberFormat="1" applyFont="1" applyFill="1" applyBorder="1"/>
    <xf numFmtId="0" fontId="0" fillId="0" borderId="34" xfId="0" quotePrefix="1" applyBorder="1"/>
    <xf numFmtId="9" fontId="0" fillId="0" borderId="34" xfId="1" applyFont="1" applyBorder="1"/>
    <xf numFmtId="0" fontId="3" fillId="15" borderId="12"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24" fillId="0" borderId="1" xfId="0" applyFont="1" applyFill="1" applyBorder="1" applyAlignment="1">
      <alignment horizontal="center" vertical="center"/>
    </xf>
    <xf numFmtId="9" fontId="2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2" fontId="4" fillId="7" borderId="1" xfId="0" applyNumberFormat="1" applyFont="1" applyFill="1" applyBorder="1" applyAlignment="1">
      <alignment horizontal="center" vertical="center" wrapText="1"/>
    </xf>
    <xf numFmtId="0" fontId="33" fillId="2" borderId="18" xfId="0" applyFont="1" applyFill="1" applyBorder="1" applyAlignment="1">
      <alignment wrapText="1"/>
    </xf>
    <xf numFmtId="0" fontId="64" fillId="0" borderId="1" xfId="0" applyFont="1" applyFill="1" applyBorder="1" applyAlignment="1" applyProtection="1">
      <alignment vertical="center" wrapText="1"/>
    </xf>
    <xf numFmtId="0" fontId="62" fillId="7" borderId="14" xfId="0" applyFont="1" applyFill="1" applyBorder="1"/>
    <xf numFmtId="0" fontId="65" fillId="6" borderId="1" xfId="0" applyFont="1" applyFill="1" applyBorder="1" applyAlignment="1" applyProtection="1">
      <alignment horizontal="center" vertical="top" wrapText="1"/>
    </xf>
    <xf numFmtId="0" fontId="66" fillId="5" borderId="1" xfId="0" applyFont="1" applyFill="1" applyBorder="1" applyAlignment="1" applyProtection="1">
      <alignment horizontal="center" vertical="top" wrapText="1"/>
    </xf>
    <xf numFmtId="0" fontId="65" fillId="6" borderId="12" xfId="0" applyFont="1" applyFill="1" applyBorder="1" applyAlignment="1" applyProtection="1">
      <alignment horizontal="center" vertical="top" wrapText="1"/>
    </xf>
    <xf numFmtId="0" fontId="67" fillId="6" borderId="1" xfId="0" applyFont="1" applyFill="1" applyBorder="1" applyAlignment="1">
      <alignment horizontal="center" vertical="top"/>
    </xf>
    <xf numFmtId="0" fontId="3" fillId="2" borderId="1" xfId="0" applyFont="1" applyFill="1" applyBorder="1" applyAlignment="1">
      <alignment horizontal="center" vertical="center"/>
    </xf>
    <xf numFmtId="0" fontId="64" fillId="7" borderId="14" xfId="0" applyFont="1" applyFill="1" applyBorder="1" applyAlignment="1">
      <alignment horizontal="center" vertical="center"/>
    </xf>
    <xf numFmtId="0" fontId="3" fillId="15" borderId="14" xfId="0" applyFont="1" applyFill="1" applyBorder="1" applyAlignment="1">
      <alignment horizontal="center" vertical="center"/>
    </xf>
    <xf numFmtId="0" fontId="64" fillId="4" borderId="14" xfId="0" applyFont="1" applyFill="1" applyBorder="1" applyAlignment="1">
      <alignment horizontal="center" vertical="center"/>
    </xf>
    <xf numFmtId="0" fontId="3" fillId="15" borderId="14" xfId="0" applyFont="1" applyFill="1" applyBorder="1" applyAlignment="1" applyProtection="1">
      <alignment vertical="center"/>
    </xf>
    <xf numFmtId="0" fontId="3" fillId="7" borderId="14" xfId="0" applyFont="1" applyFill="1" applyBorder="1" applyAlignment="1">
      <alignment horizontal="center" vertical="center"/>
    </xf>
    <xf numFmtId="0" fontId="3" fillId="7" borderId="14" xfId="0" applyFont="1" applyFill="1" applyBorder="1"/>
    <xf numFmtId="1" fontId="3" fillId="7" borderId="1" xfId="1"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xf>
    <xf numFmtId="0" fontId="3" fillId="0" borderId="1" xfId="0" applyFont="1" applyFill="1" applyBorder="1" applyAlignment="1">
      <alignment horizontal="left" vertical="center" wrapText="1"/>
    </xf>
    <xf numFmtId="9" fontId="0" fillId="4" borderId="34" xfId="0" applyNumberFormat="1" applyFont="1" applyFill="1" applyBorder="1" applyAlignment="1">
      <alignment horizontal="right"/>
    </xf>
    <xf numFmtId="0" fontId="13" fillId="0" borderId="13" xfId="0" applyFont="1" applyFill="1" applyBorder="1" applyAlignment="1" applyProtection="1">
      <alignment vertical="center" wrapText="1"/>
    </xf>
    <xf numFmtId="0" fontId="69" fillId="0" borderId="1" xfId="0" applyFont="1" applyFill="1" applyBorder="1" applyAlignment="1"/>
    <xf numFmtId="9" fontId="69" fillId="0" borderId="1" xfId="0" applyNumberFormat="1" applyFont="1" applyFill="1" applyBorder="1" applyAlignment="1">
      <alignment horizontal="right"/>
    </xf>
    <xf numFmtId="0" fontId="69" fillId="0" borderId="1" xfId="0" applyFont="1" applyFill="1" applyBorder="1" applyAlignment="1">
      <alignment wrapText="1"/>
    </xf>
    <xf numFmtId="0" fontId="0" fillId="4" borderId="1" xfId="0" applyFill="1" applyBorder="1"/>
    <xf numFmtId="0" fontId="39" fillId="15" borderId="12" xfId="0" applyFont="1" applyFill="1" applyBorder="1" applyAlignment="1" applyProtection="1">
      <alignment vertical="center"/>
    </xf>
    <xf numFmtId="0" fontId="0" fillId="2" borderId="0" xfId="0" applyFont="1" applyFill="1"/>
    <xf numFmtId="0" fontId="23" fillId="15" borderId="12" xfId="0" applyFont="1" applyFill="1" applyBorder="1" applyAlignment="1">
      <alignment vertical="center" wrapText="1"/>
    </xf>
    <xf numFmtId="0" fontId="23" fillId="15" borderId="13" xfId="0" applyFont="1" applyFill="1" applyBorder="1" applyAlignment="1">
      <alignment vertical="center" wrapText="1"/>
    </xf>
    <xf numFmtId="0" fontId="28" fillId="2" borderId="1" xfId="0" applyFont="1" applyFill="1" applyBorder="1" applyAlignment="1">
      <alignment horizontal="center" vertical="center" wrapText="1"/>
    </xf>
    <xf numFmtId="0" fontId="13" fillId="0" borderId="1" xfId="0" applyFont="1" applyFill="1" applyBorder="1" applyAlignment="1" applyProtection="1">
      <alignment vertical="center"/>
    </xf>
    <xf numFmtId="0" fontId="24" fillId="7" borderId="34" xfId="0" applyFont="1" applyFill="1" applyBorder="1" applyAlignment="1">
      <alignment horizontal="left" wrapText="1"/>
    </xf>
    <xf numFmtId="9" fontId="24" fillId="7" borderId="34" xfId="0" applyNumberFormat="1" applyFont="1" applyFill="1" applyBorder="1" applyAlignment="1">
      <alignment horizontal="center" vertical="center" wrapText="1"/>
    </xf>
    <xf numFmtId="0" fontId="70" fillId="16" borderId="62" xfId="0" applyFont="1" applyFill="1" applyBorder="1" applyAlignment="1"/>
    <xf numFmtId="0" fontId="69" fillId="0" borderId="0" xfId="0" applyFont="1" applyAlignment="1"/>
    <xf numFmtId="0" fontId="69" fillId="18" borderId="0" xfId="0" applyFont="1" applyFill="1" applyAlignment="1"/>
    <xf numFmtId="0" fontId="69" fillId="19" borderId="0" xfId="0" applyFont="1" applyFill="1" applyAlignment="1"/>
    <xf numFmtId="0" fontId="69" fillId="0" borderId="63" xfId="0" applyFont="1" applyBorder="1" applyAlignment="1"/>
    <xf numFmtId="0" fontId="69" fillId="17" borderId="0" xfId="0" applyFont="1" applyFill="1" applyAlignment="1"/>
    <xf numFmtId="0" fontId="69" fillId="0" borderId="0" xfId="4" applyFont="1" applyAlignment="1"/>
    <xf numFmtId="167" fontId="0" fillId="0" borderId="0" xfId="0" applyNumberFormat="1"/>
    <xf numFmtId="0" fontId="69" fillId="20" borderId="0" xfId="0" applyFont="1" applyFill="1" applyAlignment="1"/>
    <xf numFmtId="0" fontId="69" fillId="21" borderId="0" xfId="0" applyFont="1" applyFill="1" applyAlignment="1"/>
    <xf numFmtId="2" fontId="0" fillId="4" borderId="64" xfId="0" applyNumberFormat="1" applyFont="1" applyFill="1" applyBorder="1"/>
    <xf numFmtId="2" fontId="24" fillId="7" borderId="38" xfId="0" applyNumberFormat="1" applyFont="1" applyFill="1" applyBorder="1" applyAlignment="1">
      <alignment horizontal="center" vertical="center" wrapText="1"/>
    </xf>
    <xf numFmtId="2" fontId="4" fillId="7" borderId="34" xfId="0" applyNumberFormat="1" applyFont="1" applyFill="1" applyBorder="1" applyAlignment="1">
      <alignment horizontal="center" vertical="center" wrapText="1"/>
    </xf>
    <xf numFmtId="0" fontId="44" fillId="3" borderId="8"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0" fontId="42" fillId="2" borderId="21" xfId="0" applyFont="1" applyFill="1" applyBorder="1" applyAlignment="1">
      <alignment horizontal="left"/>
    </xf>
    <xf numFmtId="0" fontId="42" fillId="2" borderId="0" xfId="0" applyFont="1" applyFill="1" applyBorder="1" applyAlignment="1">
      <alignment horizontal="left"/>
    </xf>
    <xf numFmtId="0" fontId="42" fillId="2" borderId="18" xfId="0" applyFont="1" applyFill="1" applyBorder="1" applyAlignment="1">
      <alignment horizontal="left"/>
    </xf>
    <xf numFmtId="0" fontId="37" fillId="7" borderId="21" xfId="0" applyFont="1" applyFill="1" applyBorder="1" applyAlignment="1">
      <alignment horizontal="left" vertical="center" wrapText="1"/>
    </xf>
    <xf numFmtId="0" fontId="37" fillId="7" borderId="0"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47" fillId="2" borderId="21" xfId="2" applyFont="1" applyFill="1" applyBorder="1" applyAlignment="1">
      <alignment horizontal="left"/>
    </xf>
    <xf numFmtId="0" fontId="47" fillId="2" borderId="0" xfId="2" applyFont="1" applyFill="1" applyBorder="1" applyAlignment="1">
      <alignment horizontal="left"/>
    </xf>
    <xf numFmtId="0" fontId="47" fillId="2" borderId="18" xfId="2" applyFont="1" applyFill="1" applyBorder="1" applyAlignment="1">
      <alignment horizontal="left"/>
    </xf>
    <xf numFmtId="0" fontId="21" fillId="6" borderId="21" xfId="0" applyFont="1" applyFill="1" applyBorder="1" applyAlignment="1">
      <alignment horizontal="left"/>
    </xf>
    <xf numFmtId="0" fontId="21" fillId="6" borderId="0" xfId="0" applyFont="1" applyFill="1" applyBorder="1" applyAlignment="1">
      <alignment horizontal="left"/>
    </xf>
    <xf numFmtId="0" fontId="21" fillId="6" borderId="18" xfId="0" applyFont="1" applyFill="1" applyBorder="1" applyAlignment="1">
      <alignment horizontal="left"/>
    </xf>
    <xf numFmtId="0" fontId="3" fillId="2" borderId="21" xfId="0" quotePrefix="1" applyFont="1" applyFill="1" applyBorder="1" applyAlignment="1">
      <alignment horizontal="left" vertical="top" wrapText="1"/>
    </xf>
    <xf numFmtId="0" fontId="3" fillId="2" borderId="0" xfId="0" quotePrefix="1" applyFont="1" applyFill="1" applyBorder="1" applyAlignment="1">
      <alignment horizontal="left" vertical="top" wrapText="1"/>
    </xf>
    <xf numFmtId="0" fontId="3" fillId="2" borderId="18" xfId="0" quotePrefix="1" applyFont="1" applyFill="1" applyBorder="1" applyAlignment="1">
      <alignment horizontal="left" vertical="top" wrapText="1"/>
    </xf>
    <xf numFmtId="0" fontId="3" fillId="2" borderId="21" xfId="0" quotePrefix="1" applyFont="1" applyFill="1" applyBorder="1" applyAlignment="1">
      <alignment horizontal="left" indent="3"/>
    </xf>
    <xf numFmtId="0" fontId="3" fillId="2" borderId="0" xfId="0" quotePrefix="1" applyFont="1" applyFill="1" applyBorder="1" applyAlignment="1">
      <alignment horizontal="left" indent="3"/>
    </xf>
    <xf numFmtId="0" fontId="3" fillId="2" borderId="18" xfId="0" quotePrefix="1" applyFont="1" applyFill="1" applyBorder="1" applyAlignment="1">
      <alignment horizontal="left" indent="3"/>
    </xf>
    <xf numFmtId="0" fontId="3" fillId="2" borderId="21" xfId="0" quotePrefix="1" applyFont="1" applyFill="1" applyBorder="1" applyAlignment="1">
      <alignment horizontal="left"/>
    </xf>
    <xf numFmtId="0" fontId="3" fillId="2" borderId="0" xfId="0" quotePrefix="1" applyFont="1" applyFill="1" applyBorder="1" applyAlignment="1">
      <alignment horizontal="left"/>
    </xf>
    <xf numFmtId="0" fontId="3" fillId="2" borderId="18" xfId="0" quotePrefix="1" applyFont="1" applyFill="1" applyBorder="1" applyAlignment="1">
      <alignment horizontal="left"/>
    </xf>
    <xf numFmtId="0" fontId="3" fillId="2" borderId="21" xfId="0" quotePrefix="1" applyFont="1" applyFill="1" applyBorder="1" applyAlignment="1">
      <alignment horizontal="left" wrapText="1"/>
    </xf>
    <xf numFmtId="0" fontId="3" fillId="2" borderId="0" xfId="0" quotePrefix="1" applyFont="1" applyFill="1" applyBorder="1" applyAlignment="1">
      <alignment horizontal="left" wrapText="1"/>
    </xf>
    <xf numFmtId="0" fontId="3" fillId="2" borderId="18" xfId="0" quotePrefix="1" applyFont="1" applyFill="1" applyBorder="1" applyAlignment="1">
      <alignment horizontal="left" wrapText="1"/>
    </xf>
    <xf numFmtId="0" fontId="37" fillId="2" borderId="21" xfId="0" quotePrefix="1" applyFont="1" applyFill="1" applyBorder="1" applyAlignment="1">
      <alignment horizontal="left"/>
    </xf>
    <xf numFmtId="0" fontId="37" fillId="2" borderId="0" xfId="0" quotePrefix="1" applyFont="1" applyFill="1" applyBorder="1" applyAlignment="1">
      <alignment horizontal="left"/>
    </xf>
    <xf numFmtId="0" fontId="37" fillId="2" borderId="18" xfId="0" quotePrefix="1" applyFont="1" applyFill="1" applyBorder="1" applyAlignment="1">
      <alignment horizontal="left"/>
    </xf>
    <xf numFmtId="0" fontId="4" fillId="2" borderId="21" xfId="0" quotePrefix="1" applyFont="1" applyFill="1" applyBorder="1" applyAlignment="1">
      <alignment horizontal="left" vertical="center" wrapText="1"/>
    </xf>
    <xf numFmtId="0" fontId="4" fillId="2" borderId="0" xfId="0" quotePrefix="1" applyFont="1" applyFill="1" applyBorder="1" applyAlignment="1">
      <alignment horizontal="left" vertical="center" wrapText="1"/>
    </xf>
    <xf numFmtId="0" fontId="4" fillId="2" borderId="18" xfId="0" quotePrefix="1"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5" fillId="4" borderId="24" xfId="0" applyFont="1" applyFill="1" applyBorder="1" applyAlignment="1">
      <alignment horizontal="left"/>
    </xf>
    <xf numFmtId="0" fontId="5" fillId="4" borderId="46" xfId="0" applyFont="1" applyFill="1" applyBorder="1" applyAlignment="1">
      <alignment horizontal="left"/>
    </xf>
    <xf numFmtId="0" fontId="5" fillId="4" borderId="47" xfId="0" applyFont="1" applyFill="1" applyBorder="1" applyAlignment="1">
      <alignment horizontal="left"/>
    </xf>
    <xf numFmtId="0" fontId="5" fillId="11" borderId="48" xfId="0" quotePrefix="1" applyFont="1" applyFill="1" applyBorder="1" applyAlignment="1">
      <alignment horizontal="left" vertical="center"/>
    </xf>
    <xf numFmtId="0" fontId="5" fillId="11" borderId="49" xfId="0" applyFont="1" applyFill="1" applyBorder="1" applyAlignment="1">
      <alignment horizontal="left" vertical="center"/>
    </xf>
    <xf numFmtId="0" fontId="5" fillId="11" borderId="50" xfId="0" applyFont="1" applyFill="1" applyBorder="1" applyAlignment="1">
      <alignment horizontal="left" vertical="center"/>
    </xf>
    <xf numFmtId="0" fontId="37" fillId="2" borderId="21" xfId="0" quotePrefix="1" applyFont="1" applyFill="1" applyBorder="1" applyAlignment="1">
      <alignment horizontal="left" vertical="center"/>
    </xf>
    <xf numFmtId="0" fontId="37" fillId="2" borderId="0" xfId="0" quotePrefix="1" applyFont="1" applyFill="1" applyBorder="1" applyAlignment="1">
      <alignment horizontal="left" vertical="center"/>
    </xf>
    <xf numFmtId="0" fontId="37" fillId="2" borderId="18" xfId="0" quotePrefix="1" applyFont="1" applyFill="1" applyBorder="1" applyAlignment="1">
      <alignment horizontal="left" vertical="center"/>
    </xf>
    <xf numFmtId="0" fontId="3" fillId="2" borderId="0" xfId="0" quotePrefix="1" applyFont="1" applyFill="1" applyAlignment="1">
      <alignment horizontal="left" vertical="top" wrapText="1"/>
    </xf>
    <xf numFmtId="0" fontId="21" fillId="6" borderId="21" xfId="0" quotePrefix="1" applyFont="1" applyFill="1" applyBorder="1" applyAlignment="1">
      <alignment horizontal="left" vertical="center"/>
    </xf>
    <xf numFmtId="0" fontId="21" fillId="6" borderId="0" xfId="0" quotePrefix="1" applyFont="1" applyFill="1" applyBorder="1" applyAlignment="1">
      <alignment horizontal="left" vertical="center"/>
    </xf>
    <xf numFmtId="0" fontId="21" fillId="6" borderId="18" xfId="0" quotePrefix="1" applyFont="1" applyFill="1" applyBorder="1" applyAlignment="1">
      <alignment horizontal="left" vertical="center"/>
    </xf>
    <xf numFmtId="0" fontId="5" fillId="11" borderId="48" xfId="0" applyFont="1" applyFill="1" applyBorder="1" applyAlignment="1">
      <alignment horizontal="left" vertical="center"/>
    </xf>
    <xf numFmtId="0" fontId="4" fillId="2" borderId="21" xfId="0" quotePrefix="1" applyFont="1" applyFill="1" applyBorder="1" applyAlignment="1">
      <alignment vertical="center" wrapText="1"/>
    </xf>
    <xf numFmtId="0" fontId="4" fillId="2" borderId="0" xfId="0" quotePrefix="1" applyFont="1" applyFill="1" applyBorder="1" applyAlignment="1">
      <alignment vertical="center" wrapText="1"/>
    </xf>
    <xf numFmtId="0" fontId="4" fillId="2" borderId="18" xfId="0" quotePrefix="1" applyFont="1" applyFill="1" applyBorder="1" applyAlignment="1">
      <alignment vertical="center" wrapText="1"/>
    </xf>
    <xf numFmtId="0" fontId="5" fillId="4" borderId="24" xfId="0" quotePrefix="1" applyFont="1" applyFill="1" applyBorder="1" applyAlignment="1">
      <alignment horizontal="left" vertical="top" wrapText="1"/>
    </xf>
    <xf numFmtId="0" fontId="5" fillId="4" borderId="46" xfId="0" quotePrefix="1" applyFont="1" applyFill="1" applyBorder="1" applyAlignment="1">
      <alignment horizontal="left" vertical="top" wrapText="1"/>
    </xf>
    <xf numFmtId="0" fontId="5" fillId="4" borderId="47" xfId="0" quotePrefix="1" applyFont="1" applyFill="1" applyBorder="1" applyAlignment="1">
      <alignment horizontal="left" vertical="top" wrapText="1"/>
    </xf>
    <xf numFmtId="0" fontId="3" fillId="2" borderId="21" xfId="0" applyFont="1" applyFill="1" applyBorder="1" applyAlignment="1">
      <alignment horizontal="left"/>
    </xf>
    <xf numFmtId="0" fontId="3" fillId="2" borderId="0" xfId="0" applyFont="1" applyFill="1" applyBorder="1" applyAlignment="1">
      <alignment horizontal="left"/>
    </xf>
    <xf numFmtId="0" fontId="3" fillId="2" borderId="18" xfId="0" applyFont="1" applyFill="1" applyBorder="1" applyAlignment="1">
      <alignment horizontal="left"/>
    </xf>
    <xf numFmtId="0" fontId="3" fillId="2" borderId="21" xfId="0" applyFont="1" applyFill="1" applyBorder="1" applyAlignment="1">
      <alignment horizontal="center"/>
    </xf>
    <xf numFmtId="0" fontId="3" fillId="2" borderId="0" xfId="0" applyFont="1" applyFill="1" applyBorder="1" applyAlignment="1">
      <alignment horizontal="center"/>
    </xf>
    <xf numFmtId="0" fontId="3" fillId="2" borderId="18" xfId="0" applyFont="1" applyFill="1" applyBorder="1" applyAlignment="1">
      <alignment horizontal="center"/>
    </xf>
    <xf numFmtId="0" fontId="15" fillId="6" borderId="21" xfId="0" applyFont="1" applyFill="1" applyBorder="1" applyAlignment="1">
      <alignment horizontal="left"/>
    </xf>
    <xf numFmtId="0" fontId="15" fillId="6" borderId="0" xfId="0" applyFont="1" applyFill="1" applyAlignment="1">
      <alignment horizontal="left"/>
    </xf>
    <xf numFmtId="0" fontId="15" fillId="6" borderId="18" xfId="0" applyFont="1" applyFill="1" applyBorder="1" applyAlignment="1">
      <alignment horizontal="left"/>
    </xf>
    <xf numFmtId="0" fontId="7" fillId="15" borderId="21" xfId="0" applyFont="1" applyFill="1" applyBorder="1" applyAlignment="1">
      <alignment horizontal="left"/>
    </xf>
    <xf numFmtId="0" fontId="7" fillId="15" borderId="0" xfId="0" applyFont="1" applyFill="1" applyAlignment="1">
      <alignment horizontal="left"/>
    </xf>
    <xf numFmtId="0" fontId="7" fillId="15" borderId="18" xfId="0" applyFont="1" applyFill="1" applyBorder="1" applyAlignment="1">
      <alignment horizontal="left"/>
    </xf>
    <xf numFmtId="0" fontId="5" fillId="4" borderId="24" xfId="0" quotePrefix="1" applyFont="1" applyFill="1" applyBorder="1" applyAlignment="1">
      <alignment horizontal="left" vertical="center" wrapText="1"/>
    </xf>
    <xf numFmtId="0" fontId="5" fillId="4" borderId="46" xfId="0" quotePrefix="1" applyFont="1" applyFill="1" applyBorder="1" applyAlignment="1">
      <alignment horizontal="left" vertical="center" wrapText="1"/>
    </xf>
    <xf numFmtId="0" fontId="5" fillId="4" borderId="47" xfId="0" quotePrefix="1" applyFont="1" applyFill="1" applyBorder="1" applyAlignment="1">
      <alignment horizontal="left" vertical="center" wrapText="1"/>
    </xf>
    <xf numFmtId="0" fontId="59" fillId="2" borderId="21" xfId="0" quotePrefix="1" applyFont="1" applyFill="1" applyBorder="1" applyAlignment="1">
      <alignment horizontal="left" vertical="center" wrapText="1"/>
    </xf>
    <xf numFmtId="0" fontId="59" fillId="2" borderId="0" xfId="0" quotePrefix="1" applyFont="1" applyFill="1" applyBorder="1" applyAlignment="1">
      <alignment horizontal="left" vertical="center" wrapText="1"/>
    </xf>
    <xf numFmtId="0" fontId="59" fillId="2" borderId="18" xfId="0" quotePrefix="1" applyFont="1" applyFill="1" applyBorder="1" applyAlignment="1">
      <alignment horizontal="left" vertical="center" wrapText="1"/>
    </xf>
    <xf numFmtId="0" fontId="28" fillId="2" borderId="1" xfId="0" applyFont="1" applyFill="1" applyBorder="1" applyAlignment="1">
      <alignment horizontal="center" wrapText="1"/>
    </xf>
    <xf numFmtId="0" fontId="28" fillId="2" borderId="1" xfId="0" applyFont="1" applyFill="1" applyBorder="1" applyAlignment="1">
      <alignment horizontal="center"/>
    </xf>
    <xf numFmtId="0" fontId="28" fillId="2" borderId="37" xfId="0" applyFont="1" applyFill="1" applyBorder="1" applyAlignment="1">
      <alignment horizontal="center"/>
    </xf>
    <xf numFmtId="0" fontId="28" fillId="2" borderId="34" xfId="0" applyFont="1" applyFill="1" applyBorder="1" applyAlignment="1">
      <alignment horizontal="center"/>
    </xf>
    <xf numFmtId="0" fontId="28" fillId="2" borderId="38" xfId="0" applyFont="1" applyFill="1" applyBorder="1" applyAlignment="1">
      <alignment horizontal="center"/>
    </xf>
    <xf numFmtId="0" fontId="4" fillId="2" borderId="48" xfId="0" quotePrefix="1" applyFont="1" applyFill="1" applyBorder="1" applyAlignment="1">
      <alignment horizontal="left" vertical="center" wrapText="1"/>
    </xf>
    <xf numFmtId="0" fontId="4" fillId="2" borderId="49" xfId="0" quotePrefix="1" applyFont="1" applyFill="1" applyBorder="1" applyAlignment="1">
      <alignment horizontal="left" vertical="center" wrapText="1"/>
    </xf>
    <xf numFmtId="0" fontId="4" fillId="2" borderId="50" xfId="0" quotePrefix="1" applyFont="1" applyFill="1" applyBorder="1" applyAlignment="1">
      <alignment horizontal="left" vertical="center" wrapText="1"/>
    </xf>
    <xf numFmtId="0" fontId="5" fillId="2" borderId="48" xfId="0" quotePrefix="1" applyFont="1" applyFill="1" applyBorder="1" applyAlignment="1">
      <alignment horizontal="left" vertical="top" wrapText="1"/>
    </xf>
    <xf numFmtId="0" fontId="5" fillId="2" borderId="49" xfId="0" quotePrefix="1" applyFont="1" applyFill="1" applyBorder="1" applyAlignment="1">
      <alignment horizontal="left" vertical="top" wrapText="1"/>
    </xf>
    <xf numFmtId="0" fontId="5" fillId="2" borderId="50" xfId="0" quotePrefix="1" applyFont="1" applyFill="1" applyBorder="1" applyAlignment="1">
      <alignment horizontal="left" vertical="top" wrapText="1"/>
    </xf>
    <xf numFmtId="0" fontId="37" fillId="8" borderId="24" xfId="0" quotePrefix="1" applyFont="1" applyFill="1" applyBorder="1" applyAlignment="1">
      <alignment horizontal="left" vertical="top" wrapText="1"/>
    </xf>
    <xf numFmtId="0" fontId="37" fillId="8" borderId="46" xfId="0" quotePrefix="1" applyFont="1" applyFill="1" applyBorder="1" applyAlignment="1">
      <alignment horizontal="left" vertical="top" wrapText="1"/>
    </xf>
    <xf numFmtId="0" fontId="37" fillId="8" borderId="47" xfId="0" quotePrefix="1" applyFont="1" applyFill="1" applyBorder="1" applyAlignment="1">
      <alignment horizontal="left" vertical="top" wrapText="1"/>
    </xf>
    <xf numFmtId="0" fontId="37" fillId="11" borderId="21" xfId="0" quotePrefix="1" applyFont="1" applyFill="1" applyBorder="1" applyAlignment="1">
      <alignment horizontal="left" vertical="top" wrapText="1"/>
    </xf>
    <xf numFmtId="0" fontId="37" fillId="11" borderId="0" xfId="0" quotePrefix="1" applyFont="1" applyFill="1" applyBorder="1" applyAlignment="1">
      <alignment horizontal="left" vertical="top" wrapText="1"/>
    </xf>
    <xf numFmtId="0" fontId="37" fillId="11" borderId="18" xfId="0" quotePrefix="1" applyFont="1" applyFill="1" applyBorder="1" applyAlignment="1">
      <alignment horizontal="left" vertical="top" wrapText="1"/>
    </xf>
    <xf numFmtId="0" fontId="21" fillId="6" borderId="44" xfId="0" applyFont="1" applyFill="1" applyBorder="1" applyAlignment="1">
      <alignment horizontal="center"/>
    </xf>
    <xf numFmtId="0" fontId="21" fillId="6" borderId="39" xfId="0" applyFont="1" applyFill="1" applyBorder="1" applyAlignment="1">
      <alignment horizontal="center"/>
    </xf>
    <xf numFmtId="0" fontId="21" fillId="6" borderId="40" xfId="0" applyFont="1" applyFill="1" applyBorder="1" applyAlignment="1">
      <alignment horizontal="center"/>
    </xf>
    <xf numFmtId="0" fontId="39" fillId="15" borderId="1" xfId="0" applyFont="1" applyFill="1" applyBorder="1" applyAlignment="1">
      <alignment horizontal="center"/>
    </xf>
    <xf numFmtId="0" fontId="39" fillId="15" borderId="37" xfId="0" applyFont="1" applyFill="1" applyBorder="1" applyAlignment="1">
      <alignment horizontal="center"/>
    </xf>
    <xf numFmtId="0" fontId="28" fillId="2" borderId="37" xfId="0" applyFont="1" applyFill="1" applyBorder="1" applyAlignment="1">
      <alignment horizontal="center" wrapText="1"/>
    </xf>
    <xf numFmtId="0" fontId="21" fillId="6" borderId="45" xfId="0" applyFont="1" applyFill="1" applyBorder="1" applyAlignment="1">
      <alignment horizontal="center"/>
    </xf>
    <xf numFmtId="0" fontId="21" fillId="6" borderId="15" xfId="0" applyFont="1" applyFill="1" applyBorder="1" applyAlignment="1">
      <alignment horizontal="center"/>
    </xf>
    <xf numFmtId="0" fontId="21" fillId="6" borderId="42" xfId="0" applyFont="1" applyFill="1" applyBorder="1" applyAlignment="1">
      <alignment horizontal="center"/>
    </xf>
    <xf numFmtId="0" fontId="7" fillId="15" borderId="21" xfId="0" quotePrefix="1" applyFont="1" applyFill="1" applyBorder="1" applyAlignment="1">
      <alignment horizontal="left" vertical="top" wrapText="1"/>
    </xf>
    <xf numFmtId="0" fontId="7" fillId="15" borderId="0" xfId="0" quotePrefix="1" applyFont="1" applyFill="1" applyAlignment="1">
      <alignment horizontal="left" vertical="top" wrapText="1"/>
    </xf>
    <xf numFmtId="0" fontId="7" fillId="15" borderId="18" xfId="0" quotePrefix="1" applyFont="1" applyFill="1" applyBorder="1" applyAlignment="1">
      <alignment horizontal="left" vertical="top"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37" fillId="15" borderId="22" xfId="0" quotePrefix="1" applyFont="1" applyFill="1" applyBorder="1" applyAlignment="1">
      <alignment horizontal="left" vertical="center" wrapText="1"/>
    </xf>
    <xf numFmtId="0" fontId="37" fillId="15" borderId="30" xfId="0" applyFont="1" applyFill="1" applyBorder="1" applyAlignment="1">
      <alignment horizontal="left" vertical="center"/>
    </xf>
    <xf numFmtId="0" fontId="37" fillId="15" borderId="23" xfId="0" applyFont="1" applyFill="1" applyBorder="1" applyAlignment="1">
      <alignment horizontal="left" vertical="center"/>
    </xf>
    <xf numFmtId="0" fontId="45" fillId="3" borderId="0" xfId="0" applyFont="1" applyFill="1" applyAlignment="1">
      <alignment horizontal="center" vertical="center" wrapText="1"/>
    </xf>
    <xf numFmtId="0" fontId="7" fillId="2" borderId="21" xfId="0" quotePrefix="1" applyFont="1" applyFill="1" applyBorder="1" applyAlignment="1">
      <alignment horizontal="left" vertical="center"/>
    </xf>
    <xf numFmtId="0" fontId="7" fillId="2" borderId="18" xfId="0" quotePrefix="1" applyFont="1" applyFill="1" applyBorder="1" applyAlignment="1">
      <alignment horizontal="left" vertical="center"/>
    </xf>
    <xf numFmtId="0" fontId="45" fillId="6" borderId="21" xfId="0" quotePrefix="1" applyFont="1" applyFill="1" applyBorder="1" applyAlignment="1">
      <alignment horizontal="left"/>
    </xf>
    <xf numFmtId="0" fontId="45" fillId="6" borderId="18" xfId="0" quotePrefix="1" applyFont="1" applyFill="1" applyBorder="1" applyAlignment="1">
      <alignment horizontal="left"/>
    </xf>
    <xf numFmtId="0" fontId="46" fillId="11" borderId="19" xfId="0" applyFont="1" applyFill="1" applyBorder="1" applyAlignment="1" applyProtection="1">
      <alignment horizontal="left" vertical="center"/>
      <protection locked="0"/>
    </xf>
    <xf numFmtId="0" fontId="46" fillId="11" borderId="20" xfId="0" applyFont="1" applyFill="1" applyBorder="1" applyAlignment="1" applyProtection="1">
      <alignment horizontal="left" vertical="center"/>
      <protection locked="0"/>
    </xf>
    <xf numFmtId="0" fontId="46" fillId="11" borderId="21" xfId="0" applyFont="1" applyFill="1" applyBorder="1" applyAlignment="1" applyProtection="1">
      <alignment horizontal="left" vertical="center"/>
      <protection locked="0"/>
    </xf>
    <xf numFmtId="0" fontId="46" fillId="11" borderId="18" xfId="0" applyFont="1" applyFill="1" applyBorder="1" applyAlignment="1" applyProtection="1">
      <alignment horizontal="left" vertical="center"/>
      <protection locked="0"/>
    </xf>
    <xf numFmtId="0" fontId="46" fillId="11" borderId="22" xfId="0" applyFont="1" applyFill="1" applyBorder="1" applyAlignment="1" applyProtection="1">
      <alignment horizontal="left" vertical="center"/>
      <protection locked="0"/>
    </xf>
    <xf numFmtId="0" fontId="46" fillId="11" borderId="23" xfId="0" applyFont="1" applyFill="1" applyBorder="1" applyAlignment="1" applyProtection="1">
      <alignment horizontal="left" vertical="center"/>
      <protection locked="0"/>
    </xf>
    <xf numFmtId="0" fontId="45" fillId="6" borderId="21" xfId="0" applyFont="1" applyFill="1" applyBorder="1" applyAlignment="1">
      <alignment horizontal="left"/>
    </xf>
    <xf numFmtId="0" fontId="45" fillId="6" borderId="18" xfId="0" applyFont="1" applyFill="1" applyBorder="1" applyAlignment="1">
      <alignment horizontal="left"/>
    </xf>
    <xf numFmtId="0" fontId="3" fillId="0" borderId="21" xfId="0" applyFont="1" applyBorder="1" applyAlignment="1">
      <alignment horizontal="left"/>
    </xf>
    <xf numFmtId="0" fontId="3" fillId="0" borderId="18" xfId="0" applyFont="1" applyBorder="1" applyAlignment="1">
      <alignment horizontal="left"/>
    </xf>
    <xf numFmtId="49" fontId="46" fillId="11" borderId="19" xfId="0" applyNumberFormat="1" applyFont="1" applyFill="1" applyBorder="1" applyAlignment="1" applyProtection="1">
      <alignment horizontal="left" vertical="center"/>
      <protection locked="0"/>
    </xf>
    <xf numFmtId="49" fontId="46" fillId="11" borderId="20" xfId="0" applyNumberFormat="1" applyFont="1" applyFill="1" applyBorder="1" applyAlignment="1" applyProtection="1">
      <alignment horizontal="left" vertical="center"/>
      <protection locked="0"/>
    </xf>
    <xf numFmtId="49" fontId="46" fillId="11" borderId="21" xfId="0" applyNumberFormat="1" applyFont="1" applyFill="1" applyBorder="1" applyAlignment="1" applyProtection="1">
      <alignment horizontal="left" vertical="center"/>
      <protection locked="0"/>
    </xf>
    <xf numFmtId="49" fontId="46" fillId="11" borderId="18" xfId="0" applyNumberFormat="1" applyFont="1" applyFill="1" applyBorder="1" applyAlignment="1" applyProtection="1">
      <alignment horizontal="left" vertical="center"/>
      <protection locked="0"/>
    </xf>
    <xf numFmtId="49" fontId="46" fillId="11" borderId="22" xfId="0" applyNumberFormat="1" applyFont="1" applyFill="1" applyBorder="1" applyAlignment="1" applyProtection="1">
      <alignment horizontal="left" vertical="center"/>
      <protection locked="0"/>
    </xf>
    <xf numFmtId="49" fontId="46" fillId="11" borderId="23" xfId="0" applyNumberFormat="1" applyFont="1" applyFill="1" applyBorder="1" applyAlignment="1" applyProtection="1">
      <alignment horizontal="left" vertical="center"/>
      <protection locked="0"/>
    </xf>
    <xf numFmtId="0" fontId="11" fillId="4" borderId="21" xfId="0" applyFont="1" applyFill="1" applyBorder="1" applyAlignment="1">
      <alignment horizontal="center" vertical="center" wrapText="1"/>
    </xf>
    <xf numFmtId="0" fontId="3" fillId="2" borderId="19" xfId="0" applyFont="1" applyFill="1" applyBorder="1" applyAlignment="1">
      <alignment horizontal="center"/>
    </xf>
    <xf numFmtId="0" fontId="3" fillId="2" borderId="20" xfId="0" applyFont="1" applyFill="1" applyBorder="1" applyAlignment="1">
      <alignment horizontal="center"/>
    </xf>
    <xf numFmtId="0" fontId="14" fillId="3" borderId="19" xfId="0" applyFont="1" applyFill="1" applyBorder="1" applyAlignment="1" applyProtection="1">
      <alignment horizontal="center" vertical="center"/>
    </xf>
    <xf numFmtId="0" fontId="14" fillId="3" borderId="43"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68" fillId="4" borderId="51" xfId="0" applyFont="1" applyFill="1" applyBorder="1" applyAlignment="1">
      <alignment horizontal="center" vertical="center" wrapText="1"/>
    </xf>
    <xf numFmtId="0" fontId="68" fillId="4" borderId="55" xfId="0" applyFont="1" applyFill="1" applyBorder="1" applyAlignment="1">
      <alignment horizontal="center" vertical="center" wrapText="1"/>
    </xf>
    <xf numFmtId="0" fontId="68" fillId="4" borderId="52" xfId="0" applyFont="1" applyFill="1" applyBorder="1" applyAlignment="1">
      <alignment horizontal="center" vertical="center" wrapText="1"/>
    </xf>
    <xf numFmtId="0" fontId="8" fillId="2" borderId="0" xfId="0" applyFont="1" applyFill="1" applyBorder="1" applyAlignment="1" applyProtection="1">
      <alignment horizontal="center" vertical="top" wrapText="1"/>
    </xf>
    <xf numFmtId="0" fontId="5" fillId="2" borderId="0" xfId="0" applyFont="1" applyFill="1" applyBorder="1" applyAlignment="1" applyProtection="1">
      <alignment horizontal="center" vertical="center" wrapText="1"/>
    </xf>
    <xf numFmtId="0" fontId="34" fillId="2" borderId="53" xfId="0" applyFont="1" applyFill="1" applyBorder="1" applyAlignment="1" applyProtection="1">
      <alignment horizontal="center" vertical="center" wrapText="1"/>
      <protection locked="0"/>
    </xf>
    <xf numFmtId="0" fontId="37" fillId="4" borderId="0"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xf>
    <xf numFmtId="0" fontId="42" fillId="4" borderId="0" xfId="0" applyFont="1" applyFill="1" applyBorder="1" applyAlignment="1" applyProtection="1">
      <alignment horizontal="center" vertical="center"/>
    </xf>
    <xf numFmtId="0" fontId="48" fillId="3" borderId="8" xfId="0" applyFont="1" applyFill="1" applyBorder="1" applyAlignment="1">
      <alignment horizontal="center" vertical="center"/>
    </xf>
    <xf numFmtId="0" fontId="48" fillId="3" borderId="9" xfId="0" applyFont="1" applyFill="1" applyBorder="1" applyAlignment="1">
      <alignment horizontal="center" vertical="center"/>
    </xf>
    <xf numFmtId="0" fontId="48" fillId="3" borderId="10" xfId="0" applyFont="1" applyFill="1" applyBorder="1" applyAlignment="1">
      <alignment horizontal="center" vertical="center"/>
    </xf>
    <xf numFmtId="0" fontId="4" fillId="2" borderId="9" xfId="0" applyFont="1" applyFill="1" applyBorder="1" applyAlignment="1">
      <alignment horizontal="center" vertical="center" wrapText="1"/>
    </xf>
    <xf numFmtId="0" fontId="58" fillId="7" borderId="15"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55" fillId="4" borderId="0" xfId="0" applyFont="1" applyFill="1" applyBorder="1" applyAlignment="1">
      <alignment horizontal="center" vertical="center"/>
    </xf>
    <xf numFmtId="0" fontId="28" fillId="7" borderId="1" xfId="0" applyFont="1" applyFill="1" applyBorder="1" applyAlignment="1">
      <alignment horizontal="left" vertical="center" wrapText="1"/>
    </xf>
    <xf numFmtId="0" fontId="28" fillId="7" borderId="1" xfId="0" applyFont="1" applyFill="1" applyBorder="1" applyAlignment="1">
      <alignment horizontal="center" vertical="center"/>
    </xf>
    <xf numFmtId="0" fontId="3" fillId="2" borderId="0"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49" fillId="3" borderId="3" xfId="0" applyFont="1" applyFill="1" applyBorder="1" applyAlignment="1">
      <alignment horizontal="center" vertical="center"/>
    </xf>
    <xf numFmtId="0" fontId="49" fillId="3" borderId="7" xfId="0" applyFont="1" applyFill="1" applyBorder="1" applyAlignment="1">
      <alignment horizontal="center" vertical="center"/>
    </xf>
    <xf numFmtId="0" fontId="49" fillId="3" borderId="4" xfId="0" applyFont="1" applyFill="1" applyBorder="1" applyAlignment="1">
      <alignment horizontal="center" vertical="center"/>
    </xf>
    <xf numFmtId="0" fontId="49" fillId="3" borderId="16" xfId="0" applyFont="1" applyFill="1" applyBorder="1" applyAlignment="1">
      <alignment horizontal="center" vertical="center"/>
    </xf>
    <xf numFmtId="0" fontId="49" fillId="3" borderId="15" xfId="0" applyFont="1" applyFill="1" applyBorder="1" applyAlignment="1">
      <alignment horizontal="center" vertical="center"/>
    </xf>
    <xf numFmtId="0" fontId="49" fillId="3" borderId="17" xfId="0" applyFont="1" applyFill="1" applyBorder="1" applyAlignment="1">
      <alignment horizontal="center" vertical="center"/>
    </xf>
    <xf numFmtId="0" fontId="22" fillId="6" borderId="1" xfId="0" applyFont="1" applyFill="1" applyBorder="1" applyAlignment="1">
      <alignment horizontal="center" vertical="center" wrapText="1"/>
    </xf>
    <xf numFmtId="0" fontId="22" fillId="6" borderId="1" xfId="0" applyFont="1" applyFill="1" applyBorder="1" applyAlignment="1">
      <alignment horizontal="center" vertical="center"/>
    </xf>
    <xf numFmtId="0" fontId="28" fillId="10" borderId="1" xfId="0" applyFont="1" applyFill="1" applyBorder="1" applyAlignment="1">
      <alignment horizontal="center" vertical="center"/>
    </xf>
    <xf numFmtId="0" fontId="28" fillId="10" borderId="1" xfId="0" applyFont="1" applyFill="1" applyBorder="1" applyAlignment="1">
      <alignment horizontal="left" vertical="center"/>
    </xf>
    <xf numFmtId="0" fontId="28" fillId="7" borderId="6" xfId="0" applyFont="1" applyFill="1" applyBorder="1" applyAlignment="1">
      <alignment horizontal="center"/>
    </xf>
    <xf numFmtId="0" fontId="50" fillId="7" borderId="15" xfId="0" applyFont="1" applyFill="1" applyBorder="1" applyAlignment="1">
      <alignment horizontal="center"/>
    </xf>
    <xf numFmtId="0" fontId="3" fillId="2" borderId="0" xfId="0" applyFont="1" applyFill="1" applyAlignment="1">
      <alignment horizontal="center"/>
    </xf>
    <xf numFmtId="0" fontId="27" fillId="13" borderId="16" xfId="0" quotePrefix="1" applyFont="1" applyFill="1" applyBorder="1" applyAlignment="1">
      <alignment horizontal="center"/>
    </xf>
    <xf numFmtId="0" fontId="27" fillId="13" borderId="15" xfId="0" quotePrefix="1" applyFont="1" applyFill="1" applyBorder="1" applyAlignment="1">
      <alignment horizontal="center"/>
    </xf>
    <xf numFmtId="0" fontId="63" fillId="13" borderId="51" xfId="0" applyFont="1" applyFill="1" applyBorder="1" applyAlignment="1">
      <alignment horizontal="center" vertical="center"/>
    </xf>
    <xf numFmtId="0" fontId="63" fillId="13" borderId="55" xfId="0" applyFont="1" applyFill="1" applyBorder="1" applyAlignment="1">
      <alignment horizontal="center" vertical="center"/>
    </xf>
    <xf numFmtId="0" fontId="63" fillId="13" borderId="21" xfId="0" applyFont="1" applyFill="1" applyBorder="1" applyAlignment="1">
      <alignment horizontal="center" vertical="center"/>
    </xf>
    <xf numFmtId="0" fontId="63" fillId="13" borderId="52" xfId="0" applyFont="1" applyFill="1" applyBorder="1" applyAlignment="1">
      <alignment horizontal="center" vertical="center"/>
    </xf>
    <xf numFmtId="0" fontId="63" fillId="13" borderId="51" xfId="0" applyFont="1" applyFill="1" applyBorder="1" applyAlignment="1">
      <alignment horizontal="center" vertical="center" wrapText="1"/>
    </xf>
    <xf numFmtId="0" fontId="63" fillId="13" borderId="55" xfId="0" applyFont="1" applyFill="1" applyBorder="1" applyAlignment="1">
      <alignment horizontal="center" vertical="center" wrapText="1"/>
    </xf>
    <xf numFmtId="0" fontId="63" fillId="13" borderId="52" xfId="0" applyFont="1" applyFill="1" applyBorder="1" applyAlignment="1">
      <alignment horizontal="center" vertical="center" wrapText="1"/>
    </xf>
  </cellXfs>
  <cellStyles count="5">
    <cellStyle name="Good" xfId="3" builtinId="26"/>
    <cellStyle name="Hyperlink" xfId="2" builtinId="8"/>
    <cellStyle name="Normal" xfId="0" builtinId="0"/>
    <cellStyle name="Normal 2" xfId="4" xr:uid="{00000000-0005-0000-0000-000003000000}"/>
    <cellStyle name="Percent" xfId="1" builtinId="5"/>
  </cellStyles>
  <dxfs count="47">
    <dxf>
      <font>
        <b/>
        <i val="0"/>
      </font>
    </dxf>
    <dxf>
      <font>
        <color theme="0" tint="-4.9989318521683403E-2"/>
      </font>
    </dxf>
    <dxf>
      <fill>
        <patternFill>
          <bgColor theme="7" tint="0.59996337778862885"/>
        </patternFill>
      </fill>
    </dxf>
    <dxf>
      <fill>
        <patternFill>
          <bgColor theme="7" tint="0.59996337778862885"/>
        </patternFill>
      </fill>
    </dxf>
    <dxf>
      <font>
        <color theme="0" tint="-4.9989318521683403E-2"/>
      </font>
    </dxf>
    <dxf>
      <fill>
        <patternFill>
          <bgColor theme="0" tint="-0.24994659260841701"/>
        </patternFill>
      </fill>
    </dxf>
    <dxf>
      <fill>
        <patternFill>
          <bgColor theme="0"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patternType="lightDown">
          <bgColor theme="0" tint="-4.9989318521683403E-2"/>
        </patternFill>
      </fill>
    </dxf>
    <dxf>
      <fill>
        <patternFill>
          <bgColor theme="7" tint="0.59996337778862885"/>
        </patternFill>
      </fill>
    </dxf>
    <dxf>
      <fill>
        <patternFill patternType="lightDown">
          <fgColor auto="1"/>
        </patternFill>
      </fill>
    </dxf>
    <dxf>
      <fill>
        <patternFill>
          <bgColor theme="7" tint="0.59996337778862885"/>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4.9989318521683403E-2"/>
      </font>
    </dxf>
    <dxf>
      <fill>
        <patternFill>
          <bgColor theme="0" tint="-0.24994659260841701"/>
        </patternFill>
      </fill>
    </dxf>
    <dxf>
      <fill>
        <patternFill>
          <bgColor theme="0" tint="-0.24994659260841701"/>
        </patternFill>
      </fill>
    </dxf>
    <dxf>
      <font>
        <color theme="0" tint="-4.9989318521683403E-2"/>
      </font>
    </dxf>
    <dxf>
      <fill>
        <patternFill>
          <bgColor theme="0" tint="-0.24994659260841701"/>
        </patternFill>
      </fill>
    </dxf>
    <dxf>
      <fill>
        <patternFill>
          <bgColor theme="9" tint="0.59996337778862885"/>
        </patternFill>
      </fill>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rgb="FFFFA7A7"/>
        </patternFill>
      </fill>
    </dxf>
    <dxf>
      <font>
        <b val="0"/>
        <i/>
        <strike val="0"/>
        <color rgb="FF5F3D61"/>
      </font>
      <fill>
        <patternFill>
          <bgColor theme="0" tint="-0.14996795556505021"/>
        </patternFill>
      </fill>
    </dxf>
    <dxf>
      <font>
        <color rgb="FF00B050"/>
      </font>
    </dxf>
    <dxf>
      <font>
        <color rgb="FFFF0000"/>
      </font>
    </dxf>
    <dxf>
      <font>
        <color theme="0"/>
      </font>
    </dxf>
    <dxf>
      <fill>
        <patternFill>
          <bgColor theme="0" tint="-0.14996795556505021"/>
        </patternFill>
      </fill>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patternType="solid">
          <bgColor theme="0"/>
        </patternFill>
      </fill>
    </dxf>
    <dxf>
      <font>
        <color theme="0"/>
      </font>
    </dxf>
    <dxf>
      <font>
        <color rgb="FF00B050"/>
      </font>
    </dxf>
    <dxf>
      <font>
        <color rgb="FFFF0000"/>
      </font>
    </dxf>
    <dxf>
      <font>
        <color rgb="FFFF0000"/>
      </font>
    </dxf>
    <dxf>
      <font>
        <color rgb="FF00B050"/>
      </font>
    </dxf>
    <dxf>
      <fill>
        <patternFill patternType="none">
          <fgColor indexed="64"/>
          <bgColor indexed="65"/>
        </patternFill>
      </fill>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s>
  <tableStyles count="0" defaultTableStyle="TableStyleMedium2" defaultPivotStyle="PivotStyleLight16"/>
  <colors>
    <mruColors>
      <color rgb="FFFFA7A7"/>
      <color rgb="FFE2D2E3"/>
      <color rgb="FF7F5181"/>
      <color rgb="FF5F3D61"/>
      <color rgb="FF2E6380"/>
      <color rgb="FF7AC142"/>
      <color rgb="FF548235"/>
      <color rgb="FFE9F2F7"/>
      <color rgb="FFBED9E8"/>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M$4" lockText="1" noThreeD="1"/>
</file>

<file path=xl/ctrlProps/ctrlProp10.xml><?xml version="1.0" encoding="utf-8"?>
<formControlPr xmlns="http://schemas.microsoft.com/office/spreadsheetml/2009/9/main" objectType="CheckBox" fmlaLink="$L$28" lockText="1"/>
</file>

<file path=xl/ctrlProps/ctrlProp11.xml><?xml version="1.0" encoding="utf-8"?>
<formControlPr xmlns="http://schemas.microsoft.com/office/spreadsheetml/2009/9/main" objectType="CheckBox" fmlaLink="$L$29" lockText="1"/>
</file>

<file path=xl/ctrlProps/ctrlProp12.xml><?xml version="1.0" encoding="utf-8"?>
<formControlPr xmlns="http://schemas.microsoft.com/office/spreadsheetml/2009/9/main" objectType="CheckBox" fmlaLink="$L$33" lockText="1"/>
</file>

<file path=xl/ctrlProps/ctrlProp13.xml><?xml version="1.0" encoding="utf-8"?>
<formControlPr xmlns="http://schemas.microsoft.com/office/spreadsheetml/2009/9/main" objectType="CheckBox" fmlaLink="$L$34" lockText="1"/>
</file>

<file path=xl/ctrlProps/ctrlProp14.xml><?xml version="1.0" encoding="utf-8"?>
<formControlPr xmlns="http://schemas.microsoft.com/office/spreadsheetml/2009/9/main" objectType="CheckBox" fmlaLink="$L$35" lockText="1"/>
</file>

<file path=xl/ctrlProps/ctrlProp15.xml><?xml version="1.0" encoding="utf-8"?>
<formControlPr xmlns="http://schemas.microsoft.com/office/spreadsheetml/2009/9/main" objectType="CheckBox" fmlaLink="$L$36" lockText="1"/>
</file>

<file path=xl/ctrlProps/ctrlProp16.xml><?xml version="1.0" encoding="utf-8"?>
<formControlPr xmlns="http://schemas.microsoft.com/office/spreadsheetml/2009/9/main" objectType="CheckBox" fmlaLink="$L$27" lockText="1"/>
</file>

<file path=xl/ctrlProps/ctrlProp17.xml><?xml version="1.0" encoding="utf-8"?>
<formControlPr xmlns="http://schemas.microsoft.com/office/spreadsheetml/2009/9/main" objectType="CheckBox" fmlaLink="$L$21" lockText="1"/>
</file>

<file path=xl/ctrlProps/ctrlProp18.xml><?xml version="1.0" encoding="utf-8"?>
<formControlPr xmlns="http://schemas.microsoft.com/office/spreadsheetml/2009/9/main" objectType="CheckBox" fmlaLink="$L$37" lockText="1"/>
</file>

<file path=xl/ctrlProps/ctrlProp19.xml><?xml version="1.0" encoding="utf-8"?>
<formControlPr xmlns="http://schemas.microsoft.com/office/spreadsheetml/2009/9/main" objectType="CheckBox" fmlaLink="$L$30" lockText="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L$26" lockText="1"/>
</file>

<file path=xl/ctrlProps/ctrlProp21.xml><?xml version="1.0" encoding="utf-8"?>
<formControlPr xmlns="http://schemas.microsoft.com/office/spreadsheetml/2009/9/main" objectType="CheckBox" fmlaLink="$L$25" lockText="1"/>
</file>

<file path=xl/ctrlProps/ctrlProp22.xml><?xml version="1.0" encoding="utf-8"?>
<formControlPr xmlns="http://schemas.microsoft.com/office/spreadsheetml/2009/9/main" objectType="CheckBox" fmlaLink="$L$50" lockText="1"/>
</file>

<file path=xl/ctrlProps/ctrlProp23.xml><?xml version="1.0" encoding="utf-8"?>
<formControlPr xmlns="http://schemas.microsoft.com/office/spreadsheetml/2009/9/main" objectType="CheckBox" fmlaLink="$L$51" lockText="1"/>
</file>

<file path=xl/ctrlProps/ctrlProp24.xml><?xml version="1.0" encoding="utf-8"?>
<formControlPr xmlns="http://schemas.microsoft.com/office/spreadsheetml/2009/9/main" objectType="CheckBox" fmlaLink="$L$52" lockText="1"/>
</file>

<file path=xl/ctrlProps/ctrlProp25.xml><?xml version="1.0" encoding="utf-8"?>
<formControlPr xmlns="http://schemas.microsoft.com/office/spreadsheetml/2009/9/main" objectType="CheckBox" fmlaLink="$L$53" lockText="1"/>
</file>

<file path=xl/ctrlProps/ctrlProp26.xml><?xml version="1.0" encoding="utf-8"?>
<formControlPr xmlns="http://schemas.microsoft.com/office/spreadsheetml/2009/9/main" objectType="CheckBox" fmlaLink="$L$54" lockText="1"/>
</file>

<file path=xl/ctrlProps/ctrlProp27.xml><?xml version="1.0" encoding="utf-8"?>
<formControlPr xmlns="http://schemas.microsoft.com/office/spreadsheetml/2009/9/main" objectType="CheckBox" fmlaLink="$L$55" lockText="1"/>
</file>

<file path=xl/ctrlProps/ctrlProp28.xml><?xml version="1.0" encoding="utf-8"?>
<formControlPr xmlns="http://schemas.microsoft.com/office/spreadsheetml/2009/9/main" objectType="CheckBox" fmlaLink="$L$56" lockText="1"/>
</file>

<file path=xl/ctrlProps/ctrlProp29.xml><?xml version="1.0" encoding="utf-8"?>
<formControlPr xmlns="http://schemas.microsoft.com/office/spreadsheetml/2009/9/main" objectType="CheckBox" fmlaLink="$L$57" lockText="1"/>
</file>

<file path=xl/ctrlProps/ctrlProp3.xml><?xml version="1.0" encoding="utf-8"?>
<formControlPr xmlns="http://schemas.microsoft.com/office/spreadsheetml/2009/9/main" objectType="CheckBox" fmlaLink="$M$5" lockText="1"/>
</file>

<file path=xl/ctrlProps/ctrlProp30.xml><?xml version="1.0" encoding="utf-8"?>
<formControlPr xmlns="http://schemas.microsoft.com/office/spreadsheetml/2009/9/main" objectType="CheckBox" fmlaLink="$L$22" lockText="1"/>
</file>

<file path=xl/ctrlProps/ctrlProp31.xml><?xml version="1.0" encoding="utf-8"?>
<formControlPr xmlns="http://schemas.microsoft.com/office/spreadsheetml/2009/9/main" objectType="CheckBox" fmlaLink="$L$36" lockText="1"/>
</file>

<file path=xl/ctrlProps/ctrlProp32.xml><?xml version="1.0" encoding="utf-8"?>
<formControlPr xmlns="http://schemas.microsoft.com/office/spreadsheetml/2009/9/main" objectType="CheckBox" fmlaLink="$L$37" lockText="1"/>
</file>

<file path=xl/ctrlProps/ctrlProp33.xml><?xml version="1.0" encoding="utf-8"?>
<formControlPr xmlns="http://schemas.microsoft.com/office/spreadsheetml/2009/9/main" objectType="CheckBox" fmlaLink="$L$38" lockText="1"/>
</file>

<file path=xl/ctrlProps/ctrlProp34.xml><?xml version="1.0" encoding="utf-8"?>
<formControlPr xmlns="http://schemas.microsoft.com/office/spreadsheetml/2009/9/main" objectType="CheckBox" fmlaLink="$L$39" lockText="1"/>
</file>

<file path=xl/ctrlProps/ctrlProp35.xml><?xml version="1.0" encoding="utf-8"?>
<formControlPr xmlns="http://schemas.microsoft.com/office/spreadsheetml/2009/9/main" objectType="CheckBox" fmlaLink="$L$40" lockText="1"/>
</file>

<file path=xl/ctrlProps/ctrlProp36.xml><?xml version="1.0" encoding="utf-8"?>
<formControlPr xmlns="http://schemas.microsoft.com/office/spreadsheetml/2009/9/main" objectType="CheckBox" fmlaLink="$L$41" lockText="1"/>
</file>

<file path=xl/ctrlProps/ctrlProp37.xml><?xml version="1.0" encoding="utf-8"?>
<formControlPr xmlns="http://schemas.microsoft.com/office/spreadsheetml/2009/9/main" objectType="CheckBox" fmlaLink="$L$42" lockText="1"/>
</file>

<file path=xl/ctrlProps/ctrlProp38.xml><?xml version="1.0" encoding="utf-8"?>
<formControlPr xmlns="http://schemas.microsoft.com/office/spreadsheetml/2009/9/main" objectType="CheckBox" fmlaLink="$L$43" lockText="1"/>
</file>

<file path=xl/ctrlProps/ctrlProp39.xml><?xml version="1.0" encoding="utf-8"?>
<formControlPr xmlns="http://schemas.microsoft.com/office/spreadsheetml/2009/9/main" objectType="CheckBox" fmlaLink="$L$44" lockText="1"/>
</file>

<file path=xl/ctrlProps/ctrlProp4.xml><?xml version="1.0" encoding="utf-8"?>
<formControlPr xmlns="http://schemas.microsoft.com/office/spreadsheetml/2009/9/main" objectType="CheckBox" fmlaLink="$L$49" lockText="1"/>
</file>

<file path=xl/ctrlProps/ctrlProp40.xml><?xml version="1.0" encoding="utf-8"?>
<formControlPr xmlns="http://schemas.microsoft.com/office/spreadsheetml/2009/9/main" objectType="CheckBox" fmlaLink="$L$45" lockText="1"/>
</file>

<file path=xl/ctrlProps/ctrlProp41.xml><?xml version="1.0" encoding="utf-8"?>
<formControlPr xmlns="http://schemas.microsoft.com/office/spreadsheetml/2009/9/main" objectType="CheckBox" fmlaLink="$L$46" lockText="1"/>
</file>

<file path=xl/ctrlProps/ctrlProp42.xml><?xml version="1.0" encoding="utf-8"?>
<formControlPr xmlns="http://schemas.microsoft.com/office/spreadsheetml/2009/9/main" objectType="CheckBox" fmlaLink="$L$21" lockText="1"/>
</file>

<file path=xl/ctrlProps/ctrlProp5.xml><?xml version="1.0" encoding="utf-8"?>
<formControlPr xmlns="http://schemas.microsoft.com/office/spreadsheetml/2009/9/main" objectType="CheckBox" fmlaLink="$L$16" lockText="1"/>
</file>

<file path=xl/ctrlProps/ctrlProp6.xml><?xml version="1.0" encoding="utf-8"?>
<formControlPr xmlns="http://schemas.microsoft.com/office/spreadsheetml/2009/9/main" objectType="CheckBox" fmlaLink="$L$18" lockText="1"/>
</file>

<file path=xl/ctrlProps/ctrlProp7.xml><?xml version="1.0" encoding="utf-8"?>
<formControlPr xmlns="http://schemas.microsoft.com/office/spreadsheetml/2009/9/main" objectType="CheckBox" fmlaLink="$L$20" lockText="1"/>
</file>

<file path=xl/ctrlProps/ctrlProp8.xml><?xml version="1.0" encoding="utf-8"?>
<formControlPr xmlns="http://schemas.microsoft.com/office/spreadsheetml/2009/9/main" objectType="CheckBox" fmlaLink="$L$19" lockText="1"/>
</file>

<file path=xl/ctrlProps/ctrlProp9.xml><?xml version="1.0" encoding="utf-8"?>
<formControlPr xmlns="http://schemas.microsoft.com/office/spreadsheetml/2009/9/main" objectType="CheckBox" fmlaLink="$L$17" lockText="1"/>
</file>

<file path=xl/drawings/drawing1.xml><?xml version="1.0" encoding="utf-8"?>
<xdr:wsDr xmlns:xdr="http://schemas.openxmlformats.org/drawingml/2006/spreadsheetDrawing" xmlns:a="http://schemas.openxmlformats.org/drawingml/2006/main">
  <xdr:twoCellAnchor>
    <xdr:from>
      <xdr:col>1</xdr:col>
      <xdr:colOff>432229</xdr:colOff>
      <xdr:row>21</xdr:row>
      <xdr:rowOff>25743</xdr:rowOff>
    </xdr:from>
    <xdr:to>
      <xdr:col>1</xdr:col>
      <xdr:colOff>521301</xdr:colOff>
      <xdr:row>21</xdr:row>
      <xdr:rowOff>186639</xdr:rowOff>
    </xdr:to>
    <xdr:sp macro="" textlink="">
      <xdr:nvSpPr>
        <xdr:cNvPr id="2" name="Down Arrow 1">
          <a:extLst>
            <a:ext uri="{FF2B5EF4-FFF2-40B4-BE49-F238E27FC236}">
              <a16:creationId xmlns:a16="http://schemas.microsoft.com/office/drawing/2014/main" id="{00000000-0008-0000-0100-000002000000}"/>
            </a:ext>
          </a:extLst>
        </xdr:cNvPr>
        <xdr:cNvSpPr/>
      </xdr:nvSpPr>
      <xdr:spPr>
        <a:xfrm>
          <a:off x="1043631" y="4408530"/>
          <a:ext cx="89072" cy="160896"/>
        </a:xfrm>
        <a:prstGeom prst="downArrow">
          <a:avLst>
            <a:gd name="adj1" fmla="val 17494"/>
            <a:gd name="adj2" fmla="val 41134"/>
          </a:avLst>
        </a:prstGeom>
        <a:solidFill>
          <a:srgbClr val="2E6380"/>
        </a:solidFill>
        <a:ln>
          <a:solidFill>
            <a:srgbClr val="2E63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457200</xdr:colOff>
          <xdr:row>5</xdr:row>
          <xdr:rowOff>9525</xdr:rowOff>
        </xdr:from>
        <xdr:to>
          <xdr:col>4</xdr:col>
          <xdr:colOff>771525</xdr:colOff>
          <xdr:row>5</xdr:row>
          <xdr:rowOff>228600</xdr:rowOff>
        </xdr:to>
        <xdr:sp macro="" textlink="">
          <xdr:nvSpPr>
            <xdr:cNvPr id="2218" name="Option Button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xdr:row>
          <xdr:rowOff>57150</xdr:rowOff>
        </xdr:from>
        <xdr:to>
          <xdr:col>4</xdr:col>
          <xdr:colOff>771525</xdr:colOff>
          <xdr:row>6</xdr:row>
          <xdr:rowOff>276225</xdr:rowOff>
        </xdr:to>
        <xdr:sp macro="" textlink="">
          <xdr:nvSpPr>
            <xdr:cNvPr id="2219" name="Option Button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738186</xdr:colOff>
      <xdr:row>3</xdr:row>
      <xdr:rowOff>104772</xdr:rowOff>
    </xdr:from>
    <xdr:to>
      <xdr:col>5</xdr:col>
      <xdr:colOff>35717</xdr:colOff>
      <xdr:row>3</xdr:row>
      <xdr:rowOff>359568</xdr:rowOff>
    </xdr:to>
    <xdr:sp macro="" textlink="">
      <xdr:nvSpPr>
        <xdr:cNvPr id="174" name="Arrow: Right 176">
          <a:extLst>
            <a:ext uri="{FF2B5EF4-FFF2-40B4-BE49-F238E27FC236}">
              <a16:creationId xmlns:a16="http://schemas.microsoft.com/office/drawing/2014/main" id="{00000000-0008-0000-0100-0000B1000000}"/>
            </a:ext>
          </a:extLst>
        </xdr:cNvPr>
        <xdr:cNvSpPr/>
      </xdr:nvSpPr>
      <xdr:spPr>
        <a:xfrm rot="10800000">
          <a:off x="10346530" y="759616"/>
          <a:ext cx="464343" cy="254796"/>
        </a:xfrm>
        <a:prstGeom prs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466725</xdr:colOff>
          <xdr:row>3</xdr:row>
          <xdr:rowOff>38100</xdr:rowOff>
        </xdr:from>
        <xdr:to>
          <xdr:col>4</xdr:col>
          <xdr:colOff>723900</xdr:colOff>
          <xdr:row>3</xdr:row>
          <xdr:rowOff>342900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48</xdr:row>
          <xdr:rowOff>28575</xdr:rowOff>
        </xdr:from>
        <xdr:to>
          <xdr:col>4</xdr:col>
          <xdr:colOff>914400</xdr:colOff>
          <xdr:row>48</xdr:row>
          <xdr:rowOff>247650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15</xdr:row>
          <xdr:rowOff>28575</xdr:rowOff>
        </xdr:from>
        <xdr:to>
          <xdr:col>4</xdr:col>
          <xdr:colOff>914400</xdr:colOff>
          <xdr:row>16</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17</xdr:row>
          <xdr:rowOff>28575</xdr:rowOff>
        </xdr:from>
        <xdr:to>
          <xdr:col>4</xdr:col>
          <xdr:colOff>914400</xdr:colOff>
          <xdr:row>18</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19</xdr:row>
          <xdr:rowOff>28575</xdr:rowOff>
        </xdr:from>
        <xdr:to>
          <xdr:col>4</xdr:col>
          <xdr:colOff>914400</xdr:colOff>
          <xdr:row>20</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2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28575</xdr:rowOff>
        </xdr:from>
        <xdr:to>
          <xdr:col>4</xdr:col>
          <xdr:colOff>914400</xdr:colOff>
          <xdr:row>19</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16</xdr:row>
          <xdr:rowOff>28575</xdr:rowOff>
        </xdr:from>
        <xdr:to>
          <xdr:col>4</xdr:col>
          <xdr:colOff>914400</xdr:colOff>
          <xdr:row>17</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2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27</xdr:row>
          <xdr:rowOff>28575</xdr:rowOff>
        </xdr:from>
        <xdr:to>
          <xdr:col>4</xdr:col>
          <xdr:colOff>914400</xdr:colOff>
          <xdr:row>28</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2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28</xdr:row>
          <xdr:rowOff>28575</xdr:rowOff>
        </xdr:from>
        <xdr:to>
          <xdr:col>4</xdr:col>
          <xdr:colOff>914400</xdr:colOff>
          <xdr:row>28</xdr:row>
          <xdr:rowOff>247650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2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32</xdr:row>
          <xdr:rowOff>28575</xdr:rowOff>
        </xdr:from>
        <xdr:to>
          <xdr:col>4</xdr:col>
          <xdr:colOff>914400</xdr:colOff>
          <xdr:row>33</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2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33</xdr:row>
          <xdr:rowOff>28575</xdr:rowOff>
        </xdr:from>
        <xdr:to>
          <xdr:col>4</xdr:col>
          <xdr:colOff>914400</xdr:colOff>
          <xdr:row>34</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2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34</xdr:row>
          <xdr:rowOff>28575</xdr:rowOff>
        </xdr:from>
        <xdr:to>
          <xdr:col>4</xdr:col>
          <xdr:colOff>914400</xdr:colOff>
          <xdr:row>35</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2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35</xdr:row>
          <xdr:rowOff>28575</xdr:rowOff>
        </xdr:from>
        <xdr:to>
          <xdr:col>4</xdr:col>
          <xdr:colOff>914400</xdr:colOff>
          <xdr:row>36</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2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26</xdr:row>
          <xdr:rowOff>28575</xdr:rowOff>
        </xdr:from>
        <xdr:to>
          <xdr:col>4</xdr:col>
          <xdr:colOff>914400</xdr:colOff>
          <xdr:row>27</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2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20</xdr:row>
          <xdr:rowOff>28575</xdr:rowOff>
        </xdr:from>
        <xdr:to>
          <xdr:col>4</xdr:col>
          <xdr:colOff>914400</xdr:colOff>
          <xdr:row>21</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2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36</xdr:row>
          <xdr:rowOff>28575</xdr:rowOff>
        </xdr:from>
        <xdr:to>
          <xdr:col>4</xdr:col>
          <xdr:colOff>914400</xdr:colOff>
          <xdr:row>37</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2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29</xdr:row>
          <xdr:rowOff>28575</xdr:rowOff>
        </xdr:from>
        <xdr:to>
          <xdr:col>4</xdr:col>
          <xdr:colOff>914400</xdr:colOff>
          <xdr:row>30</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2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25</xdr:row>
          <xdr:rowOff>28575</xdr:rowOff>
        </xdr:from>
        <xdr:to>
          <xdr:col>4</xdr:col>
          <xdr:colOff>914400</xdr:colOff>
          <xdr:row>26</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2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24</xdr:row>
          <xdr:rowOff>28575</xdr:rowOff>
        </xdr:from>
        <xdr:to>
          <xdr:col>4</xdr:col>
          <xdr:colOff>914400</xdr:colOff>
          <xdr:row>25</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2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49</xdr:row>
          <xdr:rowOff>28575</xdr:rowOff>
        </xdr:from>
        <xdr:to>
          <xdr:col>4</xdr:col>
          <xdr:colOff>914400</xdr:colOff>
          <xdr:row>49</xdr:row>
          <xdr:rowOff>247650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2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50</xdr:row>
          <xdr:rowOff>28575</xdr:rowOff>
        </xdr:from>
        <xdr:to>
          <xdr:col>4</xdr:col>
          <xdr:colOff>914400</xdr:colOff>
          <xdr:row>50</xdr:row>
          <xdr:rowOff>247650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2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51</xdr:row>
          <xdr:rowOff>28575</xdr:rowOff>
        </xdr:from>
        <xdr:to>
          <xdr:col>4</xdr:col>
          <xdr:colOff>914400</xdr:colOff>
          <xdr:row>51</xdr:row>
          <xdr:rowOff>247650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2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52</xdr:row>
          <xdr:rowOff>28575</xdr:rowOff>
        </xdr:from>
        <xdr:to>
          <xdr:col>4</xdr:col>
          <xdr:colOff>914400</xdr:colOff>
          <xdr:row>52</xdr:row>
          <xdr:rowOff>247650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2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53</xdr:row>
          <xdr:rowOff>28575</xdr:rowOff>
        </xdr:from>
        <xdr:to>
          <xdr:col>4</xdr:col>
          <xdr:colOff>914400</xdr:colOff>
          <xdr:row>53</xdr:row>
          <xdr:rowOff>247650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2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54</xdr:row>
          <xdr:rowOff>28575</xdr:rowOff>
        </xdr:from>
        <xdr:to>
          <xdr:col>4</xdr:col>
          <xdr:colOff>914400</xdr:colOff>
          <xdr:row>54</xdr:row>
          <xdr:rowOff>247650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2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55</xdr:row>
          <xdr:rowOff>28575</xdr:rowOff>
        </xdr:from>
        <xdr:to>
          <xdr:col>4</xdr:col>
          <xdr:colOff>914400</xdr:colOff>
          <xdr:row>55</xdr:row>
          <xdr:rowOff>247650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2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56</xdr:row>
          <xdr:rowOff>28575</xdr:rowOff>
        </xdr:from>
        <xdr:to>
          <xdr:col>4</xdr:col>
          <xdr:colOff>914400</xdr:colOff>
          <xdr:row>56</xdr:row>
          <xdr:rowOff>247650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2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28575</xdr:rowOff>
        </xdr:from>
        <xdr:to>
          <xdr:col>4</xdr:col>
          <xdr:colOff>914400</xdr:colOff>
          <xdr:row>22</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2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35</xdr:row>
          <xdr:rowOff>28575</xdr:rowOff>
        </xdr:from>
        <xdr:to>
          <xdr:col>4</xdr:col>
          <xdr:colOff>914400</xdr:colOff>
          <xdr:row>36</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2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36</xdr:row>
          <xdr:rowOff>28575</xdr:rowOff>
        </xdr:from>
        <xdr:to>
          <xdr:col>4</xdr:col>
          <xdr:colOff>914400</xdr:colOff>
          <xdr:row>37</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2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738187</xdr:colOff>
      <xdr:row>6</xdr:row>
      <xdr:rowOff>47626</xdr:rowOff>
    </xdr:from>
    <xdr:to>
      <xdr:col>5</xdr:col>
      <xdr:colOff>35718</xdr:colOff>
      <xdr:row>6</xdr:row>
      <xdr:rowOff>311947</xdr:rowOff>
    </xdr:to>
    <xdr:sp macro="" textlink="">
      <xdr:nvSpPr>
        <xdr:cNvPr id="43" name="Arrow: Right 176">
          <a:extLst>
            <a:ext uri="{FF2B5EF4-FFF2-40B4-BE49-F238E27FC236}">
              <a16:creationId xmlns:a16="http://schemas.microsoft.com/office/drawing/2014/main" id="{00000000-0008-0000-0100-0000B1000000}"/>
            </a:ext>
          </a:extLst>
        </xdr:cNvPr>
        <xdr:cNvSpPr/>
      </xdr:nvSpPr>
      <xdr:spPr>
        <a:xfrm rot="10800000">
          <a:off x="10346531" y="1905001"/>
          <a:ext cx="464343" cy="264321"/>
        </a:xfrm>
        <a:prstGeom prs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711994</xdr:colOff>
      <xdr:row>5</xdr:row>
      <xdr:rowOff>33337</xdr:rowOff>
    </xdr:from>
    <xdr:to>
      <xdr:col>5</xdr:col>
      <xdr:colOff>9525</xdr:colOff>
      <xdr:row>5</xdr:row>
      <xdr:rowOff>297658</xdr:rowOff>
    </xdr:to>
    <xdr:sp macro="" textlink="">
      <xdr:nvSpPr>
        <xdr:cNvPr id="44" name="Arrow: Right 176">
          <a:extLst>
            <a:ext uri="{FF2B5EF4-FFF2-40B4-BE49-F238E27FC236}">
              <a16:creationId xmlns:a16="http://schemas.microsoft.com/office/drawing/2014/main" id="{00000000-0008-0000-0100-0000B1000000}"/>
            </a:ext>
          </a:extLst>
        </xdr:cNvPr>
        <xdr:cNvSpPr/>
      </xdr:nvSpPr>
      <xdr:spPr>
        <a:xfrm rot="10800000">
          <a:off x="10320338" y="1533525"/>
          <a:ext cx="464343" cy="264321"/>
        </a:xfrm>
        <a:prstGeom prst="right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1166811</xdr:colOff>
      <xdr:row>8</xdr:row>
      <xdr:rowOff>166687</xdr:rowOff>
    </xdr:from>
    <xdr:to>
      <xdr:col>6</xdr:col>
      <xdr:colOff>0</xdr:colOff>
      <xdr:row>9</xdr:row>
      <xdr:rowOff>297655</xdr:rowOff>
    </xdr:to>
    <xdr:sp macro="" textlink="">
      <xdr:nvSpPr>
        <xdr:cNvPr id="40" name="Arrow: Right 176">
          <a:extLst>
            <a:ext uri="{FF2B5EF4-FFF2-40B4-BE49-F238E27FC236}">
              <a16:creationId xmlns:a16="http://schemas.microsoft.com/office/drawing/2014/main" id="{00000000-0008-0000-0100-0000B1000000}"/>
            </a:ext>
          </a:extLst>
        </xdr:cNvPr>
        <xdr:cNvSpPr/>
      </xdr:nvSpPr>
      <xdr:spPr>
        <a:xfrm rot="10800000">
          <a:off x="10775155" y="2274093"/>
          <a:ext cx="1023939" cy="381000"/>
        </a:xfrm>
        <a:prstGeom prst="rightArrow">
          <a:avLst>
            <a:gd name="adj1" fmla="val 43750"/>
            <a:gd name="adj2" fmla="val 5000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485775</xdr:colOff>
          <xdr:row>37</xdr:row>
          <xdr:rowOff>38100</xdr:rowOff>
        </xdr:from>
        <xdr:to>
          <xdr:col>4</xdr:col>
          <xdr:colOff>914400</xdr:colOff>
          <xdr:row>38</xdr:row>
          <xdr:rowOff>9525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2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38</xdr:row>
          <xdr:rowOff>28575</xdr:rowOff>
        </xdr:from>
        <xdr:to>
          <xdr:col>4</xdr:col>
          <xdr:colOff>914400</xdr:colOff>
          <xdr:row>39</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2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39</xdr:row>
          <xdr:rowOff>28575</xdr:rowOff>
        </xdr:from>
        <xdr:to>
          <xdr:col>4</xdr:col>
          <xdr:colOff>914400</xdr:colOff>
          <xdr:row>40</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2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40</xdr:row>
          <xdr:rowOff>28575</xdr:rowOff>
        </xdr:from>
        <xdr:to>
          <xdr:col>4</xdr:col>
          <xdr:colOff>914400</xdr:colOff>
          <xdr:row>41</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2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41</xdr:row>
          <xdr:rowOff>28575</xdr:rowOff>
        </xdr:from>
        <xdr:to>
          <xdr:col>4</xdr:col>
          <xdr:colOff>914400</xdr:colOff>
          <xdr:row>42</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2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42</xdr:row>
          <xdr:rowOff>28575</xdr:rowOff>
        </xdr:from>
        <xdr:to>
          <xdr:col>4</xdr:col>
          <xdr:colOff>914400</xdr:colOff>
          <xdr:row>43</xdr:row>
          <xdr:rowOff>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2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43</xdr:row>
          <xdr:rowOff>28575</xdr:rowOff>
        </xdr:from>
        <xdr:to>
          <xdr:col>4</xdr:col>
          <xdr:colOff>914400</xdr:colOff>
          <xdr:row>44</xdr:row>
          <xdr:rowOff>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2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44</xdr:row>
          <xdr:rowOff>28575</xdr:rowOff>
        </xdr:from>
        <xdr:to>
          <xdr:col>4</xdr:col>
          <xdr:colOff>914400</xdr:colOff>
          <xdr:row>45</xdr:row>
          <xdr:rowOff>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2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45</xdr:row>
          <xdr:rowOff>28575</xdr:rowOff>
        </xdr:from>
        <xdr:to>
          <xdr:col>4</xdr:col>
          <xdr:colOff>914400</xdr:colOff>
          <xdr:row>46</xdr:row>
          <xdr:rowOff>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2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20</xdr:row>
          <xdr:rowOff>28575</xdr:rowOff>
        </xdr:from>
        <xdr:to>
          <xdr:col>4</xdr:col>
          <xdr:colOff>914400</xdr:colOff>
          <xdr:row>21</xdr:row>
          <xdr:rowOff>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2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V5:V8" totalsRowShown="0" headerRowDxfId="46" dataDxfId="45" tableBorderDxfId="44">
  <autoFilter ref="V5:V8" xr:uid="{00000000-0009-0000-0100-000003000000}"/>
  <tableColumns count="1">
    <tableColumn id="1" xr3:uid="{00000000-0010-0000-0000-000001000000}" name="Roll-in Measures selected as backup to mandatory measures:" dataDxfId="4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V13:V18" totalsRowShown="0">
  <autoFilter ref="V13:V18" xr:uid="{00000000-0009-0000-0100-000004000000}"/>
  <tableColumns count="1">
    <tableColumn id="1" xr3:uid="{00000000-0010-0000-0100-000001000000}" name="Structural Measure Statu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A1:X368"/>
  <sheetViews>
    <sheetView tabSelected="1" topLeftCell="B1" zoomScale="90" zoomScaleNormal="90" workbookViewId="0">
      <selection activeCell="B1" sqref="B1:L1"/>
    </sheetView>
  </sheetViews>
  <sheetFormatPr defaultRowHeight="14.25"/>
  <cols>
    <col min="1" max="1" width="9.140625" style="160"/>
    <col min="2" max="2" width="30.7109375" style="160" customWidth="1"/>
    <col min="3" max="3" width="19" style="158" customWidth="1"/>
    <col min="4" max="10" width="9.140625" style="158"/>
    <col min="11" max="11" width="12.140625" style="158" customWidth="1"/>
    <col min="12" max="12" width="26.7109375" style="158" customWidth="1"/>
    <col min="13" max="22" width="9.140625" style="158"/>
    <col min="23" max="24" width="9.140625" style="159"/>
    <col min="25" max="16384" width="9.140625" style="160"/>
  </cols>
  <sheetData>
    <row r="1" spans="2:12" s="158" customFormat="1" ht="28.5" customHeight="1" thickBot="1">
      <c r="B1" s="387" t="s">
        <v>519</v>
      </c>
      <c r="C1" s="388"/>
      <c r="D1" s="388"/>
      <c r="E1" s="388"/>
      <c r="F1" s="388"/>
      <c r="G1" s="388"/>
      <c r="H1" s="388"/>
      <c r="I1" s="388"/>
      <c r="J1" s="388"/>
      <c r="K1" s="388"/>
      <c r="L1" s="389"/>
    </row>
    <row r="2" spans="2:12" s="158" customFormat="1" ht="15.75" customHeight="1">
      <c r="B2" s="390"/>
      <c r="C2" s="391"/>
      <c r="D2" s="391"/>
      <c r="E2" s="391"/>
      <c r="F2" s="391"/>
      <c r="G2" s="391"/>
      <c r="H2" s="391"/>
      <c r="I2" s="391"/>
      <c r="J2" s="391"/>
      <c r="K2" s="391"/>
      <c r="L2" s="392"/>
    </row>
    <row r="3" spans="2:12" s="158" customFormat="1" ht="45.75" customHeight="1">
      <c r="B3" s="393" t="s">
        <v>524</v>
      </c>
      <c r="C3" s="394"/>
      <c r="D3" s="394"/>
      <c r="E3" s="394"/>
      <c r="F3" s="394"/>
      <c r="G3" s="394"/>
      <c r="H3" s="394"/>
      <c r="I3" s="394"/>
      <c r="J3" s="394"/>
      <c r="K3" s="394"/>
      <c r="L3" s="395"/>
    </row>
    <row r="4" spans="2:12" s="158" customFormat="1">
      <c r="B4" s="396"/>
      <c r="C4" s="397"/>
      <c r="D4" s="397"/>
      <c r="E4" s="397"/>
      <c r="F4" s="397"/>
      <c r="G4" s="397"/>
      <c r="H4" s="397"/>
      <c r="I4" s="397"/>
      <c r="J4" s="397"/>
      <c r="K4" s="397"/>
      <c r="L4" s="398"/>
    </row>
    <row r="5" spans="2:12" s="158" customFormat="1" ht="15">
      <c r="B5" s="399" t="s">
        <v>17</v>
      </c>
      <c r="C5" s="400"/>
      <c r="D5" s="400"/>
      <c r="E5" s="400"/>
      <c r="F5" s="400"/>
      <c r="G5" s="400"/>
      <c r="H5" s="400"/>
      <c r="I5" s="400"/>
      <c r="J5" s="400"/>
      <c r="K5" s="400"/>
      <c r="L5" s="401"/>
    </row>
    <row r="6" spans="2:12" s="158" customFormat="1" ht="58.5" customHeight="1">
      <c r="B6" s="402" t="s">
        <v>528</v>
      </c>
      <c r="C6" s="403"/>
      <c r="D6" s="403"/>
      <c r="E6" s="403"/>
      <c r="F6" s="403"/>
      <c r="G6" s="403"/>
      <c r="H6" s="403"/>
      <c r="I6" s="403"/>
      <c r="J6" s="403"/>
      <c r="K6" s="403"/>
      <c r="L6" s="404"/>
    </row>
    <row r="7" spans="2:12" s="158" customFormat="1" ht="29.25" customHeight="1">
      <c r="B7" s="411" t="s">
        <v>437</v>
      </c>
      <c r="C7" s="412"/>
      <c r="D7" s="412"/>
      <c r="E7" s="412"/>
      <c r="F7" s="412"/>
      <c r="G7" s="412"/>
      <c r="H7" s="412"/>
      <c r="I7" s="412"/>
      <c r="J7" s="412"/>
      <c r="K7" s="412"/>
      <c r="L7" s="413"/>
    </row>
    <row r="8" spans="2:12" s="158" customFormat="1" ht="15">
      <c r="B8" s="408" t="s">
        <v>53</v>
      </c>
      <c r="C8" s="409"/>
      <c r="D8" s="409"/>
      <c r="E8" s="409"/>
      <c r="F8" s="409"/>
      <c r="G8" s="409"/>
      <c r="H8" s="409"/>
      <c r="I8" s="409"/>
      <c r="J8" s="409"/>
      <c r="K8" s="409"/>
      <c r="L8" s="410"/>
    </row>
    <row r="9" spans="2:12" s="158" customFormat="1">
      <c r="B9" s="411" t="s">
        <v>576</v>
      </c>
      <c r="C9" s="412"/>
      <c r="D9" s="412"/>
      <c r="E9" s="412"/>
      <c r="F9" s="412"/>
      <c r="G9" s="412"/>
      <c r="H9" s="412"/>
      <c r="I9" s="412"/>
      <c r="J9" s="412"/>
      <c r="K9" s="412"/>
      <c r="L9" s="413"/>
    </row>
    <row r="10" spans="2:12" s="158" customFormat="1">
      <c r="B10" s="408" t="s">
        <v>64</v>
      </c>
      <c r="C10" s="409"/>
      <c r="D10" s="409"/>
      <c r="E10" s="409"/>
      <c r="F10" s="409"/>
      <c r="G10" s="409"/>
      <c r="H10" s="409"/>
      <c r="I10" s="409"/>
      <c r="J10" s="409"/>
      <c r="K10" s="409"/>
      <c r="L10" s="410"/>
    </row>
    <row r="11" spans="2:12" s="158" customFormat="1">
      <c r="B11" s="405" t="s">
        <v>85</v>
      </c>
      <c r="C11" s="406"/>
      <c r="D11" s="406"/>
      <c r="E11" s="406"/>
      <c r="F11" s="406"/>
      <c r="G11" s="406"/>
      <c r="H11" s="406"/>
      <c r="I11" s="406"/>
      <c r="J11" s="406"/>
      <c r="K11" s="406"/>
      <c r="L11" s="407"/>
    </row>
    <row r="12" spans="2:12" s="158" customFormat="1">
      <c r="B12" s="405" t="s">
        <v>86</v>
      </c>
      <c r="C12" s="406"/>
      <c r="D12" s="406"/>
      <c r="E12" s="406"/>
      <c r="F12" s="406"/>
      <c r="G12" s="406"/>
      <c r="H12" s="406"/>
      <c r="I12" s="406"/>
      <c r="J12" s="406"/>
      <c r="K12" s="406"/>
      <c r="L12" s="407"/>
    </row>
    <row r="13" spans="2:12" s="158" customFormat="1" ht="15">
      <c r="B13" s="408" t="s">
        <v>477</v>
      </c>
      <c r="C13" s="409"/>
      <c r="D13" s="409"/>
      <c r="E13" s="409"/>
      <c r="F13" s="409"/>
      <c r="G13" s="409"/>
      <c r="H13" s="409"/>
      <c r="I13" s="409"/>
      <c r="J13" s="409"/>
      <c r="K13" s="409"/>
      <c r="L13" s="410"/>
    </row>
    <row r="14" spans="2:12" s="158" customFormat="1">
      <c r="B14" s="408" t="s">
        <v>84</v>
      </c>
      <c r="C14" s="409"/>
      <c r="D14" s="409"/>
      <c r="E14" s="409"/>
      <c r="F14" s="409"/>
      <c r="G14" s="409"/>
      <c r="H14" s="409"/>
      <c r="I14" s="409"/>
      <c r="J14" s="409"/>
      <c r="K14" s="409"/>
      <c r="L14" s="410"/>
    </row>
    <row r="15" spans="2:12" s="158" customFormat="1">
      <c r="B15" s="408" t="s">
        <v>75</v>
      </c>
      <c r="C15" s="409"/>
      <c r="D15" s="409"/>
      <c r="E15" s="409"/>
      <c r="F15" s="409"/>
      <c r="G15" s="409"/>
      <c r="H15" s="409"/>
      <c r="I15" s="409"/>
      <c r="J15" s="409"/>
      <c r="K15" s="409"/>
      <c r="L15" s="410"/>
    </row>
    <row r="16" spans="2:12" s="158" customFormat="1">
      <c r="B16" s="408" t="s">
        <v>74</v>
      </c>
      <c r="C16" s="409"/>
      <c r="D16" s="409"/>
      <c r="E16" s="409"/>
      <c r="F16" s="409"/>
      <c r="G16" s="409"/>
      <c r="H16" s="409"/>
      <c r="I16" s="409"/>
      <c r="J16" s="409"/>
      <c r="K16" s="409"/>
      <c r="L16" s="410"/>
    </row>
    <row r="17" spans="2:16" s="158" customFormat="1">
      <c r="B17" s="166"/>
      <c r="C17" s="167"/>
      <c r="D17" s="167"/>
      <c r="E17" s="167"/>
      <c r="F17" s="167"/>
      <c r="G17" s="167"/>
      <c r="H17" s="167"/>
      <c r="I17" s="167"/>
      <c r="J17" s="167"/>
      <c r="K17" s="167"/>
      <c r="L17" s="168"/>
    </row>
    <row r="18" spans="2:16" s="158" customFormat="1" ht="15">
      <c r="B18" s="414" t="s">
        <v>525</v>
      </c>
      <c r="C18" s="415"/>
      <c r="D18" s="415"/>
      <c r="E18" s="415"/>
      <c r="F18" s="415"/>
      <c r="G18" s="415"/>
      <c r="H18" s="415"/>
      <c r="I18" s="415"/>
      <c r="J18" s="415"/>
      <c r="K18" s="415"/>
      <c r="L18" s="416"/>
    </row>
    <row r="19" spans="2:16" s="158" customFormat="1">
      <c r="B19" s="408"/>
      <c r="C19" s="409"/>
      <c r="D19" s="409"/>
      <c r="E19" s="409"/>
      <c r="F19" s="409"/>
      <c r="G19" s="409"/>
      <c r="H19" s="409"/>
      <c r="I19" s="409"/>
      <c r="J19" s="409"/>
      <c r="K19" s="409"/>
      <c r="L19" s="410"/>
    </row>
    <row r="20" spans="2:16" s="158" customFormat="1" ht="15">
      <c r="B20" s="432" t="s">
        <v>54</v>
      </c>
      <c r="C20" s="433"/>
      <c r="D20" s="433"/>
      <c r="E20" s="433"/>
      <c r="F20" s="433"/>
      <c r="G20" s="433"/>
      <c r="H20" s="433"/>
      <c r="I20" s="433"/>
      <c r="J20" s="433"/>
      <c r="K20" s="433"/>
      <c r="L20" s="434"/>
    </row>
    <row r="21" spans="2:16" s="158" customFormat="1" ht="15">
      <c r="B21" s="442" t="s">
        <v>429</v>
      </c>
      <c r="C21" s="443"/>
      <c r="D21" s="443"/>
      <c r="E21" s="443"/>
      <c r="F21" s="443"/>
      <c r="G21" s="443"/>
      <c r="H21" s="443"/>
      <c r="I21" s="443"/>
      <c r="J21" s="443"/>
      <c r="K21" s="443"/>
      <c r="L21" s="444"/>
    </row>
    <row r="22" spans="2:16" s="158" customFormat="1">
      <c r="B22" s="445"/>
      <c r="C22" s="446"/>
      <c r="D22" s="446"/>
      <c r="E22" s="446"/>
      <c r="F22" s="446"/>
      <c r="G22" s="446"/>
      <c r="H22" s="446"/>
      <c r="I22" s="446"/>
      <c r="J22" s="446"/>
      <c r="K22" s="446"/>
      <c r="L22" s="447"/>
    </row>
    <row r="23" spans="2:16" s="158" customFormat="1" ht="20.25">
      <c r="B23" s="448" t="s">
        <v>18</v>
      </c>
      <c r="C23" s="449"/>
      <c r="D23" s="449"/>
      <c r="E23" s="449"/>
      <c r="F23" s="449"/>
      <c r="G23" s="449"/>
      <c r="H23" s="449"/>
      <c r="I23" s="449"/>
      <c r="J23" s="449"/>
      <c r="K23" s="449"/>
      <c r="L23" s="450"/>
    </row>
    <row r="24" spans="2:16" s="158" customFormat="1" ht="15.75">
      <c r="B24" s="451" t="s">
        <v>103</v>
      </c>
      <c r="C24" s="452"/>
      <c r="D24" s="452"/>
      <c r="E24" s="452"/>
      <c r="F24" s="452"/>
      <c r="G24" s="452"/>
      <c r="H24" s="452"/>
      <c r="I24" s="452"/>
      <c r="J24" s="452"/>
      <c r="K24" s="452"/>
      <c r="L24" s="453"/>
    </row>
    <row r="25" spans="2:16" s="158" customFormat="1" ht="15.75" thickBot="1">
      <c r="B25" s="422" t="s">
        <v>104</v>
      </c>
      <c r="C25" s="423"/>
      <c r="D25" s="423"/>
      <c r="E25" s="423"/>
      <c r="F25" s="423"/>
      <c r="G25" s="423"/>
      <c r="H25" s="423"/>
      <c r="I25" s="423"/>
      <c r="J25" s="423"/>
      <c r="K25" s="423"/>
      <c r="L25" s="424"/>
    </row>
    <row r="26" spans="2:16" s="158" customFormat="1" ht="33" customHeight="1" thickBot="1">
      <c r="B26" s="425" t="s">
        <v>435</v>
      </c>
      <c r="C26" s="426"/>
      <c r="D26" s="426"/>
      <c r="E26" s="426"/>
      <c r="F26" s="426"/>
      <c r="G26" s="426"/>
      <c r="H26" s="426"/>
      <c r="I26" s="426"/>
      <c r="J26" s="426"/>
      <c r="K26" s="426"/>
      <c r="L26" s="427"/>
    </row>
    <row r="27" spans="2:16" s="158" customFormat="1" ht="30.75" customHeight="1">
      <c r="B27" s="435" t="s">
        <v>431</v>
      </c>
      <c r="C27" s="426"/>
      <c r="D27" s="426"/>
      <c r="E27" s="426"/>
      <c r="F27" s="426"/>
      <c r="G27" s="426"/>
      <c r="H27" s="426"/>
      <c r="I27" s="426"/>
      <c r="J27" s="426"/>
      <c r="K27" s="426"/>
      <c r="L27" s="427"/>
    </row>
    <row r="28" spans="2:16" s="158" customFormat="1" ht="47.25" customHeight="1">
      <c r="B28" s="417" t="s">
        <v>529</v>
      </c>
      <c r="C28" s="420"/>
      <c r="D28" s="420"/>
      <c r="E28" s="420"/>
      <c r="F28" s="420"/>
      <c r="G28" s="420"/>
      <c r="H28" s="420"/>
      <c r="I28" s="420"/>
      <c r="J28" s="420"/>
      <c r="K28" s="420"/>
      <c r="L28" s="421"/>
      <c r="P28" s="216"/>
    </row>
    <row r="29" spans="2:16" s="158" customFormat="1" ht="39" customHeight="1">
      <c r="B29" s="417" t="s">
        <v>530</v>
      </c>
      <c r="C29" s="420"/>
      <c r="D29" s="420"/>
      <c r="E29" s="420"/>
      <c r="F29" s="420"/>
      <c r="G29" s="420"/>
      <c r="H29" s="420"/>
      <c r="I29" s="420"/>
      <c r="J29" s="420"/>
      <c r="K29" s="420"/>
      <c r="L29" s="421"/>
      <c r="P29" s="216"/>
    </row>
    <row r="30" spans="2:16" s="158" customFormat="1">
      <c r="B30" s="436" t="s">
        <v>73</v>
      </c>
      <c r="C30" s="437"/>
      <c r="D30" s="437"/>
      <c r="E30" s="437"/>
      <c r="F30" s="437"/>
      <c r="G30" s="437"/>
      <c r="H30" s="437"/>
      <c r="I30" s="437"/>
      <c r="J30" s="437"/>
      <c r="K30" s="437"/>
      <c r="L30" s="438"/>
    </row>
    <row r="31" spans="2:16" s="158" customFormat="1">
      <c r="B31" s="417" t="s">
        <v>87</v>
      </c>
      <c r="C31" s="418"/>
      <c r="D31" s="418"/>
      <c r="E31" s="418"/>
      <c r="F31" s="418"/>
      <c r="G31" s="418"/>
      <c r="H31" s="418"/>
      <c r="I31" s="418"/>
      <c r="J31" s="418"/>
      <c r="K31" s="418"/>
      <c r="L31" s="419"/>
    </row>
    <row r="32" spans="2:16" s="158" customFormat="1">
      <c r="B32" s="417" t="s">
        <v>88</v>
      </c>
      <c r="C32" s="418"/>
      <c r="D32" s="418"/>
      <c r="E32" s="418"/>
      <c r="F32" s="418"/>
      <c r="G32" s="418"/>
      <c r="H32" s="418"/>
      <c r="I32" s="418"/>
      <c r="J32" s="418"/>
      <c r="K32" s="418"/>
      <c r="L32" s="419"/>
    </row>
    <row r="33" spans="2:13" s="158" customFormat="1" ht="41.25" customHeight="1">
      <c r="B33" s="417" t="s">
        <v>89</v>
      </c>
      <c r="C33" s="418"/>
      <c r="D33" s="418"/>
      <c r="E33" s="418"/>
      <c r="F33" s="418"/>
      <c r="G33" s="418"/>
      <c r="H33" s="418"/>
      <c r="I33" s="418"/>
      <c r="J33" s="418"/>
      <c r="K33" s="418"/>
      <c r="L33" s="419"/>
    </row>
    <row r="34" spans="2:13" s="158" customFormat="1" ht="24" customHeight="1">
      <c r="B34" s="457" t="s">
        <v>90</v>
      </c>
      <c r="C34" s="458"/>
      <c r="D34" s="458"/>
      <c r="E34" s="458"/>
      <c r="F34" s="458"/>
      <c r="G34" s="458"/>
      <c r="H34" s="458"/>
      <c r="I34" s="458"/>
      <c r="J34" s="458"/>
      <c r="K34" s="458"/>
      <c r="L34" s="459"/>
    </row>
    <row r="35" spans="2:13" s="158" customFormat="1" ht="15.75" thickBot="1">
      <c r="B35" s="454" t="s">
        <v>70</v>
      </c>
      <c r="C35" s="455"/>
      <c r="D35" s="455"/>
      <c r="E35" s="455"/>
      <c r="F35" s="455"/>
      <c r="G35" s="455"/>
      <c r="H35" s="455"/>
      <c r="I35" s="455"/>
      <c r="J35" s="455"/>
      <c r="K35" s="455"/>
      <c r="L35" s="456"/>
    </row>
    <row r="36" spans="2:13" s="158" customFormat="1" ht="28.9" customHeight="1">
      <c r="B36" s="465" t="s">
        <v>526</v>
      </c>
      <c r="C36" s="466"/>
      <c r="D36" s="466"/>
      <c r="E36" s="466"/>
      <c r="F36" s="466"/>
      <c r="G36" s="466"/>
      <c r="H36" s="466"/>
      <c r="I36" s="466"/>
      <c r="J36" s="466"/>
      <c r="K36" s="466"/>
      <c r="L36" s="467"/>
    </row>
    <row r="37" spans="2:13" s="158" customFormat="1" ht="16.5" customHeight="1">
      <c r="B37" s="402" t="s">
        <v>566</v>
      </c>
      <c r="C37" s="431"/>
      <c r="D37" s="431"/>
      <c r="E37" s="431"/>
      <c r="F37" s="431"/>
      <c r="G37" s="431"/>
      <c r="H37" s="431"/>
      <c r="I37" s="431"/>
      <c r="J37" s="431"/>
      <c r="K37" s="431"/>
      <c r="L37" s="404"/>
    </row>
    <row r="38" spans="2:13" s="158" customFormat="1" ht="37.5" customHeight="1">
      <c r="B38" s="417" t="s">
        <v>531</v>
      </c>
      <c r="C38" s="420"/>
      <c r="D38" s="420"/>
      <c r="E38" s="420"/>
      <c r="F38" s="420"/>
      <c r="G38" s="420"/>
      <c r="H38" s="420"/>
      <c r="I38" s="420"/>
      <c r="J38" s="420"/>
      <c r="K38" s="420"/>
      <c r="L38" s="421"/>
      <c r="M38" s="217"/>
    </row>
    <row r="39" spans="2:13" s="158" customFormat="1" ht="20.25" customHeight="1">
      <c r="B39" s="402" t="s">
        <v>567</v>
      </c>
      <c r="C39" s="403"/>
      <c r="D39" s="403"/>
      <c r="E39" s="403"/>
      <c r="F39" s="403"/>
      <c r="G39" s="403"/>
      <c r="H39" s="403"/>
      <c r="I39" s="403"/>
      <c r="J39" s="403"/>
      <c r="K39" s="403"/>
      <c r="L39" s="404"/>
    </row>
    <row r="40" spans="2:13" s="158" customFormat="1" ht="18" customHeight="1">
      <c r="B40" s="402" t="s">
        <v>108</v>
      </c>
      <c r="C40" s="403"/>
      <c r="D40" s="403"/>
      <c r="E40" s="403"/>
      <c r="F40" s="403"/>
      <c r="G40" s="403"/>
      <c r="H40" s="403"/>
      <c r="I40" s="403"/>
      <c r="J40" s="403"/>
      <c r="K40" s="403"/>
      <c r="L40" s="404"/>
    </row>
    <row r="41" spans="2:13" s="158" customFormat="1" ht="33.75" customHeight="1">
      <c r="B41" s="474" t="s">
        <v>105</v>
      </c>
      <c r="C41" s="475"/>
      <c r="D41" s="475"/>
      <c r="E41" s="475"/>
      <c r="F41" s="475"/>
      <c r="G41" s="475"/>
      <c r="H41" s="475"/>
      <c r="I41" s="475"/>
      <c r="J41" s="475"/>
      <c r="K41" s="475"/>
      <c r="L41" s="476"/>
    </row>
    <row r="42" spans="2:13" s="158" customFormat="1" ht="15.75">
      <c r="B42" s="486" t="s">
        <v>71</v>
      </c>
      <c r="C42" s="487"/>
      <c r="D42" s="487"/>
      <c r="E42" s="487"/>
      <c r="F42" s="487"/>
      <c r="G42" s="487"/>
      <c r="H42" s="487"/>
      <c r="I42" s="487"/>
      <c r="J42" s="487"/>
      <c r="K42" s="487"/>
      <c r="L42" s="488"/>
    </row>
    <row r="43" spans="2:13" s="158" customFormat="1" ht="15.75" thickBot="1">
      <c r="B43" s="439" t="s">
        <v>91</v>
      </c>
      <c r="C43" s="440"/>
      <c r="D43" s="440"/>
      <c r="E43" s="440"/>
      <c r="F43" s="440"/>
      <c r="G43" s="440"/>
      <c r="H43" s="440"/>
      <c r="I43" s="440"/>
      <c r="J43" s="440"/>
      <c r="K43" s="440"/>
      <c r="L43" s="441"/>
    </row>
    <row r="44" spans="2:13" s="158" customFormat="1" ht="37.5" customHeight="1">
      <c r="B44" s="468" t="s">
        <v>92</v>
      </c>
      <c r="C44" s="469"/>
      <c r="D44" s="469"/>
      <c r="E44" s="469"/>
      <c r="F44" s="469"/>
      <c r="G44" s="469"/>
      <c r="H44" s="469"/>
      <c r="I44" s="469"/>
      <c r="J44" s="469"/>
      <c r="K44" s="469"/>
      <c r="L44" s="470"/>
    </row>
    <row r="45" spans="2:13" s="158" customFormat="1">
      <c r="B45" s="402" t="s">
        <v>483</v>
      </c>
      <c r="C45" s="431"/>
      <c r="D45" s="431"/>
      <c r="E45" s="431"/>
      <c r="F45" s="431"/>
      <c r="G45" s="431"/>
      <c r="H45" s="431"/>
      <c r="I45" s="431"/>
      <c r="J45" s="431"/>
      <c r="K45" s="431"/>
      <c r="L45" s="404"/>
    </row>
    <row r="46" spans="2:13" s="158" customFormat="1">
      <c r="B46" s="402" t="s">
        <v>484</v>
      </c>
      <c r="C46" s="431"/>
      <c r="D46" s="431"/>
      <c r="E46" s="431"/>
      <c r="F46" s="431"/>
      <c r="G46" s="431"/>
      <c r="H46" s="431"/>
      <c r="I46" s="431"/>
      <c r="J46" s="431"/>
      <c r="K46" s="431"/>
      <c r="L46" s="404"/>
    </row>
    <row r="47" spans="2:13" s="158" customFormat="1" ht="28.5" customHeight="1">
      <c r="B47" s="428" t="s">
        <v>527</v>
      </c>
      <c r="C47" s="429"/>
      <c r="D47" s="429"/>
      <c r="E47" s="429"/>
      <c r="F47" s="429"/>
      <c r="G47" s="429"/>
      <c r="H47" s="429"/>
      <c r="I47" s="429"/>
      <c r="J47" s="429"/>
      <c r="K47" s="429"/>
      <c r="L47" s="430"/>
    </row>
    <row r="48" spans="2:13" s="158" customFormat="1" ht="14.65" customHeight="1" thickBot="1">
      <c r="B48" s="471" t="s">
        <v>72</v>
      </c>
      <c r="C48" s="472"/>
      <c r="D48" s="472"/>
      <c r="E48" s="472"/>
      <c r="F48" s="472"/>
      <c r="G48" s="472"/>
      <c r="H48" s="472"/>
      <c r="I48" s="472"/>
      <c r="J48" s="472"/>
      <c r="K48" s="472"/>
      <c r="L48" s="473"/>
    </row>
    <row r="49" spans="2:12" s="158" customFormat="1" ht="54" customHeight="1">
      <c r="B49" s="402" t="s">
        <v>480</v>
      </c>
      <c r="C49" s="431"/>
      <c r="D49" s="431"/>
      <c r="E49" s="431"/>
      <c r="F49" s="431"/>
      <c r="G49" s="431"/>
      <c r="H49" s="431"/>
      <c r="I49" s="431"/>
      <c r="J49" s="431"/>
      <c r="K49" s="431"/>
      <c r="L49" s="404"/>
    </row>
    <row r="50" spans="2:12" s="158" customFormat="1" ht="33.75" customHeight="1" thickBot="1">
      <c r="B50" s="492" t="s">
        <v>436</v>
      </c>
      <c r="C50" s="493"/>
      <c r="D50" s="493"/>
      <c r="E50" s="493"/>
      <c r="F50" s="493"/>
      <c r="G50" s="493"/>
      <c r="H50" s="493"/>
      <c r="I50" s="493"/>
      <c r="J50" s="493"/>
      <c r="K50" s="493"/>
      <c r="L50" s="494"/>
    </row>
    <row r="51" spans="2:12" s="158" customFormat="1" ht="35.25" customHeight="1"/>
    <row r="52" spans="2:12" s="158" customFormat="1" ht="15" thickBot="1">
      <c r="B52" s="169"/>
    </row>
    <row r="53" spans="2:12" s="158" customFormat="1" ht="15" customHeight="1">
      <c r="B53" s="477" t="s">
        <v>55</v>
      </c>
      <c r="C53" s="478"/>
      <c r="D53" s="478"/>
      <c r="E53" s="478"/>
      <c r="F53" s="478"/>
      <c r="G53" s="478"/>
      <c r="H53" s="478"/>
      <c r="I53" s="479"/>
      <c r="K53" s="225"/>
      <c r="L53" s="225"/>
    </row>
    <row r="54" spans="2:12" s="158" customFormat="1" ht="14.25" customHeight="1">
      <c r="B54" s="83" t="s">
        <v>56</v>
      </c>
      <c r="C54" s="137" t="s">
        <v>0</v>
      </c>
      <c r="D54" s="480" t="s">
        <v>1</v>
      </c>
      <c r="E54" s="480"/>
      <c r="F54" s="480"/>
      <c r="G54" s="480"/>
      <c r="H54" s="480"/>
      <c r="I54" s="481"/>
      <c r="K54" s="225"/>
      <c r="L54" s="225"/>
    </row>
    <row r="55" spans="2:12" s="158" customFormat="1" ht="42.75" customHeight="1">
      <c r="B55" s="84">
        <v>1</v>
      </c>
      <c r="C55" s="134" t="s">
        <v>57</v>
      </c>
      <c r="D55" s="460" t="s">
        <v>67</v>
      </c>
      <c r="E55" s="460"/>
      <c r="F55" s="460"/>
      <c r="G55" s="460"/>
      <c r="H55" s="460"/>
      <c r="I55" s="482"/>
      <c r="K55" s="225"/>
      <c r="L55" s="225"/>
    </row>
    <row r="56" spans="2:12" s="158" customFormat="1" ht="48" customHeight="1">
      <c r="B56" s="84">
        <v>2</v>
      </c>
      <c r="C56" s="85" t="s">
        <v>19</v>
      </c>
      <c r="D56" s="460" t="s">
        <v>58</v>
      </c>
      <c r="E56" s="461"/>
      <c r="F56" s="461"/>
      <c r="G56" s="461"/>
      <c r="H56" s="461"/>
      <c r="I56" s="462"/>
      <c r="K56" s="225"/>
      <c r="L56" s="225"/>
    </row>
    <row r="57" spans="2:12" s="158" customFormat="1" ht="14.25" customHeight="1">
      <c r="B57" s="86">
        <v>3</v>
      </c>
      <c r="C57" s="135" t="s">
        <v>59</v>
      </c>
      <c r="D57" s="461" t="s">
        <v>60</v>
      </c>
      <c r="E57" s="461"/>
      <c r="F57" s="461"/>
      <c r="G57" s="461"/>
      <c r="H57" s="461"/>
      <c r="I57" s="462"/>
      <c r="K57" s="225"/>
      <c r="L57" s="225"/>
    </row>
    <row r="58" spans="2:12" s="158" customFormat="1" ht="15">
      <c r="B58" s="483" t="s">
        <v>61</v>
      </c>
      <c r="C58" s="484"/>
      <c r="D58" s="484"/>
      <c r="E58" s="484"/>
      <c r="F58" s="484"/>
      <c r="G58" s="484"/>
      <c r="H58" s="484"/>
      <c r="I58" s="485"/>
      <c r="K58" s="225"/>
      <c r="L58" s="225"/>
    </row>
    <row r="59" spans="2:12" s="158" customFormat="1">
      <c r="B59" s="83" t="s">
        <v>56</v>
      </c>
      <c r="C59" s="137" t="s">
        <v>0</v>
      </c>
      <c r="D59" s="480" t="s">
        <v>1</v>
      </c>
      <c r="E59" s="480"/>
      <c r="F59" s="480"/>
      <c r="G59" s="480"/>
      <c r="H59" s="480"/>
      <c r="I59" s="481"/>
    </row>
    <row r="60" spans="2:12" s="158" customFormat="1" ht="54" customHeight="1">
      <c r="B60" s="84">
        <v>1</v>
      </c>
      <c r="C60" s="370" t="s">
        <v>6</v>
      </c>
      <c r="D60" s="489" t="s">
        <v>572</v>
      </c>
      <c r="E60" s="490"/>
      <c r="F60" s="490"/>
      <c r="G60" s="490"/>
      <c r="H60" s="490"/>
      <c r="I60" s="491"/>
    </row>
    <row r="61" spans="2:12" s="158" customFormat="1" ht="51" customHeight="1">
      <c r="B61" s="84">
        <v>2</v>
      </c>
      <c r="C61" s="134" t="s">
        <v>62</v>
      </c>
      <c r="D61" s="460" t="s">
        <v>68</v>
      </c>
      <c r="E61" s="461"/>
      <c r="F61" s="461"/>
      <c r="G61" s="461"/>
      <c r="H61" s="461"/>
      <c r="I61" s="462"/>
    </row>
    <row r="62" spans="2:12" s="158" customFormat="1" ht="15" thickBot="1">
      <c r="B62" s="87">
        <v>3</v>
      </c>
      <c r="C62" s="136" t="s">
        <v>59</v>
      </c>
      <c r="D62" s="463" t="s">
        <v>63</v>
      </c>
      <c r="E62" s="463"/>
      <c r="F62" s="463"/>
      <c r="G62" s="463"/>
      <c r="H62" s="463"/>
      <c r="I62" s="464"/>
    </row>
    <row r="63" spans="2:12" s="158" customFormat="1">
      <c r="B63" s="88" t="s">
        <v>532</v>
      </c>
    </row>
    <row r="64" spans="2:12" s="158" customFormat="1"/>
    <row r="65" s="158" customFormat="1"/>
    <row r="66" s="158" customFormat="1"/>
    <row r="67" s="158" customFormat="1"/>
    <row r="68" s="158" customFormat="1"/>
    <row r="69" s="158" customFormat="1"/>
    <row r="70" s="158" customFormat="1"/>
    <row r="71" s="158" customFormat="1"/>
    <row r="72" s="158" customFormat="1"/>
    <row r="73" s="158" customFormat="1"/>
    <row r="74" s="158" customFormat="1"/>
    <row r="75" s="158" customFormat="1"/>
    <row r="76" s="158" customFormat="1"/>
    <row r="77" s="158" customFormat="1"/>
    <row r="78" s="158" customFormat="1"/>
    <row r="79" s="158" customFormat="1"/>
    <row r="80" s="158" customFormat="1"/>
    <row r="81" s="158" customFormat="1"/>
    <row r="82" s="158" customFormat="1"/>
    <row r="83" s="158" customFormat="1"/>
    <row r="84" s="158" customFormat="1"/>
    <row r="85" s="158" customFormat="1"/>
    <row r="86" s="158" customFormat="1"/>
    <row r="87" s="158" customFormat="1"/>
    <row r="88" s="158" customFormat="1"/>
    <row r="89" s="158" customFormat="1"/>
    <row r="90" s="158" customFormat="1"/>
    <row r="91" s="158" customFormat="1"/>
    <row r="92" s="158" customFormat="1"/>
    <row r="93" s="158" customFormat="1"/>
    <row r="94" s="158" customFormat="1"/>
    <row r="95" s="158" customFormat="1"/>
    <row r="96" s="158" customFormat="1"/>
    <row r="97" s="158" customFormat="1"/>
    <row r="98" s="158" customFormat="1"/>
    <row r="99" s="158" customFormat="1"/>
    <row r="100" s="158" customFormat="1"/>
    <row r="101" s="158" customFormat="1"/>
    <row r="102" s="158" customFormat="1"/>
    <row r="103" s="158" customFormat="1"/>
    <row r="104" s="158" customFormat="1"/>
    <row r="105" s="158" customFormat="1"/>
    <row r="106" s="158" customFormat="1"/>
    <row r="107" s="158" customFormat="1"/>
    <row r="108" s="158" customFormat="1"/>
    <row r="109" s="158" customFormat="1"/>
    <row r="110" s="158" customFormat="1"/>
    <row r="111" s="158" customFormat="1"/>
    <row r="112"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row r="139" s="158" customFormat="1"/>
    <row r="140" s="158" customFormat="1"/>
    <row r="141" s="158" customFormat="1"/>
    <row r="142" s="158" customFormat="1"/>
    <row r="143" s="158" customFormat="1"/>
    <row r="144" s="158" customFormat="1"/>
    <row r="145" s="158" customFormat="1"/>
    <row r="146" s="158" customFormat="1"/>
    <row r="147" s="158" customFormat="1"/>
    <row r="148" s="158" customFormat="1"/>
    <row r="149" s="158" customFormat="1"/>
    <row r="150" s="158" customFormat="1"/>
    <row r="151" s="158" customFormat="1"/>
    <row r="152" s="158" customFormat="1"/>
    <row r="153" s="158" customFormat="1"/>
    <row r="154" s="158" customFormat="1"/>
    <row r="155" s="158" customFormat="1"/>
    <row r="156" s="158" customFormat="1"/>
    <row r="157" s="158" customFormat="1"/>
    <row r="158" s="158" customFormat="1"/>
    <row r="159" s="158" customFormat="1"/>
    <row r="160" s="158" customFormat="1"/>
    <row r="161" s="158" customFormat="1"/>
    <row r="162" s="158" customFormat="1"/>
    <row r="163" s="158" customFormat="1"/>
    <row r="164" s="158" customFormat="1"/>
    <row r="165" s="158" customFormat="1"/>
    <row r="166" s="158" customFormat="1"/>
    <row r="167" s="158" customFormat="1"/>
    <row r="168" s="158" customFormat="1"/>
    <row r="169" s="158" customFormat="1"/>
    <row r="170" s="158" customFormat="1"/>
    <row r="171" s="158" customFormat="1"/>
    <row r="172" s="158" customFormat="1"/>
    <row r="173" s="158" customFormat="1"/>
    <row r="174" s="158" customFormat="1"/>
    <row r="175" s="158" customFormat="1"/>
    <row r="176" s="158" customFormat="1"/>
    <row r="177" s="158" customFormat="1"/>
    <row r="178" s="158" customFormat="1"/>
    <row r="179" s="158" customFormat="1"/>
    <row r="180" s="158" customFormat="1"/>
    <row r="181" s="158" customFormat="1"/>
    <row r="182" s="158" customFormat="1"/>
    <row r="183" s="158" customFormat="1"/>
    <row r="184" s="158" customFormat="1"/>
    <row r="185" s="158" customFormat="1"/>
    <row r="186" s="158" customFormat="1"/>
    <row r="187" s="158" customFormat="1"/>
    <row r="188" s="158" customFormat="1"/>
    <row r="189" s="158" customFormat="1"/>
    <row r="190" s="158" customFormat="1"/>
    <row r="191" s="158" customFormat="1"/>
    <row r="192" s="158" customFormat="1"/>
    <row r="193" s="158" customFormat="1"/>
    <row r="194" s="158" customFormat="1"/>
    <row r="195" s="158" customFormat="1"/>
    <row r="196" s="158" customFormat="1"/>
    <row r="197" s="158" customFormat="1"/>
    <row r="198" s="158" customFormat="1"/>
    <row r="199" s="158" customFormat="1"/>
    <row r="200" s="158" customFormat="1"/>
    <row r="201" s="158" customFormat="1"/>
    <row r="202" s="158" customFormat="1"/>
    <row r="203" s="158" customFormat="1"/>
    <row r="204" s="158" customFormat="1"/>
    <row r="205" s="158" customFormat="1"/>
    <row r="206" s="158" customFormat="1"/>
    <row r="207" s="158" customFormat="1"/>
    <row r="208" s="158" customFormat="1"/>
    <row r="209" s="158" customFormat="1"/>
    <row r="210" s="158" customFormat="1"/>
    <row r="211" s="158" customFormat="1"/>
    <row r="212" s="158" customFormat="1"/>
    <row r="213" s="158" customFormat="1"/>
    <row r="214" s="158" customFormat="1"/>
    <row r="215" s="158" customFormat="1"/>
    <row r="216" s="158" customFormat="1"/>
    <row r="217" s="158" customFormat="1"/>
    <row r="218" s="158" customFormat="1"/>
    <row r="219" s="158" customFormat="1"/>
    <row r="220" s="158" customFormat="1"/>
    <row r="221" s="158" customFormat="1"/>
    <row r="222" s="158" customFormat="1"/>
    <row r="223" s="158" customFormat="1"/>
    <row r="224" s="158" customFormat="1"/>
    <row r="225" s="158" customFormat="1"/>
    <row r="226" s="158" customFormat="1"/>
    <row r="227" s="158" customFormat="1"/>
    <row r="228" s="158" customFormat="1"/>
    <row r="229" s="158" customFormat="1"/>
    <row r="230" s="158" customFormat="1"/>
    <row r="231" s="158" customFormat="1"/>
    <row r="232" s="158" customFormat="1"/>
    <row r="233" s="158" customFormat="1"/>
    <row r="234" s="158" customFormat="1"/>
    <row r="235" s="158" customFormat="1"/>
    <row r="236" s="158" customFormat="1"/>
    <row r="237" s="158" customFormat="1"/>
    <row r="238" s="158" customFormat="1"/>
    <row r="239" s="158" customFormat="1"/>
    <row r="240" s="158" customFormat="1"/>
    <row r="241" s="158" customFormat="1"/>
    <row r="242" s="158" customFormat="1"/>
    <row r="243" s="158" customFormat="1"/>
    <row r="244" s="158" customFormat="1"/>
    <row r="245" s="158" customFormat="1"/>
    <row r="246" s="158" customFormat="1"/>
    <row r="247" s="158" customFormat="1"/>
    <row r="248" s="158" customFormat="1"/>
    <row r="249" s="158" customFormat="1"/>
    <row r="250" s="158" customFormat="1"/>
    <row r="251" s="158" customFormat="1"/>
    <row r="252" s="158" customFormat="1"/>
    <row r="253" s="158" customFormat="1"/>
    <row r="254" s="158" customFormat="1"/>
    <row r="255" s="158" customFormat="1"/>
    <row r="256" s="158" customFormat="1"/>
    <row r="257" s="158" customFormat="1"/>
    <row r="258" s="158" customFormat="1"/>
    <row r="259" s="158" customFormat="1"/>
    <row r="260" s="158" customFormat="1"/>
    <row r="261" s="158" customFormat="1"/>
    <row r="262" s="158" customFormat="1"/>
    <row r="263" s="158" customFormat="1"/>
    <row r="264" s="158" customFormat="1"/>
    <row r="265" s="158" customFormat="1"/>
    <row r="266" s="158" customFormat="1"/>
    <row r="267" s="158" customFormat="1"/>
    <row r="268" s="158" customFormat="1"/>
    <row r="269" s="158" customFormat="1"/>
    <row r="270" s="158" customFormat="1"/>
    <row r="271" s="158" customFormat="1"/>
    <row r="272" s="158" customFormat="1"/>
    <row r="273" s="158" customFormat="1"/>
    <row r="274" s="158" customFormat="1"/>
    <row r="275" s="158" customFormat="1"/>
    <row r="276" s="158" customFormat="1"/>
    <row r="277" s="158" customFormat="1"/>
    <row r="278" s="158" customFormat="1"/>
    <row r="279" s="158" customFormat="1"/>
    <row r="280" s="158" customFormat="1"/>
    <row r="281" s="158" customFormat="1"/>
    <row r="282" s="158" customFormat="1"/>
    <row r="283" s="158" customFormat="1"/>
    <row r="284" s="158" customFormat="1"/>
    <row r="285" s="158" customFormat="1"/>
    <row r="286" s="158" customFormat="1"/>
    <row r="287" s="158" customFormat="1"/>
    <row r="288" s="158" customFormat="1"/>
    <row r="289" s="158" customFormat="1"/>
    <row r="290" s="158" customFormat="1"/>
    <row r="291" s="158" customFormat="1"/>
    <row r="292" s="158" customFormat="1"/>
    <row r="293" s="158" customFormat="1"/>
    <row r="294" s="158" customFormat="1"/>
    <row r="295" s="158" customFormat="1"/>
    <row r="296" s="158" customFormat="1"/>
    <row r="297" s="158" customFormat="1"/>
    <row r="298" s="158" customFormat="1"/>
    <row r="299" s="158" customFormat="1"/>
    <row r="300" s="158" customFormat="1"/>
    <row r="301" s="158" customFormat="1"/>
    <row r="302" s="158" customFormat="1"/>
    <row r="303" s="158" customFormat="1"/>
    <row r="304" s="158" customFormat="1"/>
    <row r="305" s="158" customFormat="1"/>
    <row r="306" s="158" customFormat="1"/>
    <row r="307" s="158" customFormat="1"/>
    <row r="308" s="158" customFormat="1"/>
    <row r="309" s="158" customFormat="1"/>
    <row r="310" s="158" customFormat="1"/>
    <row r="311" s="158" customFormat="1"/>
    <row r="312" s="158" customFormat="1"/>
    <row r="313" s="158" customFormat="1"/>
    <row r="314" s="158" customFormat="1"/>
    <row r="315" s="158" customFormat="1"/>
    <row r="316" s="158" customFormat="1"/>
    <row r="317" s="158" customFormat="1"/>
    <row r="318" s="158" customFormat="1"/>
    <row r="319" s="158" customFormat="1"/>
    <row r="320" s="158" customFormat="1"/>
    <row r="321" s="158" customFormat="1"/>
    <row r="322" s="158" customFormat="1"/>
    <row r="323" s="158" customFormat="1"/>
    <row r="324" s="158" customFormat="1"/>
    <row r="325" s="158" customFormat="1"/>
    <row r="326" s="158" customFormat="1"/>
    <row r="327" s="158" customFormat="1"/>
    <row r="328" s="158" customFormat="1"/>
    <row r="329" s="158" customFormat="1"/>
    <row r="330" s="158" customFormat="1"/>
    <row r="331" s="158" customFormat="1"/>
    <row r="332" s="158" customFormat="1"/>
    <row r="333" s="158" customFormat="1"/>
    <row r="334" s="158" customFormat="1"/>
    <row r="335" s="158" customFormat="1"/>
    <row r="336" s="158" customFormat="1"/>
    <row r="337" s="158" customFormat="1"/>
    <row r="338" s="158" customFormat="1"/>
    <row r="339" s="158" customFormat="1"/>
    <row r="340" s="158" customFormat="1"/>
    <row r="341" s="158" customFormat="1"/>
    <row r="342" s="158" customFormat="1"/>
    <row r="343" s="158" customFormat="1"/>
    <row r="344" s="158" customFormat="1"/>
    <row r="345" s="158" customFormat="1"/>
    <row r="346" s="158" customFormat="1"/>
    <row r="347" s="158" customFormat="1"/>
    <row r="348" s="158" customFormat="1"/>
    <row r="349" s="158" customFormat="1"/>
    <row r="350" s="158" customFormat="1"/>
    <row r="351" s="158" customFormat="1"/>
    <row r="352" s="158" customFormat="1"/>
    <row r="353" spans="1:2" s="158" customFormat="1"/>
    <row r="354" spans="1:2" s="158" customFormat="1"/>
    <row r="355" spans="1:2" s="158" customFormat="1"/>
    <row r="356" spans="1:2" s="158" customFormat="1"/>
    <row r="357" spans="1:2" s="158" customFormat="1"/>
    <row r="358" spans="1:2" s="158" customFormat="1"/>
    <row r="359" spans="1:2" s="158" customFormat="1"/>
    <row r="360" spans="1:2" s="158" customFormat="1"/>
    <row r="361" spans="1:2" s="158" customFormat="1"/>
    <row r="362" spans="1:2">
      <c r="A362" s="159"/>
      <c r="B362" s="158"/>
    </row>
    <row r="363" spans="1:2">
      <c r="A363" s="159"/>
      <c r="B363" s="159"/>
    </row>
    <row r="364" spans="1:2">
      <c r="A364" s="159"/>
      <c r="B364" s="159"/>
    </row>
    <row r="365" spans="1:2">
      <c r="A365" s="159"/>
      <c r="B365" s="159"/>
    </row>
    <row r="366" spans="1:2">
      <c r="A366" s="159"/>
      <c r="B366" s="159"/>
    </row>
    <row r="367" spans="1:2">
      <c r="A367" s="159"/>
      <c r="B367" s="159"/>
    </row>
    <row r="368" spans="1:2">
      <c r="B368" s="159"/>
    </row>
  </sheetData>
  <sheetProtection algorithmName="SHA-512" hashValue="7irmPwemuONxOKm80OGGJ5vRXiorLJBbtBolTr95FATAPr5DSmqVQhaaJRogYFfZvjmbol7RQ0AgM/P4Ne6Jmw==" saltValue="3lpvh/ySdV9CaY4ZbRDn+g==" spinCount="100000" sheet="1" objects="1" scenarios="1" selectLockedCells="1"/>
  <mergeCells count="59">
    <mergeCell ref="D61:I61"/>
    <mergeCell ref="D62:I62"/>
    <mergeCell ref="B36:L36"/>
    <mergeCell ref="B44:L44"/>
    <mergeCell ref="B48:L48"/>
    <mergeCell ref="B41:L41"/>
    <mergeCell ref="B53:I53"/>
    <mergeCell ref="D54:I54"/>
    <mergeCell ref="D55:I55"/>
    <mergeCell ref="D56:I56"/>
    <mergeCell ref="D57:I57"/>
    <mergeCell ref="B58:I58"/>
    <mergeCell ref="B42:L42"/>
    <mergeCell ref="D59:I59"/>
    <mergeCell ref="D60:I60"/>
    <mergeCell ref="B50:L50"/>
    <mergeCell ref="B22:L22"/>
    <mergeCell ref="B23:L23"/>
    <mergeCell ref="B24:L24"/>
    <mergeCell ref="B37:L37"/>
    <mergeCell ref="B35:L35"/>
    <mergeCell ref="B34:L34"/>
    <mergeCell ref="B47:L47"/>
    <mergeCell ref="B49:L49"/>
    <mergeCell ref="B20:L20"/>
    <mergeCell ref="B14:L14"/>
    <mergeCell ref="B15:L15"/>
    <mergeCell ref="B16:L16"/>
    <mergeCell ref="B27:L27"/>
    <mergeCell ref="B30:L30"/>
    <mergeCell ref="B31:L31"/>
    <mergeCell ref="B32:L32"/>
    <mergeCell ref="B29:L29"/>
    <mergeCell ref="B19:L19"/>
    <mergeCell ref="B43:L43"/>
    <mergeCell ref="B45:L45"/>
    <mergeCell ref="B46:L46"/>
    <mergeCell ref="B21:L21"/>
    <mergeCell ref="B6:L6"/>
    <mergeCell ref="B40:L40"/>
    <mergeCell ref="B11:L11"/>
    <mergeCell ref="B13:L13"/>
    <mergeCell ref="B7:L7"/>
    <mergeCell ref="B8:L8"/>
    <mergeCell ref="B10:L10"/>
    <mergeCell ref="B12:L12"/>
    <mergeCell ref="B39:L39"/>
    <mergeCell ref="B18:L18"/>
    <mergeCell ref="B33:L33"/>
    <mergeCell ref="B28:L28"/>
    <mergeCell ref="B25:L25"/>
    <mergeCell ref="B26:L26"/>
    <mergeCell ref="B38:L38"/>
    <mergeCell ref="B9:L9"/>
    <mergeCell ref="B1:L1"/>
    <mergeCell ref="B2:L2"/>
    <mergeCell ref="B3:L3"/>
    <mergeCell ref="B4:L4"/>
    <mergeCell ref="B5:L5"/>
  </mergeCells>
  <pageMargins left="0.7" right="0.7" top="0.75" bottom="0.75" header="0.3" footer="0.3"/>
  <pageSetup scale="53" orientation="portrait" horizontalDpi="1200" verticalDpi="1200" r:id="rId1"/>
  <rowBreaks count="2" manualBreakCount="2">
    <brk id="22" max="12" man="1"/>
    <brk id="5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9" tint="0.59999389629810485"/>
  </sheetPr>
  <dimension ref="A1:X356"/>
  <sheetViews>
    <sheetView zoomScale="90" zoomScaleNormal="90" workbookViewId="0">
      <selection activeCell="B1" sqref="B1:C1"/>
    </sheetView>
  </sheetViews>
  <sheetFormatPr defaultRowHeight="14.25"/>
  <cols>
    <col min="1" max="1" width="10.140625" style="160" customWidth="1"/>
    <col min="2" max="2" width="14.140625" style="160" customWidth="1"/>
    <col min="3" max="3" width="144.7109375" style="158" customWidth="1"/>
    <col min="4" max="4" width="9.140625" style="158"/>
    <col min="5" max="5" width="11.42578125" style="158" customWidth="1"/>
    <col min="6" max="6" width="14.140625" style="158" customWidth="1"/>
    <col min="7" max="22" width="9.140625" style="158"/>
    <col min="23" max="24" width="9.140625" style="159"/>
    <col min="25" max="16384" width="9.140625" style="160"/>
  </cols>
  <sheetData>
    <row r="1" spans="1:6" ht="28.5" customHeight="1" thickBot="1">
      <c r="A1" s="158"/>
      <c r="B1" s="387" t="s">
        <v>520</v>
      </c>
      <c r="C1" s="389"/>
    </row>
    <row r="2" spans="1:6" ht="15.75" customHeight="1">
      <c r="A2" s="158"/>
      <c r="B2" s="161"/>
      <c r="C2" s="162"/>
    </row>
    <row r="3" spans="1:6" ht="15.75" customHeight="1">
      <c r="A3" s="158"/>
      <c r="B3" s="506" t="s">
        <v>34</v>
      </c>
      <c r="C3" s="507"/>
    </row>
    <row r="4" spans="1:6" ht="15.75" customHeight="1" thickBot="1">
      <c r="A4" s="158"/>
      <c r="B4" s="506"/>
      <c r="C4" s="507"/>
    </row>
    <row r="5" spans="1:6" ht="15" customHeight="1">
      <c r="A5" s="158"/>
      <c r="B5" s="500"/>
      <c r="C5" s="501"/>
    </row>
    <row r="6" spans="1:6" ht="15" customHeight="1">
      <c r="A6" s="158"/>
      <c r="B6" s="502"/>
      <c r="C6" s="503"/>
    </row>
    <row r="7" spans="1:6" ht="15.75" customHeight="1" thickBot="1">
      <c r="A7" s="158"/>
      <c r="B7" s="504"/>
      <c r="C7" s="505"/>
    </row>
    <row r="8" spans="1:6">
      <c r="A8" s="158"/>
      <c r="B8" s="508"/>
      <c r="C8" s="509"/>
    </row>
    <row r="9" spans="1:6">
      <c r="A9" s="158"/>
      <c r="B9" s="506" t="s">
        <v>35</v>
      </c>
      <c r="C9" s="507"/>
    </row>
    <row r="10" spans="1:6" ht="15.75" customHeight="1" thickBot="1">
      <c r="A10" s="158"/>
      <c r="B10" s="506"/>
      <c r="C10" s="507"/>
      <c r="E10" s="495" t="s">
        <v>27</v>
      </c>
      <c r="F10" s="495"/>
    </row>
    <row r="11" spans="1:6" ht="15" customHeight="1">
      <c r="A11" s="158"/>
      <c r="B11" s="510"/>
      <c r="C11" s="511"/>
      <c r="E11" s="495"/>
      <c r="F11" s="495"/>
    </row>
    <row r="12" spans="1:6" ht="15" customHeight="1">
      <c r="A12" s="219">
        <v>89658710</v>
      </c>
      <c r="B12" s="512"/>
      <c r="C12" s="513"/>
      <c r="E12" s="495"/>
      <c r="F12" s="495"/>
    </row>
    <row r="13" spans="1:6" ht="15.75" customHeight="1" thickBot="1">
      <c r="A13" s="158"/>
      <c r="B13" s="514"/>
      <c r="C13" s="515"/>
      <c r="E13" s="495"/>
      <c r="F13" s="495"/>
    </row>
    <row r="14" spans="1:6" ht="15.75" customHeight="1">
      <c r="A14" s="158"/>
      <c r="B14" s="517"/>
      <c r="C14" s="518"/>
      <c r="E14" s="495"/>
      <c r="F14" s="495"/>
    </row>
    <row r="15" spans="1:6" ht="15.75" customHeight="1">
      <c r="A15" s="158"/>
      <c r="B15" s="506" t="s">
        <v>42</v>
      </c>
      <c r="C15" s="507"/>
    </row>
    <row r="16" spans="1:6" ht="15.75" customHeight="1">
      <c r="A16" s="158"/>
      <c r="B16" s="506"/>
      <c r="C16" s="507"/>
    </row>
    <row r="17" spans="1:3" ht="20.25" customHeight="1">
      <c r="A17" s="158"/>
      <c r="B17" s="516" t="s">
        <v>48</v>
      </c>
      <c r="C17" s="74" t="str">
        <f>IF(AND('1. Measure Selection'!E9="YES",'1. Measure Selection'!M4=0),
"Please indicate which mandatory set of measures you are reporting.",
IF(AND('1. Measure Selection'!E9="YES",'1. Measure Selection'!M4=1,OR('1. Measure Selection'!L16=TRUE,COUNTIF('1. Measure Selection'!L25:'1. Measure Selection'!L30,TRUE)),OR('1. Measure Selection'!L17=TRUE,'1. Measure Selection'!L18=TRUE,COUNTIF('1. Measure Selection'!L25:'1. Measure Selection'!L30,TRUE)),OR('1. Measure Selection'!L19=TRUE,'1. Measure Selection'!L20=TRUE,COUNTIF('1. Measure Selection'!L25:'1. Measure Selection'!L30,TRUE))),
"",
IF(AND('1. Measure Selection'!E9="YES",'1. Measure Selection'!M4=2,OR('1. Measure Selection'!L16=TRUE,'1. Measure Selection'!L17=TRUE,'1. Measure Selection'!L18=TRUE,COUNTIF('1. Measure Selection'!L25:'1. Measure Selection'!L29,TRUE)),OR('1. Measure Selection'!L19=TRUE,'1. Measure Selection'!L20=TRUE,COUNTIF('1. Measure Selection'!L25:'1. Measure Selection'!L29,TRUE)),OR('1. Measure Selection'!L21=TRUE,'1. Measure Selection'!L22=TRUE,COUNTIF('1. Measure Selection'!L25:'1. Measure Selection'!L29,TRUE))),
"",
IF(AND('1. Measure Selection'!E9="NO",'1. Measure Selection'!M4=0),
"Please indicate which mandatory set of measures you are reporting.",
IF(AND('1. Measure Selection'!E9="NO",'1. Measure Selection'!M4=1,'1. Measure Selection'!L16=TRUE,OR('1. Measure Selection'!L17=TRUE,'1. Measure Selection'!L18=TRUE),OR('1. Measure Selection'!L19=TRUE,'1. Measure Selection'!L20=TRUE)),
"",
IF(AND('1. Measure Selection'!E9="NO",'1. Measure Selection'!M4=2,OR('1. Measure Selection'!L16=TRUE,'1. Measure Selection'!L17=TRUE,'1. Measure Selection'!L18=TRUE),OR('1. Measure Selection'!L19=TRUE,'1. Measure Selection'!L20=TRUE),OR('1. Measure Selection'!L21=TRUE,'1. Measure Selection'!L22=TRUE)),
"",
IF('1. Measure Selection'!E9="","Please select whether or not you will be using roll-in measures for mandatory measures in the measure selection tab",
IF('1. Measure Selection'!M4=1,"Please ensure you have selected all mandatory adult measures. If a roll-in measure is replacing a mandatory measure, please be sure to indicate so on the Measure Selection tab. Refer to Workbook Instructions tab for additional clarification.",
IF('1. Measure Selection'!M4=2,"Please ensure you have selected all mandatory pediatric measures. If a roll-in measure is replacing a mandatory measure, please be sure to indicate so on the Measure Selection tab. Refer to Workbook Instructions tab for additional clarification.","ERROR")))))))))</f>
        <v>Please select whether or not you will be using roll-in measures for mandatory measures in the measure selection tab</v>
      </c>
    </row>
    <row r="18" spans="1:3" ht="17.25" customHeight="1">
      <c r="A18" s="158"/>
      <c r="B18" s="516"/>
      <c r="C18" s="343" t="str">
        <f>IF(OR(AND('1. Measure Selection'!$M$4=1,
OR(AND('1. Measure Selection'!$L$19=TRUE,'1. Measure Selection'!$L$20=TRUE),AND('1. Measure Selection'!$L$25,'1. Measure Selection'!$L$26),AND('1. Measure Selection'!$L$27,'1. Measure Selection'!$L$28),AND('1. Measure Selection'!$L$29,'1. Measure Selection'!$L$30),AND('1. Measure Selection'!$L$33,'1. Measure Selection'!$L$34),AND('1. Measure Selection'!$L$40=TRUE,'1. Measure Selection'!$L$41=TRUE),AND('1. Measure Selection'!$L$44=TRUE,'1. Measure Selection'!$L$45=TRUE))),
AND('1. Measure Selection'!$M$4=2,
OR(AND('1. Measure Selection'!$L$17,'1. Measure Selection'!$L$18),AND('1. Measure Selection'!$L$21,'1. Measure Selection'!$L$22),AND('1. Measure Selection'!$L$26,'1. Measure Selection'!$L$27),AND('1. Measure Selection'!$L$28,'1. Measure Selection'!$L$29),AND('1. Measure Selection'!$L$37,'1. Measure Selection'!$L$38),AND('1. Measure Selection'!$L$39,'1. Measure Selection'!$L$40),AND('1. Measure Selection'!$L$41,'1. Measure Selection'!$L$42)))),"Error: You cannot select both the administrative and eCQM version of the same measure.","")</f>
        <v/>
      </c>
    </row>
    <row r="19" spans="1:3" ht="17.25" customHeight="1">
      <c r="A19" s="158"/>
      <c r="B19" s="516"/>
      <c r="C19" s="72" t="str">
        <f>IF(AND('1. Measure Selection'!M5=FALSE,C56&gt;10),"Error: You have selected too many measures. Please select 10 total measures.", IF(AND('1. Measure Selection'!M5=TRUE,C56&gt;6),"Error: You have selected too many measures. PCMH Recognized practices can only select 6 total measures.",IF(AND('1. Measure Selection'!M5=FALSE,C56&lt;10),"Error: You have not selected enough measures. Please select 10 total measures.",IF(AND('1. Measure Selection'!M5=TRUE,C56&lt;6),"Error: You have not selected enough measures. Please select 6 total measures.",""))))</f>
        <v>Error: You have not selected enough measures. Please select 10 total measures.</v>
      </c>
    </row>
    <row r="20" spans="1:3" ht="17.25" customHeight="1" thickBot="1">
      <c r="A20" s="158"/>
      <c r="B20" s="516"/>
      <c r="C20" s="73" t="str">
        <f>IF(AND('1. Measure Selection'!$M$4=1,COUNTIF('1. Measure Selection'!L22,TRUE)),"Error: Please select a valid adult measure.",
IF(AND('1. Measure Selection'!$M$4=2,COUNTIF('1. Measure Selection'!L30,TRUE)),"Error: Please select a valid pediatric measure.",""))</f>
        <v/>
      </c>
    </row>
    <row r="21" spans="1:3" ht="17.25" customHeight="1">
      <c r="A21" s="158"/>
      <c r="B21" s="71" t="s">
        <v>43</v>
      </c>
      <c r="C21" s="73" t="str">
        <f>IF(AND(COUNTIF('1. Measure Selection'!O49:O57,6),'1. Measure Selection'!M5=FALSE),"Error: You cannot select more than 5 structural measures",IF(AND(COUNTIF('1. Measure Selection'!O49:O57,1),'1. Measure Selection'!M5=TRUE),"Please select a valid measure",""))</f>
        <v/>
      </c>
    </row>
    <row r="22" spans="1:3" ht="17.25" customHeight="1" thickBot="1">
      <c r="A22" s="158"/>
      <c r="B22" s="163"/>
      <c r="C22" s="75" t="str">
        <f>IF(AND(ISBLANK(B11),ISBLANK(B5)),"Error: Please enter your PCMP Name and a valid PCMP ID",
          IF(ISBLANK(B5),"Error: Please enter your PCMP Name",
                  IF(ISBLANK(B11),"Error: Please enter a valid PCMP ID","")))</f>
        <v>Error: Please enter your PCMP Name and a valid PCMP ID</v>
      </c>
    </row>
    <row r="23" spans="1:3" ht="32.25" customHeight="1">
      <c r="A23" s="158"/>
      <c r="B23" s="130">
        <f>COUNTIF(C17:C22,"&gt;""")</f>
        <v>3</v>
      </c>
      <c r="C23" s="102" t="str">
        <f>IF(B23=0,"Selection Free of Error! Please proceed with submission.",IF(B23&gt;0,"Please address the above errors before submitting your workbook. Otherwise it will not be accepted.",""))</f>
        <v>Please address the above errors before submitting your workbook. Otherwise it will not be accepted.</v>
      </c>
    </row>
    <row r="24" spans="1:3" ht="14.25" customHeight="1">
      <c r="A24" s="158"/>
      <c r="B24" s="128"/>
      <c r="C24" s="129"/>
    </row>
    <row r="25" spans="1:3">
      <c r="A25" s="158"/>
      <c r="B25" s="498" t="str">
        <f>IF('1. Measure Selection'!M4=1,"Adult Measure Selection",IF('1. Measure Selection'!M4=2,"Pediatric Measure Selection","Your Measure Set Selection Will Be Here"))</f>
        <v>Your Measure Set Selection Will Be Here</v>
      </c>
      <c r="C25" s="499"/>
    </row>
    <row r="26" spans="1:3">
      <c r="A26" s="158"/>
      <c r="B26" s="498"/>
      <c r="C26" s="499"/>
    </row>
    <row r="27" spans="1:3" ht="15.75">
      <c r="A27" s="158"/>
      <c r="B27" s="496" t="s">
        <v>41</v>
      </c>
      <c r="C27" s="497"/>
    </row>
    <row r="28" spans="1:3" ht="17.25" customHeight="1">
      <c r="A28" s="158"/>
      <c r="B28" s="76" t="s">
        <v>39</v>
      </c>
      <c r="C28" s="13"/>
    </row>
    <row r="29" spans="1:3" ht="17.25" customHeight="1" thickBot="1">
      <c r="A29" s="158"/>
      <c r="B29" s="6" t="str">
        <f>IFERROR(VLOOKUP(1,'1. Measure Selection'!B16:L23,2,FALSE),"")</f>
        <v/>
      </c>
      <c r="C29" s="10" t="str">
        <f>IFERROR(VLOOKUP(1,'1. Measure Selection'!B16:L23,3,FALSE),"")</f>
        <v/>
      </c>
    </row>
    <row r="30" spans="1:3" ht="17.25" customHeight="1" thickBot="1">
      <c r="A30" s="158"/>
      <c r="B30" s="7" t="str">
        <f>IFERROR(VLOOKUP(2,'1. Measure Selection'!B16:L23,2,FALSE),"")</f>
        <v/>
      </c>
      <c r="C30" s="11" t="str">
        <f>IFERROR(VLOOKUP(2,'1. Measure Selection'!B16:L23,3,FALSE),"")</f>
        <v/>
      </c>
    </row>
    <row r="31" spans="1:3" ht="17.25" customHeight="1" thickBot="1">
      <c r="A31" s="158"/>
      <c r="B31" s="7" t="str">
        <f>IFERROR(VLOOKUP(3,'1. Measure Selection'!B16:L23,2,FALSE),"")</f>
        <v/>
      </c>
      <c r="C31" s="11" t="str">
        <f>IFERROR(VLOOKUP(3,'1. Measure Selection'!B16:L23,3,FALSE),"")</f>
        <v/>
      </c>
    </row>
    <row r="32" spans="1:3" ht="17.25" customHeight="1" thickBot="1">
      <c r="A32" s="158"/>
      <c r="B32" s="7" t="str">
        <f>IFERROR(VLOOKUP(4,'1. Measure Selection'!B16:L23,2,FALSE),"")</f>
        <v/>
      </c>
      <c r="C32" s="11" t="str">
        <f>IFERROR(VLOOKUP(4,'1. Measure Selection'!B16:L23,3,FALSE),"")</f>
        <v/>
      </c>
    </row>
    <row r="33" spans="1:3" ht="17.25" customHeight="1" thickBot="1">
      <c r="A33" s="158"/>
      <c r="B33" s="7" t="str">
        <f>IFERROR(VLOOKUP(5,'1. Measure Selection'!B16:L23,2,FALSE),"")</f>
        <v/>
      </c>
      <c r="C33" s="11" t="str">
        <f>IFERROR(VLOOKUP(5,'1. Measure Selection'!B16:L23,3,FALSE),"")</f>
        <v/>
      </c>
    </row>
    <row r="34" spans="1:3" ht="17.25" customHeight="1">
      <c r="A34" s="158"/>
      <c r="B34" s="77" t="s">
        <v>44</v>
      </c>
      <c r="C34" s="12"/>
    </row>
    <row r="35" spans="1:3" ht="17.25" customHeight="1" thickBot="1">
      <c r="A35" s="158"/>
      <c r="B35" s="8" t="str">
        <f>IFERROR(VLOOKUP(1,'1. Measure Selection'!B25:L31,2,FALSE),"")</f>
        <v/>
      </c>
      <c r="C35" s="10" t="str">
        <f>IFERROR(VLOOKUP(1,'1. Measure Selection'!B25:L31,3,FALSE),"")</f>
        <v/>
      </c>
    </row>
    <row r="36" spans="1:3" ht="17.25" customHeight="1" thickBot="1">
      <c r="A36" s="158"/>
      <c r="B36" s="9" t="str">
        <f>IFERROR(VLOOKUP(2,'1. Measure Selection'!B25:L31,2,FALSE),"")</f>
        <v/>
      </c>
      <c r="C36" s="11" t="str">
        <f>IFERROR(VLOOKUP(2,'1. Measure Selection'!B25:L31,3,FALSE),"")</f>
        <v/>
      </c>
    </row>
    <row r="37" spans="1:3" ht="17.25" customHeight="1" thickBot="1">
      <c r="A37" s="158"/>
      <c r="B37" s="7" t="str">
        <f>IFERROR(VLOOKUP(3,'1. Measure Selection'!B25:L31,2,FALSE),"")</f>
        <v/>
      </c>
      <c r="C37" s="11" t="str">
        <f>IFERROR(VLOOKUP(3,'1. Measure Selection'!B25:L31,3,FALSE),"")</f>
        <v/>
      </c>
    </row>
    <row r="38" spans="1:3" ht="17.25" customHeight="1" thickBot="1">
      <c r="A38" s="158"/>
      <c r="B38" s="7" t="str">
        <f>IFERROR(VLOOKUP(4,'1. Measure Selection'!B25:L31,2,FALSE),"")</f>
        <v/>
      </c>
      <c r="C38" s="11" t="str">
        <f>IFERROR(VLOOKUP(4,'1. Measure Selection'!B25:L31,3,FALSE),"")</f>
        <v/>
      </c>
    </row>
    <row r="39" spans="1:3" ht="17.25" customHeight="1" thickBot="1">
      <c r="A39" s="158"/>
      <c r="B39" s="7" t="str">
        <f>IFERROR(VLOOKUP(5,'1. Measure Selection'!B25:L31,2,FALSE),"")</f>
        <v/>
      </c>
      <c r="C39" s="11" t="str">
        <f>IFERROR(VLOOKUP(5,'1. Measure Selection'!B25:L31,3,FALSE),"")</f>
        <v/>
      </c>
    </row>
    <row r="40" spans="1:3" ht="17.25" customHeight="1" thickBot="1">
      <c r="A40" s="158"/>
      <c r="B40" s="7" t="str">
        <f>IFERROR(VLOOKUP(6,'1. Measure Selection'!B26:L32,2,FALSE),"")</f>
        <v/>
      </c>
      <c r="C40" s="11" t="str">
        <f>IFERROR(VLOOKUP(6,'1. Measure Selection'!B26:L32,3,FALSE),"")</f>
        <v/>
      </c>
    </row>
    <row r="41" spans="1:3" ht="17.25" customHeight="1" thickBot="1">
      <c r="A41" s="158"/>
      <c r="B41" s="7" t="str">
        <f>IFERROR(VLOOKUP(7,'1. Measure Selection'!B27:L33,2,FALSE),"")</f>
        <v/>
      </c>
      <c r="C41" s="11" t="str">
        <f>IFERROR(VLOOKUP(7,'1. Measure Selection'!B27:L33,3,FALSE),"")</f>
        <v/>
      </c>
    </row>
    <row r="42" spans="1:3" ht="17.25" customHeight="1" thickBot="1">
      <c r="A42" s="158"/>
      <c r="B42" s="7" t="str">
        <f>IFERROR(VLOOKUP(8,'1. Measure Selection'!B28:L34,2,FALSE),"")</f>
        <v/>
      </c>
      <c r="C42" s="11" t="str">
        <f>IFERROR(VLOOKUP(8,'1. Measure Selection'!B28:L34,3,FALSE),"")</f>
        <v/>
      </c>
    </row>
    <row r="43" spans="1:3" ht="17.25" customHeight="1">
      <c r="A43" s="158"/>
      <c r="B43" s="77" t="s">
        <v>33</v>
      </c>
      <c r="C43" s="12"/>
    </row>
    <row r="44" spans="1:3" ht="17.25" customHeight="1" thickBot="1">
      <c r="A44" s="158"/>
      <c r="B44" s="6" t="str">
        <f>IFERROR(VLOOKUP(1,'1. Measure Selection'!B33:L58,2,FALSE),"")</f>
        <v/>
      </c>
      <c r="C44" s="10" t="str">
        <f>IFERROR(VLOOKUP(1,'1. Measure Selection'!B33:L58,3,FALSE),"")</f>
        <v/>
      </c>
    </row>
    <row r="45" spans="1:3" ht="17.25" customHeight="1" thickBot="1">
      <c r="A45" s="158"/>
      <c r="B45" s="9" t="str">
        <f>IFERROR(VLOOKUP(2,'1. Measure Selection'!B33:L58,2,FALSE),"")</f>
        <v/>
      </c>
      <c r="C45" s="11" t="str">
        <f>IFERROR(VLOOKUP(2,'1. Measure Selection'!B33:L58,3,FALSE),"")</f>
        <v/>
      </c>
    </row>
    <row r="46" spans="1:3" ht="17.25" customHeight="1" thickBot="1">
      <c r="A46" s="158"/>
      <c r="B46" s="7" t="str">
        <f>IFERROR(VLOOKUP(3,'1. Measure Selection'!B33:L58,2,FALSE),"")</f>
        <v/>
      </c>
      <c r="C46" s="14" t="str">
        <f>IFERROR(VLOOKUP(3,'1. Measure Selection'!B33:L58,3,FALSE),"")</f>
        <v/>
      </c>
    </row>
    <row r="47" spans="1:3" ht="17.25" customHeight="1" thickBot="1">
      <c r="A47" s="158"/>
      <c r="B47" s="7" t="str">
        <f>IFERROR(VLOOKUP(4,'1. Measure Selection'!B33:L58,2,FALSE),"")</f>
        <v/>
      </c>
      <c r="C47" s="14" t="str">
        <f>IFERROR(VLOOKUP(4,'1. Measure Selection'!B33:L58,3,FALSE),"")</f>
        <v/>
      </c>
    </row>
    <row r="48" spans="1:3" ht="17.25" customHeight="1" thickBot="1">
      <c r="A48" s="158"/>
      <c r="B48" s="7" t="str">
        <f>IFERROR(VLOOKUP(5,'1. Measure Selection'!B33:L58,2,FALSE),"")</f>
        <v/>
      </c>
      <c r="C48" s="14" t="str">
        <f>IFERROR(VLOOKUP(5,'1. Measure Selection'!B33:L58,3,FALSE),"")</f>
        <v/>
      </c>
    </row>
    <row r="49" spans="1:4" ht="17.25" customHeight="1" thickBot="1">
      <c r="A49" s="158"/>
      <c r="B49" s="7" t="str">
        <f>IFERROR(VLOOKUP(6,'1. Measure Selection'!B33:L58,2,FALSE),"")</f>
        <v/>
      </c>
      <c r="C49" s="11" t="str">
        <f>IFERROR(VLOOKUP(6,'1. Measure Selection'!B33:L58,3,FALSE),"")</f>
        <v/>
      </c>
    </row>
    <row r="50" spans="1:4" ht="17.25" customHeight="1" thickBot="1">
      <c r="A50" s="158"/>
      <c r="B50" s="7" t="str">
        <f>IFERROR(VLOOKUP(7,'1. Measure Selection'!B33:L58,2,FALSE),"")</f>
        <v/>
      </c>
      <c r="C50" s="15" t="str">
        <f>IFERROR(VLOOKUP(7,'1. Measure Selection'!B33:L58,3,FALSE),"")</f>
        <v/>
      </c>
    </row>
    <row r="51" spans="1:4" s="158" customFormat="1" ht="17.25" customHeight="1" thickBot="1">
      <c r="B51" s="7" t="str">
        <f>IFERROR(VLOOKUP(8,'1. Measure Selection'!B33:L58,2,FALSE),"")</f>
        <v/>
      </c>
      <c r="C51" s="16" t="str">
        <f>IFERROR(VLOOKUP(8,'1. Measure Selection'!B33:L58,3,FALSE),"")</f>
        <v/>
      </c>
    </row>
    <row r="52" spans="1:4" s="158" customFormat="1" ht="17.25" customHeight="1" thickBot="1">
      <c r="B52" s="7" t="str">
        <f>IFERROR(VLOOKUP(9,'1. Measure Selection'!B34:L59,2,FALSE),"")</f>
        <v/>
      </c>
      <c r="C52" s="16" t="str">
        <f>IFERROR(VLOOKUP(9,'1. Measure Selection'!B34:L59,3,FALSE),"")</f>
        <v/>
      </c>
    </row>
    <row r="53" spans="1:4" s="158" customFormat="1" ht="17.25" customHeight="1" thickBot="1">
      <c r="B53" s="7" t="str">
        <f>IFERROR(VLOOKUP(10,'1. Measure Selection'!B35:L60,2,FALSE),"")</f>
        <v/>
      </c>
      <c r="C53" s="16" t="str">
        <f>IFERROR(VLOOKUP(10,'1. Measure Selection'!B35:L60,3,FALSE),"")</f>
        <v/>
      </c>
    </row>
    <row r="54" spans="1:4" s="158" customFormat="1" ht="17.25" customHeight="1" thickBot="1">
      <c r="B54" s="7" t="str">
        <f>IFERROR(VLOOKUP(11,'1. Measure Selection'!B36:L61,2,FALSE),"")</f>
        <v/>
      </c>
      <c r="C54" s="16" t="str">
        <f>IFERROR(VLOOKUP(11,'1. Measure Selection'!B36:L61,3,FALSE),"")</f>
        <v/>
      </c>
    </row>
    <row r="55" spans="1:4" s="158" customFormat="1">
      <c r="B55" s="4"/>
      <c r="C55" s="133"/>
    </row>
    <row r="56" spans="1:4" s="158" customFormat="1" ht="15.75">
      <c r="B56" s="17" t="s">
        <v>40</v>
      </c>
      <c r="C56" s="18">
        <f>COUNTIF(C29:C54,"&gt;""")</f>
        <v>0</v>
      </c>
    </row>
    <row r="57" spans="1:4" s="158" customFormat="1">
      <c r="B57" s="4"/>
      <c r="C57" s="164" t="str">
        <f>IF('1. Measure Selection'!M5=TRUE,"PCMH Status","")</f>
        <v/>
      </c>
    </row>
    <row r="58" spans="1:4" s="158" customFormat="1" ht="14.65" customHeight="1">
      <c r="B58" s="4"/>
      <c r="C58" s="133"/>
    </row>
    <row r="59" spans="1:4" s="158" customFormat="1" ht="14.65" customHeight="1">
      <c r="B59" s="3"/>
      <c r="C59" s="2"/>
    </row>
    <row r="60" spans="1:4" s="158" customFormat="1" ht="15" thickBot="1">
      <c r="B60" s="19"/>
      <c r="C60" s="20"/>
    </row>
    <row r="61" spans="1:4" s="158" customFormat="1">
      <c r="C61" s="21"/>
      <c r="D61" s="165"/>
    </row>
    <row r="62" spans="1:4" s="158" customFormat="1">
      <c r="C62" s="21"/>
      <c r="D62" s="165"/>
    </row>
    <row r="63" spans="1:4" s="158" customFormat="1">
      <c r="C63" s="21"/>
      <c r="D63" s="165"/>
    </row>
    <row r="64" spans="1:4" s="158" customFormat="1"/>
    <row r="65" s="158" customFormat="1"/>
    <row r="66" s="158" customFormat="1"/>
    <row r="67" s="158" customFormat="1"/>
    <row r="68" s="158" customFormat="1"/>
    <row r="69" s="158" customFormat="1"/>
    <row r="70" s="158" customFormat="1"/>
    <row r="71" s="158" customFormat="1"/>
    <row r="72" s="158" customFormat="1"/>
    <row r="73" s="158" customFormat="1"/>
    <row r="74" s="158" customFormat="1"/>
    <row r="75" s="158" customFormat="1"/>
    <row r="76" s="158" customFormat="1"/>
    <row r="77" s="158" customFormat="1"/>
    <row r="78" s="158" customFormat="1"/>
    <row r="79" s="158" customFormat="1"/>
    <row r="80" s="158" customFormat="1"/>
    <row r="81" s="158" customFormat="1"/>
    <row r="82" s="158" customFormat="1"/>
    <row r="83" s="158" customFormat="1"/>
    <row r="84" s="158" customFormat="1"/>
    <row r="85" s="158" customFormat="1"/>
    <row r="86" s="158" customFormat="1"/>
    <row r="87" s="158" customFormat="1"/>
    <row r="88" s="158" customFormat="1"/>
    <row r="89" s="158" customFormat="1"/>
    <row r="90" s="158" customFormat="1"/>
    <row r="91" s="158" customFormat="1"/>
    <row r="92" s="158" customFormat="1"/>
    <row r="93" s="158" customFormat="1"/>
    <row r="94" s="158" customFormat="1"/>
    <row r="95" s="158" customFormat="1"/>
    <row r="96" s="158" customFormat="1"/>
    <row r="97" s="158" customFormat="1"/>
    <row r="98" s="158" customFormat="1"/>
    <row r="99" s="158" customFormat="1"/>
    <row r="100" s="158" customFormat="1"/>
    <row r="101" s="158" customFormat="1"/>
    <row r="102" s="158" customFormat="1"/>
    <row r="103" s="158" customFormat="1"/>
    <row r="104" s="158" customFormat="1"/>
    <row r="105" s="158" customFormat="1"/>
    <row r="106" s="158" customFormat="1"/>
    <row r="107" s="158" customFormat="1"/>
    <row r="108" s="158" customFormat="1"/>
    <row r="109" s="158" customFormat="1"/>
    <row r="110" s="158" customFormat="1"/>
    <row r="111" s="158" customFormat="1"/>
    <row r="112"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row r="139" s="158" customFormat="1"/>
    <row r="140" s="158" customFormat="1"/>
    <row r="141" s="158" customFormat="1"/>
    <row r="142" s="158" customFormat="1"/>
    <row r="143" s="158" customFormat="1"/>
    <row r="144" s="158" customFormat="1"/>
    <row r="145" s="158" customFormat="1"/>
    <row r="146" s="158" customFormat="1"/>
    <row r="147" s="158" customFormat="1"/>
    <row r="148" s="158" customFormat="1"/>
    <row r="149" s="158" customFormat="1"/>
    <row r="150" s="158" customFormat="1"/>
    <row r="151" s="158" customFormat="1"/>
    <row r="152" s="158" customFormat="1"/>
    <row r="153" s="158" customFormat="1"/>
    <row r="154" s="158" customFormat="1"/>
    <row r="155" s="158" customFormat="1"/>
    <row r="156" s="158" customFormat="1"/>
    <row r="157" s="158" customFormat="1"/>
    <row r="158" s="158" customFormat="1"/>
    <row r="159" s="158" customFormat="1"/>
    <row r="160" s="158" customFormat="1"/>
    <row r="161" s="158" customFormat="1"/>
    <row r="162" s="158" customFormat="1"/>
    <row r="163" s="158" customFormat="1"/>
    <row r="164" s="158" customFormat="1"/>
    <row r="165" s="158" customFormat="1"/>
    <row r="166" s="158" customFormat="1"/>
    <row r="167" s="158" customFormat="1"/>
    <row r="168" s="158" customFormat="1"/>
    <row r="169" s="158" customFormat="1"/>
    <row r="170" s="158" customFormat="1"/>
    <row r="171" s="158" customFormat="1"/>
    <row r="172" s="158" customFormat="1"/>
    <row r="173" s="158" customFormat="1"/>
    <row r="174" s="158" customFormat="1"/>
    <row r="175" s="158" customFormat="1"/>
    <row r="176" s="158" customFormat="1"/>
    <row r="177" s="158" customFormat="1"/>
    <row r="178" s="158" customFormat="1"/>
    <row r="179" s="158" customFormat="1"/>
    <row r="180" s="158" customFormat="1"/>
    <row r="181" s="158" customFormat="1"/>
    <row r="182" s="158" customFormat="1"/>
    <row r="183" s="158" customFormat="1"/>
    <row r="184" s="158" customFormat="1"/>
    <row r="185" s="158" customFormat="1"/>
    <row r="186" s="158" customFormat="1"/>
    <row r="187" s="158" customFormat="1"/>
    <row r="188" s="158" customFormat="1"/>
    <row r="189" s="158" customFormat="1"/>
    <row r="190" s="158" customFormat="1"/>
    <row r="191" s="158" customFormat="1"/>
    <row r="192" s="158" customFormat="1"/>
    <row r="193" s="158" customFormat="1"/>
    <row r="194" s="158" customFormat="1"/>
    <row r="195" s="158" customFormat="1"/>
    <row r="196" s="158" customFormat="1"/>
    <row r="197" s="158" customFormat="1"/>
    <row r="198" s="158" customFormat="1"/>
    <row r="199" s="158" customFormat="1"/>
    <row r="200" s="158" customFormat="1"/>
    <row r="201" s="158" customFormat="1"/>
    <row r="202" s="158" customFormat="1"/>
    <row r="203" s="158" customFormat="1"/>
    <row r="204" s="158" customFormat="1"/>
    <row r="205" s="158" customFormat="1"/>
    <row r="206" s="158" customFormat="1"/>
    <row r="207" s="158" customFormat="1"/>
    <row r="208" s="158" customFormat="1"/>
    <row r="209" s="158" customFormat="1"/>
    <row r="210" s="158" customFormat="1"/>
    <row r="211" s="158" customFormat="1"/>
    <row r="212" s="158" customFormat="1"/>
    <row r="213" s="158" customFormat="1"/>
    <row r="214" s="158" customFormat="1"/>
    <row r="215" s="158" customFormat="1"/>
    <row r="216" s="158" customFormat="1"/>
    <row r="217" s="158" customFormat="1"/>
    <row r="218" s="158" customFormat="1"/>
    <row r="219" s="158" customFormat="1"/>
    <row r="220" s="158" customFormat="1"/>
    <row r="221" s="158" customFormat="1"/>
    <row r="222" s="158" customFormat="1"/>
    <row r="223" s="158" customFormat="1"/>
    <row r="224" s="158" customFormat="1"/>
    <row r="225" s="158" customFormat="1"/>
    <row r="226" s="158" customFormat="1"/>
    <row r="227" s="158" customFormat="1"/>
    <row r="228" s="158" customFormat="1"/>
    <row r="229" s="158" customFormat="1"/>
    <row r="230" s="158" customFormat="1"/>
    <row r="231" s="158" customFormat="1"/>
    <row r="232" s="158" customFormat="1"/>
    <row r="233" s="158" customFormat="1"/>
    <row r="234" s="158" customFormat="1"/>
    <row r="235" s="158" customFormat="1"/>
    <row r="236" s="158" customFormat="1"/>
    <row r="237" s="158" customFormat="1"/>
    <row r="238" s="158" customFormat="1"/>
    <row r="239" s="158" customFormat="1"/>
    <row r="240" s="158" customFormat="1"/>
    <row r="241" s="158" customFormat="1"/>
    <row r="242" s="158" customFormat="1"/>
    <row r="243" s="158" customFormat="1"/>
    <row r="244" s="158" customFormat="1"/>
    <row r="245" s="158" customFormat="1"/>
    <row r="246" s="158" customFormat="1"/>
    <row r="247" s="158" customFormat="1"/>
    <row r="248" s="158" customFormat="1"/>
    <row r="249" s="158" customFormat="1"/>
    <row r="250" s="158" customFormat="1"/>
    <row r="251" s="158" customFormat="1"/>
    <row r="252" s="158" customFormat="1"/>
    <row r="253" s="158" customFormat="1"/>
    <row r="254" s="158" customFormat="1"/>
    <row r="255" s="158" customFormat="1"/>
    <row r="256" s="158" customFormat="1"/>
    <row r="257" s="158" customFormat="1"/>
    <row r="258" s="158" customFormat="1"/>
    <row r="259" s="158" customFormat="1"/>
    <row r="260" s="158" customFormat="1"/>
    <row r="261" s="158" customFormat="1"/>
    <row r="262" s="158" customFormat="1"/>
    <row r="263" s="158" customFormat="1"/>
    <row r="264" s="158" customFormat="1"/>
    <row r="265" s="158" customFormat="1"/>
    <row r="266" s="158" customFormat="1"/>
    <row r="267" s="158" customFormat="1"/>
    <row r="268" s="158" customFormat="1"/>
    <row r="269" s="158" customFormat="1"/>
    <row r="270" s="158" customFormat="1"/>
    <row r="271" s="158" customFormat="1"/>
    <row r="272" s="158" customFormat="1"/>
    <row r="273" s="158" customFormat="1"/>
    <row r="274" s="158" customFormat="1"/>
    <row r="275" s="158" customFormat="1"/>
    <row r="276" s="158" customFormat="1"/>
    <row r="277" s="158" customFormat="1"/>
    <row r="278" s="158" customFormat="1"/>
    <row r="279" s="158" customFormat="1"/>
    <row r="280" s="158" customFormat="1"/>
    <row r="281" s="158" customFormat="1"/>
    <row r="282" s="158" customFormat="1"/>
    <row r="283" s="158" customFormat="1"/>
    <row r="284" s="158" customFormat="1"/>
    <row r="285" s="158" customFormat="1"/>
    <row r="286" s="158" customFormat="1"/>
    <row r="287" s="158" customFormat="1"/>
    <row r="288" s="158" customFormat="1"/>
    <row r="289" s="158" customFormat="1"/>
    <row r="290" s="158" customFormat="1"/>
    <row r="291" s="158" customFormat="1"/>
    <row r="292" s="158" customFormat="1"/>
    <row r="293" s="158" customFormat="1"/>
    <row r="294" s="158" customFormat="1"/>
    <row r="295" s="158" customFormat="1"/>
    <row r="296" s="158" customFormat="1"/>
    <row r="297" s="158" customFormat="1"/>
    <row r="298" s="158" customFormat="1"/>
    <row r="299" s="158" customFormat="1"/>
    <row r="300" s="158" customFormat="1"/>
    <row r="301" s="158" customFormat="1"/>
    <row r="302" s="158" customFormat="1"/>
    <row r="303" s="158" customFormat="1"/>
    <row r="304" s="158" customFormat="1"/>
    <row r="305" s="158" customFormat="1"/>
    <row r="306" s="158" customFormat="1"/>
    <row r="307" s="158" customFormat="1"/>
    <row r="308" s="158" customFormat="1"/>
    <row r="309" s="158" customFormat="1"/>
    <row r="310" s="158" customFormat="1"/>
    <row r="311" s="158" customFormat="1"/>
    <row r="312" s="158" customFormat="1"/>
    <row r="313" s="158" customFormat="1"/>
    <row r="314" s="158" customFormat="1"/>
    <row r="315" s="158" customFormat="1"/>
    <row r="316" s="158" customFormat="1"/>
    <row r="317" s="158" customFormat="1"/>
    <row r="318" s="158" customFormat="1"/>
    <row r="319" s="158" customFormat="1"/>
    <row r="320" s="158" customFormat="1"/>
    <row r="321" s="158" customFormat="1"/>
    <row r="322" s="158" customFormat="1"/>
    <row r="323" s="158" customFormat="1"/>
    <row r="324" s="158" customFormat="1"/>
    <row r="325" s="158" customFormat="1"/>
    <row r="326" s="158" customFormat="1"/>
    <row r="327" s="158" customFormat="1"/>
    <row r="328" s="158" customFormat="1"/>
    <row r="329" s="158" customFormat="1"/>
    <row r="330" s="158" customFormat="1"/>
    <row r="331" s="158" customFormat="1"/>
    <row r="332" s="158" customFormat="1"/>
    <row r="333" s="158" customFormat="1"/>
    <row r="334" s="158" customFormat="1"/>
    <row r="335" s="158" customFormat="1"/>
    <row r="336" s="158" customFormat="1"/>
    <row r="337" spans="1:2" s="158" customFormat="1"/>
    <row r="338" spans="1:2" s="158" customFormat="1"/>
    <row r="339" spans="1:2" s="158" customFormat="1"/>
    <row r="340" spans="1:2" s="158" customFormat="1"/>
    <row r="341" spans="1:2" s="158" customFormat="1"/>
    <row r="342" spans="1:2" s="158" customFormat="1"/>
    <row r="343" spans="1:2" s="158" customFormat="1"/>
    <row r="344" spans="1:2" s="158" customFormat="1"/>
    <row r="345" spans="1:2" s="158" customFormat="1"/>
    <row r="346" spans="1:2">
      <c r="A346" s="158"/>
      <c r="B346" s="158"/>
    </row>
    <row r="347" spans="1:2">
      <c r="A347" s="158"/>
      <c r="B347" s="158"/>
    </row>
    <row r="348" spans="1:2">
      <c r="A348" s="159"/>
      <c r="B348" s="158"/>
    </row>
    <row r="349" spans="1:2">
      <c r="A349" s="159"/>
      <c r="B349" s="158"/>
    </row>
    <row r="350" spans="1:2">
      <c r="A350" s="159"/>
      <c r="B350" s="158"/>
    </row>
    <row r="351" spans="1:2">
      <c r="A351" s="159"/>
      <c r="B351" s="159"/>
    </row>
    <row r="352" spans="1:2">
      <c r="A352" s="159"/>
      <c r="B352" s="159"/>
    </row>
    <row r="353" spans="1:2">
      <c r="A353" s="159"/>
      <c r="B353" s="159"/>
    </row>
    <row r="354" spans="1:2">
      <c r="B354" s="159"/>
    </row>
    <row r="355" spans="1:2">
      <c r="B355" s="159"/>
    </row>
    <row r="356" spans="1:2">
      <c r="B356" s="159"/>
    </row>
  </sheetData>
  <sheetProtection algorithmName="SHA-512" hashValue="1HaU8U/tnDzajwq6q51rqiOnOSueS8VT4CyH0znSZA17orbD97gsI7BwZTW03xsOaeYWETR2boMCL9kuYKOdEA==" saltValue="5BF1py8feJd5gxPKfB8SCg==" spinCount="100000" sheet="1" objects="1" scenarios="1"/>
  <mergeCells count="12">
    <mergeCell ref="E10:F14"/>
    <mergeCell ref="B27:C27"/>
    <mergeCell ref="B25:C26"/>
    <mergeCell ref="B1:C1"/>
    <mergeCell ref="B5:C7"/>
    <mergeCell ref="B9:C10"/>
    <mergeCell ref="B8:C8"/>
    <mergeCell ref="B11:C13"/>
    <mergeCell ref="B3:C4"/>
    <mergeCell ref="B15:C16"/>
    <mergeCell ref="B17:B20"/>
    <mergeCell ref="B14:C14"/>
  </mergeCells>
  <conditionalFormatting sqref="B23:B24">
    <cfRule type="cellIs" dxfId="42" priority="3" operator="lessThanOrEqual">
      <formula>0</formula>
    </cfRule>
    <cfRule type="cellIs" dxfId="41" priority="4" operator="greaterThan">
      <formula>0</formula>
    </cfRule>
  </conditionalFormatting>
  <conditionalFormatting sqref="C23:C24">
    <cfRule type="cellIs" dxfId="40" priority="5" operator="equal">
      <formula>"Please address the above errors before submitting your workbook. Otherwise it will not be accepted."</formula>
    </cfRule>
    <cfRule type="cellIs" dxfId="39" priority="6" operator="equal">
      <formula>"Selection Free of Error! Please proceed with submission."</formula>
    </cfRule>
  </conditionalFormatting>
  <pageMargins left="0.25" right="0.25" top="0.75" bottom="0.75" header="0.3" footer="0.3"/>
  <pageSetup scale="65" orientation="portrait" horizontalDpi="1200" verticalDpi="1200" r:id="rId1"/>
  <rowBreaks count="1" manualBreakCount="1">
    <brk id="60" min="1" max="2" man="1"/>
  </rowBreaks>
  <colBreaks count="1" manualBreakCount="1">
    <brk id="3" max="349" man="1"/>
  </colBreaks>
  <drawing r:id="rId2"/>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PCMP" error="Please enter a valid PCMP ID" promptTitle="PCMP ID" prompt="Please enter only one PCMP ID per workbook." xr:uid="{00000000-0002-0000-0100-000000000000}">
          <x14:formula1>
            <xm:f>DataValTab!$A$2:$A$641</xm:f>
          </x14:formula1>
          <xm:sqref>B11:C13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sheetPr>
  <dimension ref="A1:BH201"/>
  <sheetViews>
    <sheetView showGridLines="0" topLeftCell="C1" zoomScale="70" zoomScaleNormal="70" workbookViewId="0">
      <pane ySplit="13" topLeftCell="A14" activePane="bottomLeft" state="frozen"/>
      <selection activeCell="C1" sqref="C1"/>
      <selection pane="bottomLeft" activeCell="C1" sqref="C1:I2"/>
    </sheetView>
  </sheetViews>
  <sheetFormatPr defaultColWidth="9.28515625" defaultRowHeight="14.25"/>
  <cols>
    <col min="1" max="1" width="3.85546875" style="23" hidden="1" customWidth="1"/>
    <col min="2" max="2" width="3.85546875" style="24" hidden="1" customWidth="1"/>
    <col min="3" max="3" width="23.7109375" style="67" customWidth="1"/>
    <col min="4" max="4" width="121.7109375" style="23" customWidth="1"/>
    <col min="5" max="5" width="17.42578125" style="23" customWidth="1"/>
    <col min="6" max="6" width="18.42578125" style="23" customWidth="1"/>
    <col min="7" max="7" width="20.7109375" style="23" customWidth="1"/>
    <col min="8" max="8" width="18.28515625" style="23" customWidth="1"/>
    <col min="9" max="9" width="14" style="23" customWidth="1"/>
    <col min="10" max="10" width="8.5703125" style="23" hidden="1" customWidth="1"/>
    <col min="11" max="11" width="10.85546875" style="23" hidden="1" customWidth="1"/>
    <col min="12" max="12" width="15.7109375" style="23" hidden="1" customWidth="1"/>
    <col min="13" max="13" width="24.5703125" style="47" hidden="1" customWidth="1"/>
    <col min="14" max="14" width="19.85546875" style="47" hidden="1" customWidth="1"/>
    <col min="15" max="15" width="21" style="47" hidden="1" customWidth="1"/>
    <col min="16" max="16" width="0.42578125" style="47" customWidth="1"/>
    <col min="17" max="17" width="17" style="24" customWidth="1"/>
    <col min="18" max="21" width="9.28515625" style="25"/>
    <col min="22" max="22" width="15" style="25" bestFit="1" customWidth="1"/>
    <col min="23" max="23" width="9.140625" style="25" customWidth="1"/>
    <col min="24" max="27" width="9.28515625" style="25"/>
    <col min="28" max="60" width="9.28515625" style="26"/>
    <col min="61" max="16384" width="9.28515625" style="23"/>
  </cols>
  <sheetData>
    <row r="1" spans="1:54" ht="15" customHeight="1">
      <c r="C1" s="519" t="s">
        <v>521</v>
      </c>
      <c r="D1" s="520"/>
      <c r="E1" s="520"/>
      <c r="F1" s="520"/>
      <c r="G1" s="520"/>
      <c r="H1" s="520"/>
      <c r="I1" s="521"/>
      <c r="J1" s="120"/>
      <c r="K1" s="120"/>
      <c r="L1" s="120"/>
      <c r="M1" s="121"/>
      <c r="N1" s="121"/>
      <c r="O1" s="121"/>
      <c r="P1" s="121"/>
      <c r="Q1" s="122"/>
    </row>
    <row r="2" spans="1:54" ht="15.75" customHeight="1" thickBot="1">
      <c r="B2" s="27"/>
      <c r="C2" s="522"/>
      <c r="D2" s="523"/>
      <c r="E2" s="523"/>
      <c r="F2" s="523"/>
      <c r="G2" s="523"/>
      <c r="H2" s="523"/>
      <c r="I2" s="524"/>
      <c r="J2" s="120"/>
      <c r="K2" s="120"/>
      <c r="L2" s="120"/>
      <c r="M2" s="121"/>
      <c r="N2" s="121"/>
      <c r="O2" s="121"/>
      <c r="P2" s="121"/>
      <c r="Q2" s="122"/>
    </row>
    <row r="3" spans="1:54" ht="12" customHeight="1">
      <c r="B3" s="27"/>
      <c r="C3" s="31"/>
      <c r="D3" s="32"/>
      <c r="E3" s="28"/>
      <c r="F3" s="29"/>
      <c r="G3" s="29"/>
      <c r="H3" s="29"/>
      <c r="I3" s="29"/>
      <c r="J3" s="29"/>
      <c r="K3" s="29"/>
      <c r="L3" s="29"/>
      <c r="M3" s="30"/>
      <c r="N3" s="30"/>
      <c r="O3" s="30"/>
      <c r="P3" s="30"/>
      <c r="Q3" s="25"/>
    </row>
    <row r="4" spans="1:54" ht="33" customHeight="1">
      <c r="C4" s="31"/>
      <c r="D4" s="528" t="s">
        <v>571</v>
      </c>
      <c r="E4" s="28"/>
      <c r="F4" s="532" t="s">
        <v>561</v>
      </c>
      <c r="G4" s="532"/>
      <c r="H4" s="532"/>
      <c r="I4" s="532"/>
      <c r="J4" s="33"/>
      <c r="K4" s="33"/>
      <c r="L4" s="25"/>
      <c r="M4" s="34">
        <v>0</v>
      </c>
      <c r="N4" s="34"/>
      <c r="O4" s="34"/>
      <c r="P4" s="34"/>
      <c r="Q4" s="35"/>
    </row>
    <row r="5" spans="1:54" ht="34.5" customHeight="1">
      <c r="C5" s="36"/>
      <c r="D5" s="528"/>
      <c r="E5" s="35"/>
      <c r="F5" s="529" t="s">
        <v>99</v>
      </c>
      <c r="G5" s="529"/>
      <c r="H5" s="529"/>
      <c r="I5" s="529"/>
      <c r="J5" s="35"/>
      <c r="K5" s="35"/>
      <c r="L5" s="37"/>
      <c r="M5" s="38" t="b">
        <v>0</v>
      </c>
      <c r="N5" s="37">
        <f>(COUNTIF(M5,M5&lt;&gt;"TRUE")*100)</f>
        <v>0</v>
      </c>
      <c r="O5" s="39"/>
      <c r="P5" s="39"/>
      <c r="Q5" s="35"/>
    </row>
    <row r="6" spans="1:54" ht="24.75" customHeight="1">
      <c r="C6" s="36"/>
      <c r="D6" s="228"/>
      <c r="E6" s="40"/>
      <c r="F6" s="533" t="s">
        <v>97</v>
      </c>
      <c r="G6" s="533"/>
      <c r="H6" s="533"/>
      <c r="I6" s="533"/>
      <c r="J6" s="31"/>
      <c r="K6" s="31"/>
      <c r="M6" s="39"/>
      <c r="N6" s="39"/>
      <c r="O6" s="39"/>
      <c r="P6" s="39"/>
      <c r="Q6" s="35"/>
    </row>
    <row r="7" spans="1:54" ht="24.75" customHeight="1" thickBot="1">
      <c r="C7" s="36"/>
      <c r="E7" s="41"/>
      <c r="F7" s="532" t="s">
        <v>98</v>
      </c>
      <c r="G7" s="532"/>
      <c r="H7" s="532"/>
      <c r="I7" s="532"/>
      <c r="J7" s="31"/>
      <c r="K7" s="31"/>
      <c r="M7" s="39"/>
      <c r="N7" s="39"/>
      <c r="O7" s="39"/>
      <c r="P7" s="39"/>
      <c r="Q7" s="35"/>
    </row>
    <row r="8" spans="1:54" ht="12" customHeight="1">
      <c r="B8" s="27"/>
      <c r="C8" s="36"/>
      <c r="D8" s="525" t="str">
        <f>IF('Overview Page'!B23=0,"Selection Free of Error! Please proceed with submission.",IF('Overview Page'!B23&gt;0,"Errors Present! Please see Overview Page to view and resolve all errors",""))</f>
        <v>Errors Present! Please see Overview Page to view and resolve all errors</v>
      </c>
      <c r="E8" s="41"/>
      <c r="F8" s="46">
        <f>IF(COUNTIF(M5,M5&lt;&gt;"TRUE"),1,2)</f>
        <v>2</v>
      </c>
      <c r="G8" s="35"/>
      <c r="H8" s="42"/>
      <c r="I8" s="35"/>
      <c r="J8" s="35"/>
      <c r="K8" s="35"/>
      <c r="L8" s="35"/>
      <c r="M8" s="39"/>
      <c r="N8" s="39"/>
      <c r="O8" s="39"/>
      <c r="P8" s="39"/>
      <c r="Q8" s="25"/>
    </row>
    <row r="9" spans="1:54" ht="15.75" customHeight="1">
      <c r="B9" s="27"/>
      <c r="C9" s="36"/>
      <c r="D9" s="526"/>
      <c r="E9" s="530"/>
      <c r="G9" s="531" t="s">
        <v>107</v>
      </c>
      <c r="H9" s="531"/>
      <c r="I9" s="531"/>
      <c r="J9" s="35"/>
      <c r="K9" s="35"/>
      <c r="L9" s="35"/>
      <c r="M9" s="39"/>
      <c r="N9" s="39"/>
      <c r="O9" s="39"/>
      <c r="P9" s="39"/>
      <c r="Q9" s="25"/>
    </row>
    <row r="10" spans="1:54" ht="32.25" customHeight="1" thickBot="1">
      <c r="B10" s="27"/>
      <c r="C10" s="36"/>
      <c r="D10" s="527"/>
      <c r="E10" s="530"/>
      <c r="F10" s="127"/>
      <c r="G10" s="531"/>
      <c r="H10" s="531"/>
      <c r="I10" s="531"/>
      <c r="J10" s="35"/>
      <c r="K10" s="35"/>
      <c r="L10" s="35"/>
      <c r="M10" s="39"/>
      <c r="N10" s="39"/>
      <c r="O10" s="39"/>
      <c r="P10" s="39"/>
      <c r="Q10" s="25"/>
    </row>
    <row r="11" spans="1:54" ht="8.25" customHeight="1">
      <c r="B11" s="27"/>
      <c r="C11" s="36"/>
      <c r="D11" s="125"/>
      <c r="E11"/>
      <c r="F11"/>
      <c r="G11"/>
      <c r="H11"/>
      <c r="I11"/>
      <c r="J11" s="35"/>
      <c r="K11" s="35"/>
      <c r="L11" s="35"/>
      <c r="M11" s="39"/>
      <c r="N11" s="39"/>
      <c r="O11" s="39"/>
      <c r="P11" s="39"/>
      <c r="Q11" s="25"/>
    </row>
    <row r="12" spans="1:54" ht="15" customHeight="1">
      <c r="B12" s="27"/>
      <c r="C12" s="27"/>
      <c r="D12" s="126" t="s">
        <v>106</v>
      </c>
      <c r="E12" s="218">
        <f>'Overview Page'!C56</f>
        <v>0</v>
      </c>
      <c r="F12" s="43"/>
      <c r="G12" s="35"/>
      <c r="H12" s="35"/>
      <c r="I12" s="35"/>
      <c r="J12" s="35"/>
      <c r="K12" s="44"/>
      <c r="L12" s="26"/>
      <c r="M12" s="45"/>
      <c r="N12" s="45"/>
      <c r="O12" s="25"/>
      <c r="P12" s="45"/>
      <c r="Q12" s="25"/>
    </row>
    <row r="13" spans="1:54" ht="37.5" customHeight="1">
      <c r="B13" s="27"/>
      <c r="C13" s="346" t="s">
        <v>0</v>
      </c>
      <c r="D13" s="346" t="s">
        <v>1</v>
      </c>
      <c r="E13" s="347" t="s">
        <v>2</v>
      </c>
      <c r="F13" s="346" t="s">
        <v>20</v>
      </c>
      <c r="G13" s="348" t="s">
        <v>21</v>
      </c>
      <c r="H13" s="346" t="s">
        <v>4</v>
      </c>
      <c r="I13" s="349" t="s">
        <v>441</v>
      </c>
      <c r="J13" s="26"/>
      <c r="K13" s="26"/>
      <c r="L13" s="119" t="s">
        <v>5</v>
      </c>
      <c r="M13" s="118" t="s">
        <v>83</v>
      </c>
      <c r="N13" s="46"/>
      <c r="O13" s="94"/>
      <c r="P13" s="94"/>
      <c r="R13" s="35"/>
      <c r="S13" s="35"/>
      <c r="T13" s="1"/>
      <c r="U13" s="1"/>
      <c r="V13" s="1"/>
      <c r="W13" s="1"/>
      <c r="X13" s="35"/>
      <c r="Y13" s="35"/>
      <c r="Z13" s="35"/>
      <c r="AA13" s="35"/>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row>
    <row r="14" spans="1:54" ht="11.25" customHeight="1">
      <c r="A14" s="23" t="s">
        <v>69</v>
      </c>
      <c r="B14" s="27" t="s">
        <v>69</v>
      </c>
      <c r="C14" s="48"/>
      <c r="D14" s="49"/>
      <c r="E14" s="49"/>
      <c r="F14" s="49"/>
      <c r="G14" s="49"/>
      <c r="H14" s="356"/>
      <c r="I14" s="345"/>
      <c r="J14" s="26"/>
      <c r="K14" s="26"/>
      <c r="L14" s="78"/>
      <c r="M14" s="115"/>
      <c r="N14" s="46"/>
      <c r="O14" s="94"/>
      <c r="P14" s="94"/>
      <c r="R14" s="35"/>
      <c r="S14" s="35"/>
      <c r="T14" s="1"/>
      <c r="U14" s="1"/>
      <c r="V14" s="1"/>
      <c r="W14" s="1"/>
      <c r="X14" s="35"/>
      <c r="Y14" s="35"/>
      <c r="Z14" s="35"/>
      <c r="AA14" s="35"/>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row>
    <row r="15" spans="1:54" ht="31.5" customHeight="1">
      <c r="A15" s="23" t="s">
        <v>69</v>
      </c>
      <c r="B15" s="25" t="s">
        <v>69</v>
      </c>
      <c r="C15" s="123" t="s">
        <v>31</v>
      </c>
      <c r="D15" s="366" t="s">
        <v>93</v>
      </c>
      <c r="E15" s="89"/>
      <c r="F15" s="90"/>
      <c r="G15" s="90"/>
      <c r="H15" s="354"/>
      <c r="I15" s="316"/>
      <c r="J15" s="26"/>
      <c r="K15" s="26"/>
      <c r="L15" s="58"/>
      <c r="M15" s="115"/>
      <c r="N15" s="95"/>
      <c r="O15" s="94"/>
      <c r="P15" s="96"/>
      <c r="Q15" s="26"/>
      <c r="T15" s="367"/>
      <c r="U15" s="367"/>
      <c r="V15" s="367"/>
      <c r="W15" s="367"/>
    </row>
    <row r="16" spans="1:54" ht="20.25" customHeight="1">
      <c r="A16" s="25">
        <f>COUNTIF($L$16:$L16,"TRUE")</f>
        <v>0</v>
      </c>
      <c r="B16" s="25">
        <f>COUNTIF($L$16:L16,"TRUE")</f>
        <v>0</v>
      </c>
      <c r="C16" s="101" t="str">
        <f>IF($M$4=1,DataValTab!E68,
IF($M$4=2,DataValTab!K68,
""))</f>
        <v/>
      </c>
      <c r="D16" s="101" t="str">
        <f>IF($M$4=1,DataValTab!F68,
IF($M$4=2,DataValTab!L68,
""))</f>
        <v/>
      </c>
      <c r="E16" s="50"/>
      <c r="F16" s="51" t="str">
        <f>IF($M$4=1,DataValTab!I68,
IF($M$4=2,DataValTab!O68,
""))</f>
        <v/>
      </c>
      <c r="G16" s="224" t="str">
        <f>IF($M$4=1,DataValTab!G68,
IF($M$4=2,DataValTab!M68,
""))</f>
        <v/>
      </c>
      <c r="H16" s="52" t="str">
        <f>IF($M$4=1,DataValTab!H68,
IF($M$4=2,DataValTab!N68,
""))</f>
        <v/>
      </c>
      <c r="I16" s="350" t="str">
        <f>IF($M$4=1,DataValTab!J68,
IF($M$4=2,DataValTab!P68,
""))</f>
        <v/>
      </c>
      <c r="J16" s="26"/>
      <c r="K16" s="26"/>
      <c r="L16" s="81" t="b">
        <v>0</v>
      </c>
      <c r="M16" s="116" t="str">
        <f>IF($M$4=1,DataValTab!J4,
IF($M$4=2,DataValTab!P4,
""))</f>
        <v/>
      </c>
      <c r="N16" s="97"/>
      <c r="O16" s="94"/>
      <c r="P16" s="94"/>
      <c r="R16" s="35"/>
      <c r="S16" s="35"/>
      <c r="T16" s="1"/>
      <c r="U16" s="1"/>
      <c r="V16" s="1"/>
      <c r="W16" s="1"/>
      <c r="X16" s="35"/>
      <c r="Y16" s="35"/>
      <c r="Z16" s="35"/>
      <c r="AA16" s="35"/>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row>
    <row r="17" spans="1:54" ht="20.25" customHeight="1">
      <c r="A17" s="25">
        <f>COUNTIF($L$16:$L17,"TRUE")</f>
        <v>0</v>
      </c>
      <c r="B17" s="25">
        <f>COUNTIF($L$16:L17,"TRUE")</f>
        <v>0</v>
      </c>
      <c r="C17" s="101" t="str">
        <f>IF($M$4=1,DataValTab!E69,
IF($M$4=2,DataValTab!K69,
""))</f>
        <v/>
      </c>
      <c r="D17" s="101" t="str">
        <f>IF($M$4=1,DataValTab!F69,
IF($M$4=2,DataValTab!L69,
""))</f>
        <v/>
      </c>
      <c r="E17" s="50"/>
      <c r="F17" s="51" t="str">
        <f>IF($M$4=1,DataValTab!I69,
IF($M$4=2,DataValTab!O69,
""))</f>
        <v/>
      </c>
      <c r="G17" s="224" t="str">
        <f>IF($M$4=1,DataValTab!G69,
IF($M$4=2,DataValTab!M69,
""))</f>
        <v/>
      </c>
      <c r="H17" s="52" t="str">
        <f>IF($M$4=1,DataValTab!H69,
IF($M$4=2,DataValTab!N69,
""))</f>
        <v/>
      </c>
      <c r="I17" s="350" t="str">
        <f>IF($M$4=1,DataValTab!J69,
IF($M$4=2,DataValTab!P69,
""))</f>
        <v/>
      </c>
      <c r="J17" s="26"/>
      <c r="K17" s="26"/>
      <c r="L17" s="81" t="b">
        <v>0</v>
      </c>
      <c r="M17" s="116" t="str">
        <f>IF($M$4=1,DataValTab!J5,
IF($M$4=2,DataValTab!P5,
""))</f>
        <v/>
      </c>
      <c r="N17" s="97"/>
      <c r="O17" s="94"/>
      <c r="P17" s="94"/>
      <c r="T17" s="1"/>
      <c r="U17" s="1"/>
      <c r="V17" s="1"/>
      <c r="W17" s="1"/>
    </row>
    <row r="18" spans="1:54" ht="20.25" customHeight="1">
      <c r="A18" s="25">
        <f>COUNTIF($L$16:$L18,"TRUE")</f>
        <v>0</v>
      </c>
      <c r="B18" s="25">
        <f>COUNTIF($L$16:L18,"TRUE")</f>
        <v>0</v>
      </c>
      <c r="C18" s="101" t="str">
        <f>IF($M$4=1,DataValTab!E70,
IF($M$4=2,DataValTab!K70,
""))</f>
        <v/>
      </c>
      <c r="D18" s="101" t="str">
        <f>IF($M$4=1,DataValTab!F70,
IF($M$4=2,DataValTab!L70,
""))</f>
        <v/>
      </c>
      <c r="E18" s="50"/>
      <c r="F18" s="51" t="str">
        <f>IF($M$4=1,DataValTab!I70,
IF($M$4=2,DataValTab!O70,
""))</f>
        <v/>
      </c>
      <c r="G18" s="224" t="str">
        <f>IF($M$4=1,DataValTab!G70,
IF($M$4=2,DataValTab!M70,
""))</f>
        <v/>
      </c>
      <c r="H18" s="52" t="str">
        <f>IF($M$4=1,DataValTab!H70,
IF($M$4=2,DataValTab!N70,
""))</f>
        <v/>
      </c>
      <c r="I18" s="350" t="str">
        <f>IF($M$4=1,DataValTab!J70,
IF($M$4=2,DataValTab!P70,
""))</f>
        <v/>
      </c>
      <c r="J18" s="26"/>
      <c r="K18" s="26"/>
      <c r="L18" s="81" t="b">
        <v>0</v>
      </c>
      <c r="M18" s="116" t="str">
        <f>IF($M$4=1,DataValTab!J6,
IF($M$4=2,DataValTab!P6,
""))</f>
        <v/>
      </c>
      <c r="N18" s="97"/>
      <c r="O18" s="94"/>
      <c r="P18" s="94"/>
      <c r="R18" s="35"/>
      <c r="S18" s="35"/>
      <c r="T18" s="1"/>
      <c r="U18" s="1"/>
      <c r="V18" s="1"/>
      <c r="W18" s="1"/>
      <c r="X18" s="35"/>
      <c r="Y18" s="35"/>
      <c r="Z18" s="35"/>
      <c r="AA18" s="35"/>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row>
    <row r="19" spans="1:54" ht="20.25" customHeight="1">
      <c r="A19" s="25">
        <f>COUNTIF($L$16:$L19,"TRUE")</f>
        <v>0</v>
      </c>
      <c r="B19" s="25">
        <f>COUNTIF($L$16:L19,"TRUE")</f>
        <v>0</v>
      </c>
      <c r="C19" s="101" t="str">
        <f>IF($M$4=1,DataValTab!E71,
IF($M$4=2,DataValTab!K71,
""))</f>
        <v/>
      </c>
      <c r="D19" s="101" t="str">
        <f>IF($M$4=1,DataValTab!F71,
IF($M$4=2,DataValTab!L71,
""))</f>
        <v/>
      </c>
      <c r="E19" s="50"/>
      <c r="F19" s="51" t="str">
        <f>IF($M$4=1,DataValTab!I71,
IF($M$4=2,DataValTab!O71,
""))</f>
        <v/>
      </c>
      <c r="G19" s="224" t="str">
        <f>IF($M$4=1,DataValTab!G71,
IF($M$4=2,DataValTab!M71,
""))</f>
        <v/>
      </c>
      <c r="H19" s="52" t="str">
        <f>IF($M$4=1,DataValTab!H71,
IF($M$4=2,DataValTab!N71,
""))</f>
        <v/>
      </c>
      <c r="I19" s="350" t="str">
        <f>IF($M$4=1,DataValTab!J71,
IF($M$4=2,DataValTab!P71,
""))</f>
        <v/>
      </c>
      <c r="J19" s="26"/>
      <c r="K19" s="26"/>
      <c r="L19" s="81" t="b">
        <v>0</v>
      </c>
      <c r="M19" s="116" t="str">
        <f>IF($M$4=1,DataValTab!J7,
IF($M$4=2,DataValTab!P7,
""))</f>
        <v/>
      </c>
      <c r="N19" s="97"/>
      <c r="O19" s="94"/>
      <c r="P19" s="94"/>
      <c r="R19" s="35"/>
      <c r="S19" s="35"/>
      <c r="T19" s="1"/>
      <c r="U19" s="1"/>
      <c r="V19" s="1"/>
      <c r="W19" s="1"/>
      <c r="X19" s="35"/>
      <c r="Y19" s="35"/>
      <c r="Z19" s="35"/>
      <c r="AA19" s="35"/>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row>
    <row r="20" spans="1:54" ht="20.25" customHeight="1">
      <c r="A20" s="25">
        <f>COUNTIF($L$16:$L20,"TRUE")</f>
        <v>0</v>
      </c>
      <c r="B20" s="25">
        <f>COUNTIF($L$16:L20,"TRUE")</f>
        <v>0</v>
      </c>
      <c r="C20" s="101" t="str">
        <f>IF($M$4=1,DataValTab!E72,
IF($M$4=2,DataValTab!K72,
""))</f>
        <v/>
      </c>
      <c r="D20" s="101" t="str">
        <f>IF($M$4=1,DataValTab!F72,
IF($M$4=2,DataValTab!L72,
""))</f>
        <v/>
      </c>
      <c r="E20" s="50"/>
      <c r="F20" s="51" t="str">
        <f>IF($M$4=1,DataValTab!I72,
IF($M$4=2,DataValTab!O72,
""))</f>
        <v/>
      </c>
      <c r="G20" s="224" t="str">
        <f>IF($M$4=1,DataValTab!G72,
IF($M$4=2,DataValTab!M72,
""))</f>
        <v/>
      </c>
      <c r="H20" s="52" t="str">
        <f>IF($M$4=1,DataValTab!H72,
IF($M$4=2,DataValTab!N72,
""))</f>
        <v/>
      </c>
      <c r="I20" s="350" t="str">
        <f>IF($M$4=1,DataValTab!J72,
IF($M$4=2,DataValTab!P72,
""))</f>
        <v/>
      </c>
      <c r="J20" s="26"/>
      <c r="K20" s="26"/>
      <c r="L20" s="81" t="b">
        <v>0</v>
      </c>
      <c r="M20" s="116" t="str">
        <f>IF($M$4=1,DataValTab!J8,
IF($M$4=2,DataValTab!P8,
""))</f>
        <v/>
      </c>
      <c r="N20" s="97"/>
      <c r="O20" s="94"/>
      <c r="P20" s="94"/>
      <c r="R20" s="35"/>
      <c r="S20" s="35"/>
      <c r="T20" s="1"/>
      <c r="U20" s="1"/>
      <c r="V20" s="1"/>
      <c r="W20" s="1"/>
      <c r="X20" s="35"/>
      <c r="Y20" s="35"/>
      <c r="Z20" s="35"/>
      <c r="AA20" s="35"/>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row>
    <row r="21" spans="1:54" ht="20.25" customHeight="1">
      <c r="A21" s="25">
        <f>COUNTIF($L$16:$L21,"TRUE")</f>
        <v>0</v>
      </c>
      <c r="B21" s="25">
        <f>COUNTIF($L$16:L21,"TRUE")</f>
        <v>0</v>
      </c>
      <c r="C21" s="101" t="str">
        <f>IF($M$4=1,"",
IF($M$4=2,DataValTab!K73,
""))</f>
        <v/>
      </c>
      <c r="D21" s="101" t="str">
        <f>IF($M$4=1,"",
IF($M$4=2,DataValTab!L73,
""))</f>
        <v/>
      </c>
      <c r="E21" s="50"/>
      <c r="F21" s="51" t="str">
        <f>IF($M$4=1,"",
IF($M$4=2,DataValTab!O73,
""))</f>
        <v/>
      </c>
      <c r="G21" s="224" t="str">
        <f>IF($M$4=1,"",
IF($M$4=2,DataValTab!M73,
""))</f>
        <v/>
      </c>
      <c r="H21" s="52" t="str">
        <f>IF($M$4=1,"",
IF($M$4=2,DataValTab!N73,
""))</f>
        <v/>
      </c>
      <c r="I21" s="350" t="str">
        <f>IF($M$4=1,"",
IF($M$4=2,DataValTab!P73,
""))</f>
        <v/>
      </c>
      <c r="J21" s="26"/>
      <c r="K21" s="26"/>
      <c r="L21" s="81" t="b">
        <v>0</v>
      </c>
      <c r="M21" s="116" t="str">
        <f>IF($M$4=1,"",
IF($M$4=2,DataValTab!P9,
""))</f>
        <v/>
      </c>
      <c r="N21" s="97"/>
      <c r="O21" s="94"/>
      <c r="P21" s="94"/>
      <c r="T21" s="1"/>
      <c r="U21" s="1"/>
      <c r="V21" s="1"/>
      <c r="W21" s="1"/>
    </row>
    <row r="22" spans="1:54" ht="20.25" customHeight="1">
      <c r="A22" s="25">
        <f>COUNTIF($L$16:$L22,"TRUE")</f>
        <v>0</v>
      </c>
      <c r="B22" s="25">
        <f>COUNTIF($L$16:L22,"TRUE")</f>
        <v>0</v>
      </c>
      <c r="C22" s="101" t="str">
        <f>IF($M$4=1,"",
IF($M$4=2,DataValTab!K74,
""))</f>
        <v/>
      </c>
      <c r="D22" s="101" t="str">
        <f>IF($M$4=1,"",
IF($M$4=2,DataValTab!L74,
""))</f>
        <v/>
      </c>
      <c r="E22" s="361" t="str">
        <f>IF($M$4=1, "", IF($M$4=2, "'",""))</f>
        <v/>
      </c>
      <c r="F22" s="340" t="str">
        <f>IF($M$4=1,"",
IF($M$4=2,DataValTab!O74,
""))</f>
        <v/>
      </c>
      <c r="G22" s="224" t="str">
        <f>IF($M$4=1,"",
IF($M$4=2,DataValTab!M74,
""))</f>
        <v/>
      </c>
      <c r="H22" s="341" t="str">
        <f>IF($M$4=1,"",
IF($M$4=2,DataValTab!N74,
""))</f>
        <v/>
      </c>
      <c r="I22" s="350" t="str">
        <f>IF($M$4=1,"",
IF($M$4=2,DataValTab!P74,
""))</f>
        <v/>
      </c>
      <c r="J22" s="26"/>
      <c r="K22" s="26"/>
      <c r="L22" s="81" t="b">
        <v>0</v>
      </c>
      <c r="M22" s="116" t="str">
        <f>IF($M$4=1,"",
IF($M$4=2,DataValTab!P10,
""))</f>
        <v/>
      </c>
      <c r="N22" s="97"/>
      <c r="O22" s="94"/>
      <c r="P22" s="94"/>
      <c r="T22" s="1"/>
      <c r="U22" s="1"/>
      <c r="V22" s="1"/>
      <c r="W22" s="1"/>
    </row>
    <row r="23" spans="1:54" ht="12.75" customHeight="1">
      <c r="A23" s="25" t="s">
        <v>69</v>
      </c>
      <c r="B23" s="25" t="s">
        <v>69</v>
      </c>
      <c r="C23" s="53"/>
      <c r="D23" s="54"/>
      <c r="E23" s="55"/>
      <c r="F23" s="56"/>
      <c r="G23" s="57"/>
      <c r="H23" s="355"/>
      <c r="I23" s="351"/>
      <c r="J23" s="26"/>
      <c r="K23" s="26"/>
      <c r="L23" s="81"/>
      <c r="M23" s="116"/>
      <c r="N23" s="97"/>
      <c r="O23" s="94"/>
      <c r="P23" s="94"/>
    </row>
    <row r="24" spans="1:54" ht="31.5" customHeight="1">
      <c r="A24" s="25" t="s">
        <v>69</v>
      </c>
      <c r="B24" s="25" t="s">
        <v>69</v>
      </c>
      <c r="C24" s="123" t="s">
        <v>32</v>
      </c>
      <c r="D24" s="366" t="s">
        <v>94</v>
      </c>
      <c r="E24" s="90"/>
      <c r="F24" s="90"/>
      <c r="G24" s="90"/>
      <c r="H24" s="354"/>
      <c r="I24" s="352"/>
      <c r="J24" s="26"/>
      <c r="K24" s="26"/>
      <c r="L24" s="58"/>
      <c r="M24" s="116"/>
      <c r="N24" s="97"/>
      <c r="O24" s="94"/>
      <c r="P24" s="94"/>
    </row>
    <row r="25" spans="1:54" ht="20.25" customHeight="1">
      <c r="A25" s="25">
        <f>COUNTIF($L$16:$L25,"TRUE")</f>
        <v>0</v>
      </c>
      <c r="B25" s="25">
        <f>COUNTIF($L$25:L25,"TRUE")</f>
        <v>0</v>
      </c>
      <c r="C25" s="358" t="str">
        <f>IF($M$4=1,DataValTab!E75,
IF($M$4=2,DataValTab!K75,
""))</f>
        <v/>
      </c>
      <c r="D25" s="99" t="str">
        <f>IF($M$4=1,DataValTab!F75,
IF($M$4=2,DataValTab!L75,
""))</f>
        <v/>
      </c>
      <c r="E25" s="100"/>
      <c r="F25" s="51" t="str">
        <f>IF($M$4=1,DataValTab!I75,
IF($M$4=2,DataValTab!O75,
""))</f>
        <v/>
      </c>
      <c r="G25" s="224" t="str">
        <f>IF($M$4=1,DataValTab!G75,
IF($M$4=2,DataValTab!M75,
""))</f>
        <v/>
      </c>
      <c r="H25" s="52" t="str">
        <f>IF($M$4=1,DataValTab!H75,
IF($M$4=2,DataValTab!N75,
""))</f>
        <v/>
      </c>
      <c r="I25" s="350" t="str">
        <f>IF($M$4=1,DataValTab!J75,
IF($M$4=2,DataValTab!P75,
""))</f>
        <v/>
      </c>
      <c r="J25" s="26"/>
      <c r="K25" s="26"/>
      <c r="L25" s="81" t="b">
        <v>0</v>
      </c>
      <c r="M25" s="116" t="str">
        <f>IF($M$4=1,DataValTab!J9,
IF($M$4=2,DataValTab!P12,
""))</f>
        <v/>
      </c>
      <c r="N25" s="97"/>
      <c r="O25" s="94"/>
      <c r="P25" s="94"/>
    </row>
    <row r="26" spans="1:54" ht="20.25" customHeight="1">
      <c r="A26" s="25">
        <f>COUNTIF($L$16:$L26,"TRUE")</f>
        <v>0</v>
      </c>
      <c r="B26" s="25">
        <f>COUNTIF($L$25:L26,"TRUE")</f>
        <v>0</v>
      </c>
      <c r="C26" s="358" t="str">
        <f>IF($M$4=1,DataValTab!E76,
IF($M$4=2,DataValTab!K76,
""))</f>
        <v/>
      </c>
      <c r="D26" s="99" t="str">
        <f>IF($M$4=1,DataValTab!F76,
IF($M$4=2,DataValTab!L76,
""))</f>
        <v/>
      </c>
      <c r="E26" s="50"/>
      <c r="F26" s="51" t="str">
        <f>IF($M$4=1,DataValTab!I76,
IF($M$4=2,DataValTab!O76,
""))</f>
        <v/>
      </c>
      <c r="G26" s="224" t="str">
        <f>IF($M$4=1,DataValTab!G76,
IF($M$4=2,DataValTab!M76,
""))</f>
        <v/>
      </c>
      <c r="H26" s="52" t="str">
        <f>IF($M$4=1,DataValTab!H76,
IF($M$4=2,DataValTab!N76,
""))</f>
        <v/>
      </c>
      <c r="I26" s="350" t="str">
        <f>IF($M$4=1,DataValTab!J76,
IF($M$4=2,DataValTab!P76,
""))</f>
        <v/>
      </c>
      <c r="J26" s="26"/>
      <c r="K26" s="26"/>
      <c r="L26" s="81" t="b">
        <v>0</v>
      </c>
      <c r="M26" s="116" t="str">
        <f>IF($M$4=1,DataValTab!J11,
IF($M$4=2,DataValTab!P13,
""))</f>
        <v/>
      </c>
      <c r="N26" s="97"/>
      <c r="O26" s="94"/>
      <c r="P26" s="94"/>
    </row>
    <row r="27" spans="1:54" ht="20.25" customHeight="1">
      <c r="A27" s="25">
        <f>COUNTIF($L$16:$L27,"TRUE")</f>
        <v>0</v>
      </c>
      <c r="B27" s="25">
        <f>COUNTIF($L$25:L27,"TRUE")</f>
        <v>0</v>
      </c>
      <c r="C27" s="358" t="str">
        <f>IF($M$4=1,DataValTab!E77,
IF($M$4=2,DataValTab!K77,
""))</f>
        <v/>
      </c>
      <c r="D27" s="99" t="str">
        <f>IF($M$4=1,DataValTab!F77,
IF($M$4=2,DataValTab!L77,
""))</f>
        <v/>
      </c>
      <c r="E27" s="50"/>
      <c r="F27" s="51" t="str">
        <f>IF($M$4=1,DataValTab!I77,
IF($M$4=2,DataValTab!O77,
""))</f>
        <v/>
      </c>
      <c r="G27" s="224" t="str">
        <f>IF($M$4=1,DataValTab!G77,
IF($M$4=2,DataValTab!M77,
""))</f>
        <v/>
      </c>
      <c r="H27" s="52" t="str">
        <f>IF($M$4=1,DataValTab!H77,
IF($M$4=2,DataValTab!N77,
""))</f>
        <v/>
      </c>
      <c r="I27" s="350" t="str">
        <f>IF($M$4=1,DataValTab!J77,
IF($M$4=2,DataValTab!P77,
""))</f>
        <v/>
      </c>
      <c r="J27" s="26"/>
      <c r="K27" s="26"/>
      <c r="L27" s="81" t="b">
        <v>0</v>
      </c>
      <c r="M27" s="116" t="str">
        <f>IF($M$4=1,DataValTab!J12,
IF($M$4=2,DataValTab!P16,
""))</f>
        <v/>
      </c>
      <c r="N27" s="97"/>
      <c r="O27" s="94"/>
      <c r="P27" s="94"/>
    </row>
    <row r="28" spans="1:54" ht="20.25" customHeight="1">
      <c r="A28" s="25">
        <f>COUNTIF($L$16:$L28,"TRUE")</f>
        <v>0</v>
      </c>
      <c r="B28" s="25">
        <f>COUNTIF($L$25:L28,"TRUE")</f>
        <v>0</v>
      </c>
      <c r="C28" s="358" t="str">
        <f>IF($M$4=1,DataValTab!E78,
IF($M$4=2,DataValTab!K78,
""))</f>
        <v/>
      </c>
      <c r="D28" s="99" t="str">
        <f>IF($M$4=1,DataValTab!F78,
IF($M$4=2,DataValTab!L78,
""))</f>
        <v/>
      </c>
      <c r="E28" s="50"/>
      <c r="F28" s="51" t="str">
        <f>IF($M$4=1,DataValTab!I78,
IF($M$4=2,DataValTab!O78,
""))</f>
        <v/>
      </c>
      <c r="G28" s="224" t="str">
        <f>IF($M$4=1,DataValTab!G78,
IF($M$4=2,DataValTab!M78,
""))</f>
        <v/>
      </c>
      <c r="H28" s="52" t="str">
        <f>IF($M$4=1,DataValTab!H78,
IF($M$4=2,DataValTab!N78,
""))</f>
        <v/>
      </c>
      <c r="I28" s="350" t="str">
        <f>IF($M$4=1,DataValTab!J78,
IF($M$4=2,DataValTab!P78,
""))</f>
        <v/>
      </c>
      <c r="J28" s="26"/>
      <c r="K28" s="26"/>
      <c r="L28" s="81" t="b">
        <v>0</v>
      </c>
      <c r="M28" s="116" t="str">
        <f>IF($M$4=1,DataValTab!J13,
IF($M$4=2,DataValTab!P19,
""))</f>
        <v/>
      </c>
      <c r="N28" s="97"/>
      <c r="O28" s="94"/>
      <c r="P28" s="94"/>
    </row>
    <row r="29" spans="1:54" ht="20.25" customHeight="1">
      <c r="A29" s="25">
        <f>COUNTIF($L$16:$L29,"TRUE")</f>
        <v>0</v>
      </c>
      <c r="B29" s="25">
        <f>COUNTIF($L$25:L29,"TRUE")</f>
        <v>0</v>
      </c>
      <c r="C29" s="358" t="str">
        <f>IF($M$4=1,DataValTab!E79,
IF($M$4=2,DataValTab!K79,
""))</f>
        <v/>
      </c>
      <c r="D29" s="99" t="str">
        <f>IF($M$4=1,DataValTab!F79,
IF($M$4=2,DataValTab!L79,
""))</f>
        <v/>
      </c>
      <c r="E29" s="50"/>
      <c r="F29" s="51" t="str">
        <f>IF($M$4=1,DataValTab!I79,
IF($M$4=2,DataValTab!O79,
""))</f>
        <v/>
      </c>
      <c r="G29" s="224" t="str">
        <f>IF($M$4=1,DataValTab!G79,
IF($M$4=2,DataValTab!M79,
""))</f>
        <v/>
      </c>
      <c r="H29" s="52" t="str">
        <f>IF($M$4=1,DataValTab!H79,
IF($M$4=2,DataValTab!N79,
""))</f>
        <v/>
      </c>
      <c r="I29" s="350" t="str">
        <f>IF($M$4=1,DataValTab!J79,
IF($M$4=2,DataValTab!P79,
""))</f>
        <v/>
      </c>
      <c r="J29" s="26"/>
      <c r="K29" s="26"/>
      <c r="L29" s="81" t="b">
        <v>0</v>
      </c>
      <c r="M29" s="116" t="str">
        <f>IF($M$4=1,DataValTab!J14,
IF($M$4=2,DataValTab!P20,
""))</f>
        <v/>
      </c>
      <c r="N29" s="97"/>
      <c r="O29" s="94"/>
      <c r="P29" s="96"/>
      <c r="Q29" s="26"/>
    </row>
    <row r="30" spans="1:54" ht="20.25" customHeight="1">
      <c r="A30" s="25">
        <f>COUNTIF($L$16:$L30,"TRUE")</f>
        <v>0</v>
      </c>
      <c r="B30" s="25">
        <f>COUNTIF($L$25:L30,"TRUE")</f>
        <v>0</v>
      </c>
      <c r="C30" s="358" t="str">
        <f>IF($M$4=1,DataValTab!E80,
IF($M$4=2,"",
""))</f>
        <v/>
      </c>
      <c r="D30" s="99" t="str">
        <f>IF($M$4=1,DataValTab!F80,
IF($M$4=2,"",
""))</f>
        <v/>
      </c>
      <c r="E30" s="371" t="str">
        <f>IF($M$4=1,DataValTab!BC32,
IF($M$4=2,"",
""))</f>
        <v/>
      </c>
      <c r="F30" s="51" t="str">
        <f>IF($M$4=1,DataValTab!I80,
IF($M$4=2,"",
""))</f>
        <v/>
      </c>
      <c r="G30" s="224" t="str">
        <f>IF($M$4=1,DataValTab!G80,
IF($M$4=2,"",
""))</f>
        <v/>
      </c>
      <c r="H30" s="52" t="str">
        <f>IF($M$4=1,DataValTab!H80,
IF($M$4=2,"",
""))</f>
        <v/>
      </c>
      <c r="I30" s="350" t="str">
        <f>IF($M$4=1,DataValTab!J80,
IF($M$4=2,"",
""))</f>
        <v/>
      </c>
      <c r="J30" s="26"/>
      <c r="K30" s="26"/>
      <c r="L30" s="81" t="b">
        <v>0</v>
      </c>
      <c r="M30" s="116" t="str">
        <f>IF($M$4=1,DataValTab!J15,
IF($M$4=2,"",
""))</f>
        <v/>
      </c>
      <c r="N30" s="97"/>
      <c r="O30" s="94"/>
      <c r="P30" s="96"/>
      <c r="Q30" s="26"/>
    </row>
    <row r="31" spans="1:54" ht="13.5" customHeight="1">
      <c r="A31" s="25" t="s">
        <v>69</v>
      </c>
      <c r="B31" s="25" t="s">
        <v>69</v>
      </c>
      <c r="C31" s="53"/>
      <c r="D31" s="59"/>
      <c r="E31" s="55"/>
      <c r="F31" s="60"/>
      <c r="G31" s="57"/>
      <c r="H31" s="355"/>
      <c r="I31" s="351"/>
      <c r="J31" s="26"/>
      <c r="K31" s="26"/>
      <c r="L31" s="81"/>
      <c r="M31" s="116"/>
      <c r="N31" s="97"/>
      <c r="O31" s="94"/>
      <c r="P31" s="96"/>
      <c r="Q31" s="26"/>
    </row>
    <row r="32" spans="1:54" ht="31.5" customHeight="1">
      <c r="A32" s="25" t="s">
        <v>69</v>
      </c>
      <c r="B32" s="25" t="s">
        <v>69</v>
      </c>
      <c r="C32" s="124" t="s">
        <v>95</v>
      </c>
      <c r="D32" s="368" t="s">
        <v>96</v>
      </c>
      <c r="E32" s="89"/>
      <c r="F32" s="91"/>
      <c r="G32" s="92"/>
      <c r="H32" s="352"/>
      <c r="I32" s="352"/>
      <c r="J32" s="26"/>
      <c r="K32" s="26"/>
      <c r="L32" s="81"/>
      <c r="M32" s="116"/>
      <c r="N32" s="97"/>
      <c r="O32" s="94"/>
      <c r="P32" s="94"/>
    </row>
    <row r="33" spans="1:17" ht="20.25" customHeight="1">
      <c r="A33" s="25">
        <f>COUNTIF($L$16:$L33,"TRUE")</f>
        <v>0</v>
      </c>
      <c r="B33" s="25">
        <f>COUNTIF($L$33,"TRUE")</f>
        <v>0</v>
      </c>
      <c r="C33" s="359" t="str">
        <f>IF($M$4=1,DataValTab!E81,
IF($M$4=2,DataValTab!K81,
""))</f>
        <v/>
      </c>
      <c r="D33" s="98" t="str">
        <f>IF($M$4=1,DataValTab!F81,
IF($M$4=2,DataValTab!L81,
""))</f>
        <v/>
      </c>
      <c r="E33" s="50"/>
      <c r="F33" s="51" t="str">
        <f>IF($M$4=1,DataValTab!I81,
IF($M$4=2,DataValTab!O81,
""))</f>
        <v/>
      </c>
      <c r="G33" s="224" t="str">
        <f>IF($M$4=1,DataValTab!G81,
IF($M$4=2,DataValTab!M81,
""))</f>
        <v/>
      </c>
      <c r="H33" s="52" t="str">
        <f>IF($M$4=1,DataValTab!H81,
IF($M$4=2,DataValTab!N81,
""))</f>
        <v/>
      </c>
      <c r="I33" s="350" t="str">
        <f>IF($M$4=1,DataValTab!J81,
IF($M$4=2,DataValTab!P81,
""))</f>
        <v/>
      </c>
      <c r="J33" s="26"/>
      <c r="K33" s="26"/>
      <c r="L33" s="81" t="b">
        <v>0</v>
      </c>
      <c r="M33" s="116" t="str">
        <f>IF($M$4=1,DataValTab!J16,
IF($M$4=2,DataValTab!P21,
""))</f>
        <v/>
      </c>
      <c r="N33" s="97"/>
      <c r="O33" s="94"/>
      <c r="P33" s="96"/>
      <c r="Q33" s="26"/>
    </row>
    <row r="34" spans="1:17" ht="20.25" customHeight="1">
      <c r="A34" s="25">
        <f>COUNTIF($L$16:$L34,"TRUE")</f>
        <v>0</v>
      </c>
      <c r="B34" s="25">
        <f>COUNTIF($L$33:L34,"TRUE")</f>
        <v>0</v>
      </c>
      <c r="C34" s="359" t="str">
        <f>IF($M$4=1,DataValTab!E82,
IF($M$4=2,DataValTab!K82,
""))</f>
        <v/>
      </c>
      <c r="D34" s="98" t="str">
        <f>IF($M$4=1,DataValTab!F82,
IF($M$4=2,DataValTab!L82,
""))</f>
        <v/>
      </c>
      <c r="E34" s="50"/>
      <c r="F34" s="51" t="str">
        <f>IF($M$4=1,DataValTab!I82,
IF($M$4=2,DataValTab!O82,
""))</f>
        <v/>
      </c>
      <c r="G34" s="224" t="str">
        <f>IF($M$4=1,DataValTab!G82,
IF($M$4=2,DataValTab!M82,
""))</f>
        <v/>
      </c>
      <c r="H34" s="52" t="str">
        <f>IF($M$4=1,DataValTab!H82,
IF($M$4=2,DataValTab!N82,
""))</f>
        <v/>
      </c>
      <c r="I34" s="350" t="str">
        <f>IF($M$4=1,DataValTab!J82,
IF($M$4=2,DataValTab!P82,
""))</f>
        <v/>
      </c>
      <c r="J34" s="26"/>
      <c r="K34" s="26"/>
      <c r="L34" s="81" t="b">
        <v>0</v>
      </c>
      <c r="M34" s="116" t="str">
        <f>IF($M$4=1,DataValTab!J17,
IF($M$4=2,DataValTab!P22,
""))</f>
        <v/>
      </c>
      <c r="N34" s="97"/>
      <c r="O34" s="94"/>
      <c r="P34" s="96"/>
      <c r="Q34" s="26"/>
    </row>
    <row r="35" spans="1:17" ht="20.25" customHeight="1">
      <c r="A35" s="25">
        <f>COUNTIF($L$16:$L35,"TRUE")</f>
        <v>0</v>
      </c>
      <c r="B35" s="25">
        <f>COUNTIF($L$33:L35,"TRUE")</f>
        <v>0</v>
      </c>
      <c r="C35" s="359" t="str">
        <f>IF($M$4=1,DataValTab!E83,
IF($M$4=2,DataValTab!K83,
""))</f>
        <v/>
      </c>
      <c r="D35" s="98" t="str">
        <f>IF($M$4=1,DataValTab!F83,
IF($M$4=2,DataValTab!L83,
""))</f>
        <v/>
      </c>
      <c r="E35" s="61"/>
      <c r="F35" s="51" t="str">
        <f>IF($M$4=1,DataValTab!I83,
IF($M$4=2,DataValTab!O83,
""))</f>
        <v/>
      </c>
      <c r="G35" s="224" t="str">
        <f>IF($M$4=1,DataValTab!G83,
IF($M$4=2,DataValTab!M83,
""))</f>
        <v/>
      </c>
      <c r="H35" s="52" t="str">
        <f>IF($M$4=1,DataValTab!H83,
IF($M$4=2,DataValTab!N83,
""))</f>
        <v/>
      </c>
      <c r="I35" s="350" t="str">
        <f>IF($M$4=1,DataValTab!J83,
IF($M$4=2,DataValTab!P83,
""))</f>
        <v/>
      </c>
      <c r="J35" s="26"/>
      <c r="K35" s="26"/>
      <c r="L35" s="81" t="b">
        <v>0</v>
      </c>
      <c r="M35" s="116" t="str">
        <f>IF($M$4=1,DataValTab!J18,
IF($M$4=2,DataValTab!P23,
""))</f>
        <v/>
      </c>
      <c r="N35" s="97"/>
      <c r="O35" s="94"/>
      <c r="P35" s="96"/>
      <c r="Q35" s="26"/>
    </row>
    <row r="36" spans="1:17" ht="20.25" customHeight="1">
      <c r="A36" s="25">
        <f>COUNTIF($L$16:$L36,"TRUE")</f>
        <v>0</v>
      </c>
      <c r="B36" s="25">
        <f>COUNTIF($L$33:L36,"TRUE")</f>
        <v>0</v>
      </c>
      <c r="C36" s="359" t="str">
        <f>IF($M$4=1,DataValTab!E84,
IF($M$4=2,DataValTab!K84,
""))</f>
        <v/>
      </c>
      <c r="D36" s="98" t="str">
        <f>IF($M$4=1,DataValTab!F84,
IF($M$4=2,DataValTab!L84,
""))</f>
        <v/>
      </c>
      <c r="E36" s="61"/>
      <c r="F36" s="51" t="str">
        <f>IF($M$4=1,DataValTab!I84,
IF($M$4=2,DataValTab!O84,
""))</f>
        <v/>
      </c>
      <c r="G36" s="224" t="str">
        <f>IF($M$4=1,DataValTab!G84,
IF($M$4=2,DataValTab!M84,
""))</f>
        <v/>
      </c>
      <c r="H36" s="52" t="str">
        <f>IF($M$4=1,DataValTab!H84,
IF($M$4=2,DataValTab!N84,
""))</f>
        <v/>
      </c>
      <c r="I36" s="350" t="str">
        <f>IF($M$4=1,DataValTab!J84,
IF($M$4=2,DataValTab!P84,
""))</f>
        <v/>
      </c>
      <c r="J36" s="26"/>
      <c r="K36" s="26"/>
      <c r="L36" s="81" t="b">
        <v>0</v>
      </c>
      <c r="M36" s="116" t="str">
        <f>IF($M$4=1,DataValTab!J19,
IF($M$4=2,DataValTab!P23,
""))</f>
        <v/>
      </c>
      <c r="N36" s="97"/>
      <c r="O36" s="94"/>
      <c r="P36" s="94"/>
    </row>
    <row r="37" spans="1:17" ht="20.25" customHeight="1">
      <c r="A37" s="25">
        <f>COUNTIF($L$16:$L37,"TRUE")</f>
        <v>0</v>
      </c>
      <c r="B37" s="25">
        <f>COUNTIF($L$33:L37,"TRUE")</f>
        <v>0</v>
      </c>
      <c r="C37" s="359" t="str">
        <f>IF($M$4=1,DataValTab!E85,
IF($M$4=2,DataValTab!K85,
""))</f>
        <v/>
      </c>
      <c r="D37" s="98" t="str">
        <f>IF($M$4=1,DataValTab!F85,
IF($M$4=2,DataValTab!L85,
""))</f>
        <v/>
      </c>
      <c r="E37" s="61"/>
      <c r="F37" s="51" t="str">
        <f>IF($M$4=1,DataValTab!I85,
IF($M$4=2,DataValTab!O85,
""))</f>
        <v/>
      </c>
      <c r="G37" s="224" t="str">
        <f>IF($M$4=1,DataValTab!G85,
IF($M$4=2,DataValTab!M85,
""))</f>
        <v/>
      </c>
      <c r="H37" s="52" t="str">
        <f>IF($M$4=1,DataValTab!H85,
IF($M$4=2,DataValTab!N85,
""))</f>
        <v/>
      </c>
      <c r="I37" s="350" t="str">
        <f>IF($M$4=1,DataValTab!J85,
IF($M$4=2,DataValTab!P85,
""))</f>
        <v/>
      </c>
      <c r="J37" s="26"/>
      <c r="K37" s="26"/>
      <c r="L37" s="81" t="b">
        <v>0</v>
      </c>
      <c r="M37" s="116" t="str">
        <f>IF($M$4=1,DataValTab!J20,
IF($M$4=2,DataValTab!P24,
""))</f>
        <v/>
      </c>
      <c r="N37" s="97"/>
      <c r="O37" s="94"/>
      <c r="P37" s="96"/>
      <c r="Q37" s="26"/>
    </row>
    <row r="38" spans="1:17" ht="20.25" customHeight="1">
      <c r="A38" s="25">
        <f>COUNTIF($L$16:$L38,"TRUE")</f>
        <v>0</v>
      </c>
      <c r="B38" s="25">
        <f>COUNTIF($L$33:L38,"TRUE")</f>
        <v>0</v>
      </c>
      <c r="C38" s="359" t="str">
        <f>IF($M$4=1,DataValTab!E86,
IF($M$4=2,DataValTab!K86,
""))</f>
        <v/>
      </c>
      <c r="D38" s="98" t="str">
        <f>IF($M$4=1,DataValTab!F86,
IF($M$4=2,DataValTab!L86,
""))</f>
        <v/>
      </c>
      <c r="E38" s="61"/>
      <c r="F38" s="51" t="str">
        <f>IF($M$4=1,DataValTab!I86,
IF($M$4=2,DataValTab!O86,
""))</f>
        <v/>
      </c>
      <c r="G38" s="224" t="str">
        <f>IF($M$4=1,DataValTab!G86,
IF($M$4=2,DataValTab!M86,
""))</f>
        <v/>
      </c>
      <c r="H38" s="52" t="str">
        <f>IF($M$4=1,DataValTab!H86,
IF($M$4=2,DataValTab!N86,
""))</f>
        <v/>
      </c>
      <c r="I38" s="350" t="str">
        <f>IF($M$4=1,DataValTab!J86,
IF($M$4=2,DataValTab!P86,
""))</f>
        <v/>
      </c>
      <c r="J38" s="26"/>
      <c r="K38" s="26"/>
      <c r="L38" s="81" t="b">
        <v>0</v>
      </c>
      <c r="M38" s="116" t="str">
        <f>IF($M$4=1,DataValTab!J21,
IF($M$4=2,DataValTab!P25,
""))</f>
        <v/>
      </c>
      <c r="N38" s="97"/>
      <c r="O38" s="94"/>
      <c r="P38" s="96"/>
      <c r="Q38" s="26"/>
    </row>
    <row r="39" spans="1:17" ht="20.25" customHeight="1">
      <c r="A39" s="25">
        <f>COUNTIF($L$16:$L39,"TRUE")</f>
        <v>0</v>
      </c>
      <c r="B39" s="25">
        <f>COUNTIF($L$33:L39,"TRUE")</f>
        <v>0</v>
      </c>
      <c r="C39" s="359" t="str">
        <f>IF($M$4=1,DataValTab!E87,
IF($M$4=2,DataValTab!K87,
""))</f>
        <v/>
      </c>
      <c r="D39" s="98" t="str">
        <f>IF($M$4=1,DataValTab!F87,
IF($M$4=2,DataValTab!L87,
""))</f>
        <v/>
      </c>
      <c r="E39" s="61"/>
      <c r="F39" s="51" t="str">
        <f>IF($M$4=1,DataValTab!I87,
IF($M$4=2,DataValTab!O87,
""))</f>
        <v/>
      </c>
      <c r="G39" s="224" t="str">
        <f>IF($M$4=1,DataValTab!G87,
IF($M$4=2,DataValTab!M87,
""))</f>
        <v/>
      </c>
      <c r="H39" s="52" t="str">
        <f>IF($M$4=1,DataValTab!H87,
IF($M$4=2,DataValTab!N87,
""))</f>
        <v/>
      </c>
      <c r="I39" s="350" t="str">
        <f>IF($M$4=1,DataValTab!J87,
IF($M$4=2,DataValTab!P87,
""))</f>
        <v/>
      </c>
      <c r="J39" s="26"/>
      <c r="K39" s="26"/>
      <c r="L39" s="81" t="b">
        <v>0</v>
      </c>
      <c r="M39" s="116" t="str">
        <f>IF($M$4=1,DataValTab!J22,
IF($M$4=2,DataValTab!P27,
""))</f>
        <v/>
      </c>
      <c r="N39" s="97"/>
      <c r="O39" s="94"/>
      <c r="P39" s="96"/>
      <c r="Q39" s="26"/>
    </row>
    <row r="40" spans="1:17" ht="20.25" customHeight="1">
      <c r="A40" s="25">
        <f>COUNTIF($L$16:$L40,"TRUE")</f>
        <v>0</v>
      </c>
      <c r="B40" s="25">
        <f>COUNTIF($L$33:L40,"TRUE")</f>
        <v>0</v>
      </c>
      <c r="C40" s="359" t="str">
        <f>IF($M$4=1,DataValTab!E88,
IF($M$4=2,DataValTab!K88,
""))</f>
        <v/>
      </c>
      <c r="D40" s="98" t="str">
        <f>IF($M$4=1,DataValTab!F88,
IF($M$4=2,DataValTab!L88,
""))</f>
        <v/>
      </c>
      <c r="E40" s="61"/>
      <c r="F40" s="51" t="str">
        <f>IF($M$4=1,DataValTab!I88,
IF($M$4=2,DataValTab!O88,
""))</f>
        <v/>
      </c>
      <c r="G40" s="224" t="str">
        <f>IF($M$4=1,DataValTab!G88,
IF($M$4=2,DataValTab!M88,
""))</f>
        <v/>
      </c>
      <c r="H40" s="52" t="str">
        <f>IF($M$4=1,DataValTab!H88,
IF($M$4=2,DataValTab!N88,
""))</f>
        <v/>
      </c>
      <c r="I40" s="350" t="str">
        <f>IF($M$4=1,DataValTab!J88,
IF($M$4=2,DataValTab!P88,
""))</f>
        <v/>
      </c>
      <c r="J40" s="26"/>
      <c r="K40" s="26"/>
      <c r="L40" s="81" t="b">
        <v>0</v>
      </c>
      <c r="M40" s="116" t="str">
        <f>IF($M$4=1,DataValTab!J23,
IF($M$4=2,DataValTab!P28,
""))</f>
        <v/>
      </c>
      <c r="N40" s="97"/>
      <c r="O40" s="94"/>
      <c r="P40" s="96"/>
      <c r="Q40" s="26"/>
    </row>
    <row r="41" spans="1:17" ht="20.25" customHeight="1">
      <c r="A41" s="25">
        <f>COUNTIF($L$16:$L41,"TRUE")</f>
        <v>0</v>
      </c>
      <c r="B41" s="25">
        <f>COUNTIF($L$33:L41,"TRUE")</f>
        <v>0</v>
      </c>
      <c r="C41" s="359" t="str">
        <f>IF($M$4=1,DataValTab!E89,
IF($M$4=2,DataValTab!K89,
""))</f>
        <v/>
      </c>
      <c r="D41" s="98" t="str">
        <f>IF($M$4=1,DataValTab!F89,
IF($M$4=2,DataValTab!L89,
""))</f>
        <v/>
      </c>
      <c r="E41" s="61"/>
      <c r="F41" s="51" t="str">
        <f>IF($M$4=1,DataValTab!I89,
IF($M$4=2,DataValTab!O89,
""))</f>
        <v/>
      </c>
      <c r="G41" s="224" t="str">
        <f>IF($M$4=1,DataValTab!G89,
IF($M$4=2,DataValTab!M89,
""))</f>
        <v/>
      </c>
      <c r="H41" s="52" t="str">
        <f>IF($M$4=1,DataValTab!H89,
IF($M$4=2,DataValTab!N89,
""))</f>
        <v/>
      </c>
      <c r="I41" s="350" t="str">
        <f>IF($M$4=1,DataValTab!J89,
IF($M$4=2,DataValTab!P89,
""))</f>
        <v/>
      </c>
      <c r="J41" s="26"/>
      <c r="K41" s="26"/>
      <c r="L41" s="81" t="b">
        <v>0</v>
      </c>
      <c r="M41" s="116" t="str">
        <f>IF($M$4=1,DataValTab!J24,
IF($M$4=2,DataValTab!P29,
""))</f>
        <v/>
      </c>
      <c r="N41" s="97"/>
      <c r="O41" s="94"/>
      <c r="P41" s="96"/>
      <c r="Q41" s="26"/>
    </row>
    <row r="42" spans="1:17" ht="20.25" customHeight="1">
      <c r="A42" s="25">
        <f>COUNTIF($L$16:$L42,"TRUE")</f>
        <v>0</v>
      </c>
      <c r="B42" s="25">
        <f>COUNTIF($L$33:L42,"TRUE")</f>
        <v>0</v>
      </c>
      <c r="C42" s="359" t="str">
        <f>IF($M$4=1,DataValTab!E90,
IF($M$4=2,DataValTab!K90,
""))</f>
        <v/>
      </c>
      <c r="D42" s="98" t="str">
        <f>IF($M$4=1,DataValTab!F90,
IF($M$4=2,DataValTab!L90,
""))</f>
        <v/>
      </c>
      <c r="E42" s="61"/>
      <c r="F42" s="51" t="str">
        <f>IF($M$4=1,DataValTab!I90,
IF($M$4=2,DataValTab!O90,
""))</f>
        <v/>
      </c>
      <c r="G42" s="224" t="str">
        <f>IF($M$4=1,DataValTab!G90,
IF($M$4=2,DataValTab!M90,
""))</f>
        <v/>
      </c>
      <c r="H42" s="52" t="str">
        <f>IF($M$4=1,DataValTab!H90,
IF($M$4=2,DataValTab!N90,
""))</f>
        <v/>
      </c>
      <c r="I42" s="350" t="str">
        <f>IF($M$4=1,DataValTab!J90,
IF($M$4=2,DataValTab!P90,
""))</f>
        <v/>
      </c>
      <c r="J42" s="26"/>
      <c r="K42" s="26"/>
      <c r="L42" s="81" t="b">
        <v>0</v>
      </c>
      <c r="M42" s="116" t="str">
        <f>IF($M$4=1,DataValTab!J25,
IF($M$4=2,DataValTab!P30,
""))</f>
        <v/>
      </c>
      <c r="N42" s="97"/>
      <c r="O42" s="94"/>
      <c r="P42" s="96"/>
      <c r="Q42" s="26"/>
    </row>
    <row r="43" spans="1:17" ht="20.25" customHeight="1">
      <c r="A43" s="25">
        <f>COUNTIF($L$16:$L43,"TRUE")</f>
        <v>0</v>
      </c>
      <c r="B43" s="25">
        <f>COUNTIF($L$33:L43,"TRUE")</f>
        <v>0</v>
      </c>
      <c r="C43" s="359" t="str">
        <f>IF($M$4=1,DataValTab!E91,
IF($M$4=2,DataValTab!K91,
""))</f>
        <v/>
      </c>
      <c r="D43" s="98" t="str">
        <f>IF($M$4=1,DataValTab!F91,
IF($M$4=2,DataValTab!L91,
""))</f>
        <v/>
      </c>
      <c r="E43" s="61"/>
      <c r="F43" s="51" t="str">
        <f>IF($M$4=1,DataValTab!I91,
IF($M$4=2,DataValTab!O91,
""))</f>
        <v/>
      </c>
      <c r="G43" s="224" t="str">
        <f>IF($M$4=1,DataValTab!G91,
IF($M$4=2,DataValTab!M91,
""))</f>
        <v/>
      </c>
      <c r="H43" s="52" t="str">
        <f>IF($M$4=1,DataValTab!H91,
IF($M$4=2,DataValTab!N91,
""))</f>
        <v/>
      </c>
      <c r="I43" s="350" t="str">
        <f>IF($M$4=1,DataValTab!J91,
IF($M$4=2,DataValTab!P91,
""))</f>
        <v/>
      </c>
      <c r="J43" s="26"/>
      <c r="K43" s="26"/>
      <c r="L43" s="81" t="b">
        <v>0</v>
      </c>
      <c r="M43" s="116" t="str">
        <f>IF($M$4=1,DataValTab!J26,
IF($M$4=2,DataValTab!P31,
""))</f>
        <v/>
      </c>
      <c r="N43" s="97"/>
      <c r="O43" s="94"/>
      <c r="P43" s="96"/>
      <c r="Q43" s="26"/>
    </row>
    <row r="44" spans="1:17" ht="20.25" customHeight="1">
      <c r="A44" s="25">
        <f>COUNTIF($L$16:$L44,"TRUE")</f>
        <v>0</v>
      </c>
      <c r="B44" s="25">
        <f>COUNTIF($L$33:L44,"TRUE")</f>
        <v>0</v>
      </c>
      <c r="C44" s="359" t="str">
        <f>IF($M$4=1,DataValTab!E92,
IF($M$4=2,DataValTab!K92,
""))</f>
        <v/>
      </c>
      <c r="D44" s="98" t="str">
        <f>IF($M$4=1,DataValTab!F92,
IF($M$4=2,DataValTab!L92,
""))</f>
        <v/>
      </c>
      <c r="E44" s="61"/>
      <c r="F44" s="51" t="str">
        <f>IF($M$4=1,DataValTab!I92,
IF($M$4=2,DataValTab!O92,
""))</f>
        <v/>
      </c>
      <c r="G44" s="224" t="str">
        <f>IF($M$4=1,DataValTab!G92,
IF($M$4=2,DataValTab!M92,
""))</f>
        <v/>
      </c>
      <c r="H44" s="52" t="str">
        <f>IF($M$4=1,DataValTab!H92,
IF($M$4=2,DataValTab!N92,
""))</f>
        <v/>
      </c>
      <c r="I44" s="350" t="str">
        <f>IF($M$4=1,DataValTab!J92,
IF($M$4=2,DataValTab!P92,
""))</f>
        <v/>
      </c>
      <c r="J44" s="26"/>
      <c r="K44" s="26"/>
      <c r="L44" s="81" t="b">
        <v>0</v>
      </c>
      <c r="M44" s="116" t="str">
        <f>IF($M$4=1,DataValTab!J28,
IF($M$4=2,DataValTab!P32,
""))</f>
        <v/>
      </c>
      <c r="N44" s="97"/>
      <c r="O44" s="94"/>
      <c r="P44" s="96"/>
      <c r="Q44" s="26"/>
    </row>
    <row r="45" spans="1:17" ht="20.25" customHeight="1">
      <c r="A45" s="25">
        <f>COUNTIF($L$16:$L45,"TRUE")</f>
        <v>0</v>
      </c>
      <c r="B45" s="25">
        <f>COUNTIF($L$33:L45,"TRUE")</f>
        <v>0</v>
      </c>
      <c r="C45" s="359" t="str">
        <f>IF($M$4=1,DataValTab!E93,
IF($M$4=2,DataValTab!K93,
""))</f>
        <v/>
      </c>
      <c r="D45" s="98" t="str">
        <f>IF($M$4=1,DataValTab!F93,
IF($M$4=2,DataValTab!L93,
""))</f>
        <v/>
      </c>
      <c r="E45" s="61"/>
      <c r="F45" s="51" t="str">
        <f>IF($M$4=1,DataValTab!I93,
IF($M$4=2,DataValTab!O93,
""))</f>
        <v/>
      </c>
      <c r="G45" s="224" t="str">
        <f>IF($M$4=1,DataValTab!G93,
IF($M$4=2,DataValTab!M93,
""))</f>
        <v/>
      </c>
      <c r="H45" s="52" t="str">
        <f>IF($M$4=1,DataValTab!H93,
IF($M$4=2,DataValTab!N93,
""))</f>
        <v/>
      </c>
      <c r="I45" s="350" t="str">
        <f>IF($M$4=1,DataValTab!J93,
IF($M$4=2,DataValTab!P93,
""))</f>
        <v/>
      </c>
      <c r="J45" s="26"/>
      <c r="K45" s="26"/>
      <c r="L45" s="81" t="b">
        <v>0</v>
      </c>
      <c r="M45" s="116" t="str">
        <f>IF($M$4=1,DataValTab!J33,
IF($M$4=2,DataValTab!P33,
""))</f>
        <v/>
      </c>
      <c r="N45" s="97"/>
      <c r="O45" s="94"/>
      <c r="P45" s="96"/>
      <c r="Q45" s="26"/>
    </row>
    <row r="46" spans="1:17" ht="20.25" customHeight="1">
      <c r="A46" s="25">
        <f>COUNTIF($L$16:$L46,"TRUE")</f>
        <v>0</v>
      </c>
      <c r="B46" s="25">
        <f>COUNTIF($L$33:L46,"TRUE")</f>
        <v>0</v>
      </c>
      <c r="C46" s="99" t="str">
        <f>IF($M$4=1,DataValTab!E94,
IF($M$4=2,"",
""))</f>
        <v/>
      </c>
      <c r="D46" s="99" t="str">
        <f>IF($M$4=1,DataValTab!F94,
IF($M$4=2,"",
""))</f>
        <v/>
      </c>
      <c r="E46" s="61"/>
      <c r="F46" s="51" t="str">
        <f>IF($M$4=1,DataValTab!I94,
IF($M$4=2,"",
""))</f>
        <v/>
      </c>
      <c r="G46" s="224" t="str">
        <f>IF($M$4=1,DataValTab!G94,
IF($M$4=2,"",
""))</f>
        <v/>
      </c>
      <c r="H46" s="52" t="str">
        <f>IF($M$4=1,DataValTab!H94,
IF($M$4=2,"",
""))</f>
        <v/>
      </c>
      <c r="I46" s="350" t="str">
        <f>IF($M$4=1,DataValTab!J94,
IF($M$4=2,"",
""))</f>
        <v/>
      </c>
      <c r="J46" s="26"/>
      <c r="K46" s="26"/>
      <c r="L46" s="81" t="b">
        <v>0</v>
      </c>
      <c r="M46" s="116" t="str">
        <f>IF($M$4=1,DataValTab!J34,
IF($M$4=2,DataValTab!P34,
""))</f>
        <v/>
      </c>
      <c r="N46" s="97"/>
      <c r="O46" s="94"/>
      <c r="P46" s="96"/>
      <c r="Q46" s="26"/>
    </row>
    <row r="47" spans="1:17" ht="12" customHeight="1">
      <c r="A47" s="25" t="s">
        <v>69</v>
      </c>
      <c r="B47" s="25" t="s">
        <v>69</v>
      </c>
      <c r="C47" s="53"/>
      <c r="D47" s="59"/>
      <c r="E47" s="55"/>
      <c r="F47" s="60"/>
      <c r="G47" s="57"/>
      <c r="H47" s="355"/>
      <c r="I47" s="353"/>
      <c r="J47" s="26"/>
      <c r="K47" s="26"/>
      <c r="L47" s="81"/>
      <c r="M47" s="116"/>
      <c r="N47" s="97"/>
      <c r="O47" s="94"/>
      <c r="P47" s="96"/>
      <c r="Q47" s="26"/>
    </row>
    <row r="48" spans="1:17" ht="28.5">
      <c r="A48" s="25" t="s">
        <v>69</v>
      </c>
      <c r="B48" s="25" t="s">
        <v>69</v>
      </c>
      <c r="C48" s="336" t="str">
        <f>IF($M$5=FALSE, "Additional Measures  - Structural","")</f>
        <v>Additional Measures  - Structural</v>
      </c>
      <c r="D48" s="369" t="str">
        <f>IF($M$5=FALSE, "You can select up to 5 structural measures for your additional measures.","")</f>
        <v>You can select up to 5 structural measures for your additional measures.</v>
      </c>
      <c r="E48" s="89"/>
      <c r="F48" s="93"/>
      <c r="G48" s="92"/>
      <c r="H48" s="352"/>
      <c r="I48" s="352"/>
      <c r="J48" s="26"/>
      <c r="K48" s="26"/>
      <c r="L48" s="81"/>
      <c r="M48" s="116"/>
      <c r="N48" s="97"/>
      <c r="O48" s="94"/>
      <c r="P48" s="96"/>
      <c r="Q48" s="26"/>
    </row>
    <row r="49" spans="1:27" ht="20.25" customHeight="1">
      <c r="A49" s="25">
        <f>COUNTIF($L$16:$L49,"TRUE")</f>
        <v>0</v>
      </c>
      <c r="B49" s="25">
        <f>COUNTIF($L$33:L49,"TRUE")</f>
        <v>0</v>
      </c>
      <c r="C49" s="337" t="str">
        <f>IF((AND(OR($M$4=1,$M$4=2),$M$5=FALSE)),"Structural", "")</f>
        <v/>
      </c>
      <c r="D49" s="101" t="str">
        <f>IF(AND(OR($M$4=1,$M$4=2),$M$5&lt;&gt;TRUE),N49,"")</f>
        <v/>
      </c>
      <c r="E49" s="344" t="str">
        <f>IF($M$5=FALSE,"'", "")</f>
        <v>'</v>
      </c>
      <c r="F49" s="338" t="str">
        <f>IF(AND(OR($M$4=1,$M$4=2),$M$5=FALSE),20, "")</f>
        <v/>
      </c>
      <c r="G49" s="339" t="str">
        <f>IF(AND(OR($M$4=1,$M$4=2),$M$5=FALSE),"N/A", "")</f>
        <v/>
      </c>
      <c r="H49" s="52" t="str">
        <f>IF(AND(OR($M$4=1,$M$4=2),$M$5=FALSE),"N/A", "")</f>
        <v/>
      </c>
      <c r="I49" s="350" t="str">
        <f>IF(AND(OR($M$4=1,$M$4=2),$M$5=FALSE),"All", "")</f>
        <v/>
      </c>
      <c r="J49" s="26"/>
      <c r="K49" s="26"/>
      <c r="L49" s="82" t="b">
        <v>0</v>
      </c>
      <c r="M49" s="116" t="str">
        <f>IF($M$4=1,DataValTab!J35,
IF($M$4=2,DataValTab!P35,
""))</f>
        <v/>
      </c>
      <c r="N49" s="117" t="s">
        <v>10</v>
      </c>
      <c r="O49" s="79">
        <f>COUNTIF($L$49:$L49,"TRUE")</f>
        <v>0</v>
      </c>
      <c r="P49" s="80"/>
      <c r="Q49" s="26"/>
    </row>
    <row r="50" spans="1:27" ht="20.25" customHeight="1">
      <c r="A50" s="25">
        <f>COUNTIF($L$16:$L50,"TRUE")</f>
        <v>0</v>
      </c>
      <c r="B50" s="25">
        <f>COUNTIF($L$33:L50,"TRUE")</f>
        <v>0</v>
      </c>
      <c r="C50" s="337" t="str">
        <f t="shared" ref="C50:C57" si="0">IF((AND(OR($M$4=1,$M$4=2),$M$5=FALSE)),"Structural", "")</f>
        <v/>
      </c>
      <c r="D50" s="101" t="str">
        <f t="shared" ref="D50:D57" si="1">IF(AND(OR($M$4=1,$M$4=2),$M$5&lt;&gt;TRUE),N50,"")</f>
        <v/>
      </c>
      <c r="E50" s="344" t="str">
        <f t="shared" ref="E50:E57" si="2">IF($M$5=FALSE,"'", "")</f>
        <v>'</v>
      </c>
      <c r="F50" s="338" t="str">
        <f t="shared" ref="F50:F57" si="3">IF(AND(OR($M$4=1,$M$4=2),$M$5=FALSE),20, "")</f>
        <v/>
      </c>
      <c r="G50" s="339" t="str">
        <f t="shared" ref="G50:H57" si="4">IF(AND(OR($M$4=1,$M$4=2),$M$5=FALSE),"N/A", "")</f>
        <v/>
      </c>
      <c r="H50" s="52" t="str">
        <f t="shared" si="4"/>
        <v/>
      </c>
      <c r="I50" s="350" t="str">
        <f t="shared" ref="I50:I57" si="5">IF(AND(OR($M$4=1,$M$4=2),$M$5=FALSE),"All", "")</f>
        <v/>
      </c>
      <c r="J50" s="26"/>
      <c r="K50" s="26"/>
      <c r="L50" s="81" t="b">
        <v>0</v>
      </c>
      <c r="M50" s="116" t="str">
        <f>IF($M$4=1,DataValTab!J36,
IF($M$4=2,DataValTab!P36,
""))</f>
        <v/>
      </c>
      <c r="N50" s="117" t="s">
        <v>11</v>
      </c>
      <c r="O50" s="79">
        <f>COUNTIF($L$49:$L50,"TRUE")</f>
        <v>0</v>
      </c>
      <c r="P50" s="80"/>
      <c r="Q50" s="26"/>
    </row>
    <row r="51" spans="1:27" ht="20.25" customHeight="1">
      <c r="A51" s="25">
        <f>COUNTIF($L$16:$L51,"TRUE")</f>
        <v>0</v>
      </c>
      <c r="B51" s="25">
        <f>COUNTIF($L$33:L51,"TRUE")</f>
        <v>0</v>
      </c>
      <c r="C51" s="337" t="str">
        <f t="shared" si="0"/>
        <v/>
      </c>
      <c r="D51" s="101" t="str">
        <f t="shared" si="1"/>
        <v/>
      </c>
      <c r="E51" s="344" t="str">
        <f t="shared" si="2"/>
        <v>'</v>
      </c>
      <c r="F51" s="338" t="str">
        <f t="shared" si="3"/>
        <v/>
      </c>
      <c r="G51" s="339" t="str">
        <f t="shared" si="4"/>
        <v/>
      </c>
      <c r="H51" s="52" t="str">
        <f t="shared" si="4"/>
        <v/>
      </c>
      <c r="I51" s="350" t="str">
        <f t="shared" si="5"/>
        <v/>
      </c>
      <c r="J51" s="26"/>
      <c r="K51" s="26"/>
      <c r="L51" s="81" t="b">
        <v>0</v>
      </c>
      <c r="M51" s="116" t="str">
        <f>IF($M$4=1,DataValTab!J37,
IF($M$4=2,DataValTab!P37,
""))</f>
        <v/>
      </c>
      <c r="N51" s="117" t="s">
        <v>12</v>
      </c>
      <c r="O51" s="79">
        <f>COUNTIF($L$49:$L51,"TRUE")</f>
        <v>0</v>
      </c>
      <c r="P51" s="80"/>
      <c r="Q51" s="26"/>
    </row>
    <row r="52" spans="1:27" ht="20.25" customHeight="1">
      <c r="A52" s="25">
        <f>COUNTIF($L$16:$L52,"TRUE")</f>
        <v>0</v>
      </c>
      <c r="B52" s="25">
        <f>COUNTIF($L$33:L52,"TRUE")</f>
        <v>0</v>
      </c>
      <c r="C52" s="337" t="str">
        <f t="shared" si="0"/>
        <v/>
      </c>
      <c r="D52" s="101" t="str">
        <f t="shared" si="1"/>
        <v/>
      </c>
      <c r="E52" s="344" t="str">
        <f t="shared" si="2"/>
        <v>'</v>
      </c>
      <c r="F52" s="338" t="str">
        <f t="shared" si="3"/>
        <v/>
      </c>
      <c r="G52" s="339" t="str">
        <f t="shared" si="4"/>
        <v/>
      </c>
      <c r="H52" s="52" t="str">
        <f t="shared" si="4"/>
        <v/>
      </c>
      <c r="I52" s="350" t="str">
        <f t="shared" si="5"/>
        <v/>
      </c>
      <c r="J52" s="26"/>
      <c r="K52" s="26"/>
      <c r="L52" s="81" t="b">
        <v>0</v>
      </c>
      <c r="M52" s="116" t="str">
        <f>IF($M$4=1,DataValTab!J38,
IF($M$4=2,DataValTab!P38,
""))</f>
        <v/>
      </c>
      <c r="N52" s="117" t="s">
        <v>13</v>
      </c>
      <c r="O52" s="79">
        <f>COUNTIF($L$49:$L52,"TRUE")</f>
        <v>0</v>
      </c>
      <c r="P52" s="80"/>
      <c r="Q52" s="26"/>
    </row>
    <row r="53" spans="1:27" ht="20.25" customHeight="1">
      <c r="A53" s="25">
        <f>COUNTIF($L$16:$L53,"TRUE")</f>
        <v>0</v>
      </c>
      <c r="B53" s="25">
        <f>COUNTIF($L$33:L53,"TRUE")</f>
        <v>0</v>
      </c>
      <c r="C53" s="337" t="str">
        <f t="shared" si="0"/>
        <v/>
      </c>
      <c r="D53" s="101" t="str">
        <f t="shared" si="1"/>
        <v/>
      </c>
      <c r="E53" s="344" t="str">
        <f t="shared" si="2"/>
        <v>'</v>
      </c>
      <c r="F53" s="338" t="str">
        <f t="shared" si="3"/>
        <v/>
      </c>
      <c r="G53" s="339" t="str">
        <f t="shared" si="4"/>
        <v/>
      </c>
      <c r="H53" s="52" t="str">
        <f t="shared" si="4"/>
        <v/>
      </c>
      <c r="I53" s="350" t="str">
        <f t="shared" si="5"/>
        <v/>
      </c>
      <c r="J53" s="26"/>
      <c r="K53" s="26"/>
      <c r="L53" s="81" t="b">
        <v>0</v>
      </c>
      <c r="M53" s="116" t="str">
        <f>IF($M$4=1,DataValTab!J39,
IF($M$4=2,DataValTab!P39,
""))</f>
        <v/>
      </c>
      <c r="N53" s="117" t="s">
        <v>14</v>
      </c>
      <c r="O53" s="79">
        <f>COUNTIF($L$49:$L53,"TRUE")</f>
        <v>0</v>
      </c>
      <c r="P53" s="80"/>
      <c r="Q53" s="26"/>
    </row>
    <row r="54" spans="1:27" ht="20.25" customHeight="1">
      <c r="A54" s="25">
        <f>COUNTIF($L$16:$L54,"TRUE")</f>
        <v>0</v>
      </c>
      <c r="B54" s="25">
        <f>COUNTIF($L$33:L54,"TRUE")</f>
        <v>0</v>
      </c>
      <c r="C54" s="337" t="str">
        <f t="shared" si="0"/>
        <v/>
      </c>
      <c r="D54" s="101" t="str">
        <f t="shared" si="1"/>
        <v/>
      </c>
      <c r="E54" s="344" t="str">
        <f t="shared" si="2"/>
        <v>'</v>
      </c>
      <c r="F54" s="338" t="str">
        <f t="shared" si="3"/>
        <v/>
      </c>
      <c r="G54" s="339" t="str">
        <f t="shared" si="4"/>
        <v/>
      </c>
      <c r="H54" s="52" t="str">
        <f t="shared" si="4"/>
        <v/>
      </c>
      <c r="I54" s="350" t="str">
        <f t="shared" si="5"/>
        <v/>
      </c>
      <c r="J54" s="26"/>
      <c r="K54" s="26"/>
      <c r="L54" s="81" t="b">
        <v>0</v>
      </c>
      <c r="M54" s="116" t="str">
        <f>IF($M$4=1,DataValTab!J40,
IF($M$4=2,DataValTab!P40,
""))</f>
        <v/>
      </c>
      <c r="N54" s="117" t="s">
        <v>538</v>
      </c>
      <c r="O54" s="79">
        <f>COUNTIF($L$49:$L54,"TRUE")</f>
        <v>0</v>
      </c>
      <c r="P54" s="80"/>
      <c r="Q54" s="26"/>
    </row>
    <row r="55" spans="1:27" ht="20.25" customHeight="1">
      <c r="A55" s="25">
        <f>COUNTIF($L$16:$L55,"TRUE")</f>
        <v>0</v>
      </c>
      <c r="B55" s="25">
        <f>COUNTIF($L$33:L55,"TRUE")</f>
        <v>0</v>
      </c>
      <c r="C55" s="337" t="str">
        <f t="shared" si="0"/>
        <v/>
      </c>
      <c r="D55" s="101" t="str">
        <f t="shared" si="1"/>
        <v/>
      </c>
      <c r="E55" s="344" t="str">
        <f t="shared" si="2"/>
        <v>'</v>
      </c>
      <c r="F55" s="338" t="str">
        <f t="shared" si="3"/>
        <v/>
      </c>
      <c r="G55" s="339" t="str">
        <f t="shared" si="4"/>
        <v/>
      </c>
      <c r="H55" s="52" t="str">
        <f t="shared" si="4"/>
        <v/>
      </c>
      <c r="I55" s="350" t="str">
        <f t="shared" si="5"/>
        <v/>
      </c>
      <c r="J55" s="26"/>
      <c r="K55" s="26"/>
      <c r="L55" s="81" t="b">
        <v>0</v>
      </c>
      <c r="M55" s="116" t="str">
        <f>IF($M$4=1,DataValTab!J41,
IF($M$4=2,DataValTab!P41,
""))</f>
        <v/>
      </c>
      <c r="N55" s="117" t="s">
        <v>15</v>
      </c>
      <c r="O55" s="79">
        <f>COUNTIF($L$49:$L55,"TRUE")</f>
        <v>0</v>
      </c>
      <c r="P55" s="80"/>
      <c r="Q55" s="26"/>
    </row>
    <row r="56" spans="1:27" ht="20.25" customHeight="1">
      <c r="A56" s="25">
        <f>COUNTIF($L$16:$L56,"TRUE")</f>
        <v>0</v>
      </c>
      <c r="B56" s="25">
        <f>COUNTIF($L$33:L56,"TRUE")</f>
        <v>0</v>
      </c>
      <c r="C56" s="337" t="str">
        <f t="shared" si="0"/>
        <v/>
      </c>
      <c r="D56" s="101" t="str">
        <f t="shared" si="1"/>
        <v/>
      </c>
      <c r="E56" s="344" t="str">
        <f t="shared" si="2"/>
        <v>'</v>
      </c>
      <c r="F56" s="338" t="str">
        <f t="shared" si="3"/>
        <v/>
      </c>
      <c r="G56" s="339" t="str">
        <f t="shared" si="4"/>
        <v/>
      </c>
      <c r="H56" s="52" t="str">
        <f t="shared" si="4"/>
        <v/>
      </c>
      <c r="I56" s="350" t="str">
        <f t="shared" si="5"/>
        <v/>
      </c>
      <c r="J56" s="26"/>
      <c r="K56" s="26"/>
      <c r="L56" s="81" t="b">
        <v>0</v>
      </c>
      <c r="M56" s="116" t="str">
        <f>IF($M$4=1,DataValTab!J42,
IF($M$4=2,DataValTab!P42,
""))</f>
        <v/>
      </c>
      <c r="N56" s="117" t="s">
        <v>533</v>
      </c>
      <c r="O56" s="79">
        <f>COUNTIF($L$49:$L56,"TRUE")</f>
        <v>0</v>
      </c>
      <c r="P56" s="80"/>
      <c r="Q56" s="26"/>
    </row>
    <row r="57" spans="1:27" ht="20.25" customHeight="1">
      <c r="A57" s="25">
        <f>COUNTIF($L$16:$L57,"TRUE")</f>
        <v>0</v>
      </c>
      <c r="B57" s="25">
        <f>COUNTIF($L$33:L57,"TRUE")</f>
        <v>0</v>
      </c>
      <c r="C57" s="337" t="str">
        <f t="shared" si="0"/>
        <v/>
      </c>
      <c r="D57" s="101" t="str">
        <f t="shared" si="1"/>
        <v/>
      </c>
      <c r="E57" s="344" t="str">
        <f t="shared" si="2"/>
        <v>'</v>
      </c>
      <c r="F57" s="338" t="str">
        <f t="shared" si="3"/>
        <v/>
      </c>
      <c r="G57" s="339" t="str">
        <f t="shared" si="4"/>
        <v/>
      </c>
      <c r="H57" s="52" t="str">
        <f t="shared" si="4"/>
        <v/>
      </c>
      <c r="I57" s="350" t="str">
        <f t="shared" si="5"/>
        <v/>
      </c>
      <c r="J57" s="26"/>
      <c r="K57" s="26"/>
      <c r="L57" s="81" t="b">
        <v>0</v>
      </c>
      <c r="M57" s="116" t="str">
        <f>IF($M$4=1,DataValTab!J43,
IF($M$4=2,DataValTab!P43,
""))</f>
        <v/>
      </c>
      <c r="N57" s="117" t="s">
        <v>16</v>
      </c>
      <c r="O57" s="79">
        <f>COUNTIF($L$49:$L57,"TRUE")</f>
        <v>0</v>
      </c>
      <c r="P57" s="80"/>
      <c r="Q57" s="26"/>
    </row>
    <row r="58" spans="1:27" s="26" customFormat="1" ht="15" customHeight="1">
      <c r="A58" s="23"/>
      <c r="E58" s="62"/>
      <c r="M58" s="64"/>
      <c r="N58" s="64"/>
      <c r="O58" s="65"/>
      <c r="P58" s="66"/>
      <c r="Q58" s="24"/>
      <c r="R58" s="25"/>
      <c r="S58" s="25"/>
      <c r="T58" s="25"/>
      <c r="U58" s="25"/>
      <c r="V58" s="25"/>
      <c r="W58" s="25"/>
      <c r="X58" s="25"/>
      <c r="Y58" s="25"/>
      <c r="Z58" s="25"/>
      <c r="AA58" s="25"/>
    </row>
    <row r="59" spans="1:27" s="26" customFormat="1">
      <c r="B59" s="24"/>
      <c r="E59" s="62"/>
      <c r="M59" s="64"/>
      <c r="N59" s="64"/>
      <c r="O59" s="65"/>
      <c r="P59" s="66"/>
      <c r="Q59" s="24"/>
      <c r="R59" s="25"/>
      <c r="S59" s="25"/>
      <c r="T59" s="25"/>
      <c r="U59" s="25"/>
      <c r="V59" s="25"/>
      <c r="W59" s="25"/>
      <c r="X59" s="25"/>
      <c r="Y59" s="25"/>
      <c r="Z59" s="25"/>
      <c r="AA59" s="25"/>
    </row>
    <row r="60" spans="1:27" s="26" customFormat="1">
      <c r="B60" s="24"/>
      <c r="E60" s="62"/>
      <c r="M60" s="64"/>
      <c r="N60" s="64"/>
      <c r="O60" s="65"/>
      <c r="P60" s="66"/>
      <c r="Q60" s="24"/>
      <c r="R60" s="25"/>
      <c r="S60" s="25"/>
      <c r="T60" s="25"/>
      <c r="U60" s="25"/>
      <c r="V60" s="25"/>
      <c r="W60" s="25"/>
      <c r="X60" s="25"/>
      <c r="Y60" s="25"/>
      <c r="Z60" s="25"/>
      <c r="AA60" s="25"/>
    </row>
    <row r="61" spans="1:27" s="26" customFormat="1">
      <c r="B61" s="24"/>
      <c r="C61" s="63"/>
      <c r="M61" s="64"/>
      <c r="N61" s="64"/>
      <c r="O61" s="64"/>
      <c r="P61" s="64"/>
      <c r="Q61" s="24"/>
      <c r="R61" s="25"/>
      <c r="S61" s="25"/>
      <c r="T61" s="25"/>
      <c r="U61" s="25"/>
      <c r="V61" s="25"/>
      <c r="W61" s="25"/>
      <c r="X61" s="25"/>
      <c r="Y61" s="25"/>
      <c r="Z61" s="25"/>
      <c r="AA61" s="25"/>
    </row>
    <row r="62" spans="1:27" s="26" customFormat="1">
      <c r="B62" s="24"/>
      <c r="C62" s="63"/>
      <c r="M62" s="64"/>
      <c r="N62" s="64"/>
      <c r="O62" s="64"/>
      <c r="P62" s="64"/>
      <c r="Q62" s="24"/>
      <c r="R62" s="25"/>
      <c r="S62" s="25"/>
      <c r="T62" s="25"/>
      <c r="U62" s="25"/>
      <c r="V62" s="25"/>
      <c r="W62" s="25"/>
      <c r="X62" s="25"/>
      <c r="Y62" s="25"/>
      <c r="Z62" s="25"/>
      <c r="AA62" s="25"/>
    </row>
    <row r="63" spans="1:27" s="26" customFormat="1">
      <c r="B63" s="24"/>
      <c r="C63" s="63"/>
      <c r="D63" s="26" t="str">
        <f>IF(AND($M$5=TRUE,$M$4=2,COUNTIF(L35:L46,TRUE),COUNTIF(L49:L57,TRUE)),"Please select valid measures","")</f>
        <v/>
      </c>
      <c r="M63" s="64"/>
      <c r="N63" s="64"/>
      <c r="O63" s="64"/>
      <c r="P63" s="64"/>
      <c r="Q63" s="24"/>
      <c r="R63" s="25"/>
      <c r="S63" s="25"/>
      <c r="T63" s="25"/>
      <c r="U63" s="25"/>
      <c r="V63" s="25"/>
      <c r="W63" s="25"/>
      <c r="X63" s="25"/>
      <c r="Y63" s="25"/>
      <c r="Z63" s="25"/>
      <c r="AA63" s="25"/>
    </row>
    <row r="64" spans="1:27" s="26" customFormat="1">
      <c r="B64" s="24"/>
      <c r="C64" s="63"/>
      <c r="M64" s="64"/>
      <c r="N64" s="64"/>
      <c r="O64" s="64"/>
      <c r="P64" s="64"/>
      <c r="Q64" s="24"/>
      <c r="R64" s="25"/>
      <c r="S64" s="25"/>
      <c r="T64" s="25"/>
      <c r="U64" s="25"/>
      <c r="V64" s="25"/>
      <c r="W64" s="25"/>
      <c r="X64" s="25"/>
      <c r="Y64" s="25"/>
      <c r="Z64" s="25"/>
      <c r="AA64" s="25"/>
    </row>
    <row r="65" spans="2:27" s="26" customFormat="1">
      <c r="B65" s="24"/>
      <c r="C65" s="63"/>
      <c r="M65" s="64"/>
      <c r="N65" s="64"/>
      <c r="O65" s="64"/>
      <c r="P65" s="64"/>
      <c r="Q65" s="24"/>
      <c r="R65" s="25"/>
      <c r="S65" s="25"/>
      <c r="T65" s="25"/>
      <c r="U65" s="25"/>
      <c r="V65" s="25"/>
      <c r="W65" s="25"/>
      <c r="X65" s="25"/>
      <c r="Y65" s="25"/>
      <c r="Z65" s="25"/>
      <c r="AA65" s="25"/>
    </row>
    <row r="66" spans="2:27" s="26" customFormat="1">
      <c r="B66" s="24"/>
      <c r="C66" s="63"/>
      <c r="M66" s="64"/>
      <c r="N66" s="64"/>
      <c r="O66" s="64"/>
      <c r="P66" s="64"/>
      <c r="Q66" s="24"/>
      <c r="R66" s="25"/>
      <c r="S66" s="25"/>
      <c r="T66" s="25"/>
      <c r="U66" s="25"/>
      <c r="V66" s="25"/>
      <c r="W66" s="25"/>
      <c r="X66" s="25"/>
      <c r="Y66" s="25"/>
      <c r="Z66" s="25"/>
      <c r="AA66" s="25"/>
    </row>
    <row r="67" spans="2:27" s="26" customFormat="1">
      <c r="B67" s="24"/>
      <c r="C67" s="63"/>
      <c r="M67" s="64"/>
      <c r="N67" s="64"/>
      <c r="O67" s="64"/>
      <c r="P67" s="64"/>
      <c r="Q67" s="24"/>
      <c r="R67" s="25"/>
      <c r="S67" s="25"/>
      <c r="T67" s="25"/>
      <c r="U67" s="25"/>
      <c r="V67" s="25"/>
      <c r="W67" s="25"/>
      <c r="X67" s="25"/>
      <c r="Y67" s="25"/>
      <c r="Z67" s="25"/>
      <c r="AA67" s="25"/>
    </row>
    <row r="68" spans="2:27" s="26" customFormat="1">
      <c r="B68" s="24"/>
      <c r="C68" s="63"/>
      <c r="M68" s="64"/>
      <c r="N68" s="64"/>
      <c r="O68" s="64"/>
      <c r="P68" s="64"/>
      <c r="Q68" s="24"/>
      <c r="R68" s="25"/>
      <c r="S68" s="25"/>
      <c r="T68" s="25"/>
      <c r="U68" s="25"/>
      <c r="V68" s="25"/>
      <c r="W68" s="25"/>
      <c r="X68" s="25"/>
      <c r="Y68" s="25"/>
      <c r="Z68" s="25"/>
      <c r="AA68" s="25"/>
    </row>
    <row r="69" spans="2:27" s="26" customFormat="1">
      <c r="B69" s="24"/>
      <c r="C69" s="63"/>
      <c r="M69" s="64"/>
      <c r="N69" s="64"/>
      <c r="O69" s="64"/>
      <c r="P69" s="64"/>
      <c r="Q69" s="24"/>
      <c r="R69" s="25"/>
      <c r="S69" s="25"/>
      <c r="T69" s="25"/>
      <c r="U69" s="25"/>
      <c r="V69" s="25"/>
      <c r="W69" s="25"/>
      <c r="X69" s="25"/>
      <c r="Y69" s="25"/>
      <c r="Z69" s="25"/>
      <c r="AA69" s="25"/>
    </row>
    <row r="70" spans="2:27" s="26" customFormat="1">
      <c r="B70" s="24"/>
      <c r="C70" s="63"/>
      <c r="M70" s="64"/>
      <c r="N70" s="64"/>
      <c r="O70" s="64"/>
      <c r="P70" s="64"/>
      <c r="Q70" s="24"/>
      <c r="R70" s="25"/>
      <c r="S70" s="25"/>
      <c r="T70" s="25"/>
      <c r="U70" s="25"/>
      <c r="V70" s="25"/>
      <c r="W70" s="25"/>
      <c r="X70" s="25"/>
      <c r="Y70" s="25"/>
      <c r="Z70" s="25"/>
      <c r="AA70" s="25"/>
    </row>
    <row r="71" spans="2:27" s="26" customFormat="1">
      <c r="B71" s="24"/>
      <c r="C71" s="63"/>
      <c r="M71" s="64"/>
      <c r="N71" s="64"/>
      <c r="O71" s="64"/>
      <c r="P71" s="64"/>
      <c r="Q71" s="24"/>
      <c r="R71" s="25"/>
      <c r="S71" s="25"/>
      <c r="T71" s="25"/>
      <c r="U71" s="25"/>
      <c r="V71" s="25"/>
      <c r="W71" s="25"/>
      <c r="X71" s="25"/>
      <c r="Y71" s="25"/>
      <c r="Z71" s="25"/>
      <c r="AA71" s="25"/>
    </row>
    <row r="72" spans="2:27" s="26" customFormat="1">
      <c r="B72" s="24"/>
      <c r="C72" s="63"/>
      <c r="M72" s="64"/>
      <c r="N72" s="64"/>
      <c r="O72" s="64"/>
      <c r="P72" s="64"/>
      <c r="Q72" s="24"/>
      <c r="R72" s="25"/>
      <c r="S72" s="25"/>
      <c r="T72" s="25"/>
      <c r="U72" s="25"/>
      <c r="V72" s="25"/>
      <c r="W72" s="25"/>
      <c r="X72" s="25"/>
      <c r="Y72" s="25"/>
      <c r="Z72" s="25"/>
      <c r="AA72" s="25"/>
    </row>
    <row r="73" spans="2:27" s="26" customFormat="1">
      <c r="B73" s="24"/>
      <c r="C73" s="63"/>
      <c r="M73" s="64"/>
      <c r="N73" s="64"/>
      <c r="O73" s="64"/>
      <c r="P73" s="64"/>
      <c r="Q73" s="24"/>
      <c r="R73" s="25"/>
      <c r="S73" s="25"/>
      <c r="T73" s="25"/>
      <c r="U73" s="25"/>
      <c r="V73" s="25"/>
      <c r="W73" s="25"/>
      <c r="X73" s="25"/>
      <c r="Y73" s="25"/>
      <c r="Z73" s="25"/>
      <c r="AA73" s="25"/>
    </row>
    <row r="74" spans="2:27" s="26" customFormat="1">
      <c r="B74" s="24"/>
      <c r="C74" s="63"/>
      <c r="M74" s="64"/>
      <c r="N74" s="64"/>
      <c r="O74" s="64"/>
      <c r="P74" s="64"/>
      <c r="Q74" s="24"/>
      <c r="R74" s="25"/>
      <c r="S74" s="25"/>
      <c r="T74" s="25"/>
      <c r="U74" s="25"/>
      <c r="V74" s="25"/>
      <c r="W74" s="25"/>
      <c r="X74" s="25"/>
      <c r="Y74" s="25"/>
      <c r="Z74" s="25"/>
      <c r="AA74" s="25"/>
    </row>
    <row r="75" spans="2:27" s="26" customFormat="1">
      <c r="B75" s="24"/>
      <c r="C75" s="63"/>
      <c r="M75" s="64"/>
      <c r="N75" s="64"/>
      <c r="O75" s="64"/>
      <c r="P75" s="64"/>
      <c r="Q75" s="24"/>
      <c r="R75" s="25"/>
      <c r="S75" s="25"/>
      <c r="T75" s="25"/>
      <c r="U75" s="25"/>
      <c r="V75" s="25"/>
      <c r="W75" s="25"/>
      <c r="X75" s="25"/>
      <c r="Y75" s="25"/>
      <c r="Z75" s="25"/>
      <c r="AA75" s="25"/>
    </row>
    <row r="76" spans="2:27" s="26" customFormat="1">
      <c r="B76" s="24"/>
      <c r="C76" s="63"/>
      <c r="M76" s="64"/>
      <c r="N76" s="64"/>
      <c r="O76" s="64"/>
      <c r="P76" s="64"/>
      <c r="Q76" s="24"/>
      <c r="R76" s="25"/>
      <c r="S76" s="25"/>
      <c r="T76" s="25"/>
      <c r="U76" s="25"/>
      <c r="V76" s="25"/>
      <c r="W76" s="25"/>
      <c r="X76" s="25"/>
      <c r="Y76" s="25"/>
      <c r="Z76" s="25"/>
      <c r="AA76" s="25"/>
    </row>
    <row r="77" spans="2:27" s="26" customFormat="1">
      <c r="B77" s="24"/>
      <c r="C77" s="63"/>
      <c r="M77" s="64"/>
      <c r="N77" s="64"/>
      <c r="O77" s="64"/>
      <c r="P77" s="64"/>
      <c r="Q77" s="24"/>
      <c r="R77" s="25"/>
      <c r="S77" s="25"/>
      <c r="T77" s="25"/>
      <c r="U77" s="25"/>
      <c r="V77" s="25"/>
      <c r="W77" s="25"/>
      <c r="X77" s="25"/>
      <c r="Y77" s="25"/>
      <c r="Z77" s="25"/>
      <c r="AA77" s="25"/>
    </row>
    <row r="78" spans="2:27" s="26" customFormat="1">
      <c r="B78" s="24"/>
      <c r="C78" s="63"/>
      <c r="M78" s="64"/>
      <c r="N78" s="64"/>
      <c r="O78" s="64"/>
      <c r="P78" s="64"/>
      <c r="Q78" s="24"/>
      <c r="R78" s="25"/>
      <c r="S78" s="25"/>
      <c r="T78" s="25"/>
      <c r="U78" s="25"/>
      <c r="V78" s="25"/>
      <c r="W78" s="25"/>
      <c r="X78" s="25"/>
      <c r="Y78" s="25"/>
      <c r="Z78" s="25"/>
      <c r="AA78" s="25"/>
    </row>
    <row r="79" spans="2:27" s="26" customFormat="1">
      <c r="B79" s="24"/>
      <c r="C79" s="63"/>
      <c r="M79" s="64"/>
      <c r="N79" s="64"/>
      <c r="O79" s="64"/>
      <c r="P79" s="64"/>
      <c r="Q79" s="24"/>
      <c r="R79" s="25"/>
      <c r="S79" s="25"/>
      <c r="T79" s="25"/>
      <c r="U79" s="25"/>
      <c r="V79" s="25"/>
      <c r="W79" s="25"/>
      <c r="X79" s="25"/>
      <c r="Y79" s="25"/>
      <c r="Z79" s="25"/>
      <c r="AA79" s="25"/>
    </row>
    <row r="80" spans="2:27" s="26" customFormat="1">
      <c r="B80" s="24"/>
      <c r="C80" s="63"/>
      <c r="M80" s="64"/>
      <c r="N80" s="64"/>
      <c r="O80" s="64"/>
      <c r="P80" s="64"/>
      <c r="Q80" s="24"/>
      <c r="R80" s="25"/>
      <c r="S80" s="25"/>
      <c r="T80" s="25"/>
      <c r="U80" s="25"/>
      <c r="V80" s="25"/>
      <c r="W80" s="25"/>
      <c r="X80" s="25"/>
      <c r="Y80" s="25"/>
      <c r="Z80" s="25"/>
      <c r="AA80" s="25"/>
    </row>
    <row r="81" spans="2:27" s="26" customFormat="1">
      <c r="B81" s="24"/>
      <c r="C81" s="63"/>
      <c r="M81" s="64"/>
      <c r="N81" s="64"/>
      <c r="O81" s="64"/>
      <c r="P81" s="64"/>
      <c r="Q81" s="24"/>
      <c r="R81" s="25"/>
      <c r="S81" s="25"/>
      <c r="T81" s="25"/>
      <c r="U81" s="25"/>
      <c r="V81" s="25"/>
      <c r="W81" s="25"/>
      <c r="X81" s="25"/>
      <c r="Y81" s="25"/>
      <c r="Z81" s="25"/>
      <c r="AA81" s="25"/>
    </row>
    <row r="82" spans="2:27" s="26" customFormat="1">
      <c r="B82" s="24"/>
      <c r="C82" s="63"/>
      <c r="M82" s="64"/>
      <c r="N82" s="64"/>
      <c r="O82" s="64"/>
      <c r="P82" s="64"/>
      <c r="Q82" s="24"/>
      <c r="R82" s="25"/>
      <c r="S82" s="25"/>
      <c r="T82" s="25"/>
      <c r="U82" s="25"/>
      <c r="V82" s="25"/>
      <c r="W82" s="25"/>
      <c r="X82" s="25"/>
      <c r="Y82" s="25"/>
      <c r="Z82" s="25"/>
      <c r="AA82" s="25"/>
    </row>
    <row r="83" spans="2:27" s="26" customFormat="1">
      <c r="B83" s="24"/>
      <c r="C83" s="63"/>
      <c r="M83" s="64"/>
      <c r="N83" s="64"/>
      <c r="O83" s="64"/>
      <c r="P83" s="64"/>
      <c r="Q83" s="24"/>
      <c r="R83" s="25"/>
      <c r="S83" s="25"/>
      <c r="T83" s="25"/>
      <c r="U83" s="25"/>
      <c r="V83" s="25"/>
      <c r="W83" s="25"/>
      <c r="X83" s="25"/>
      <c r="Y83" s="25"/>
      <c r="Z83" s="25"/>
      <c r="AA83" s="25"/>
    </row>
    <row r="84" spans="2:27" s="26" customFormat="1">
      <c r="B84" s="24"/>
      <c r="C84" s="63"/>
      <c r="M84" s="64"/>
      <c r="N84" s="64"/>
      <c r="O84" s="64"/>
      <c r="P84" s="64"/>
      <c r="Q84" s="24"/>
      <c r="R84" s="25"/>
      <c r="S84" s="25"/>
      <c r="T84" s="25"/>
      <c r="U84" s="25"/>
      <c r="V84" s="25"/>
      <c r="W84" s="25"/>
      <c r="X84" s="25"/>
      <c r="Y84" s="25"/>
      <c r="Z84" s="25"/>
      <c r="AA84" s="25"/>
    </row>
    <row r="85" spans="2:27" s="26" customFormat="1">
      <c r="B85" s="24"/>
      <c r="C85" s="63"/>
      <c r="M85" s="64"/>
      <c r="N85" s="64"/>
      <c r="O85" s="64"/>
      <c r="P85" s="64"/>
      <c r="Q85" s="24"/>
      <c r="R85" s="25"/>
      <c r="S85" s="25"/>
      <c r="T85" s="25"/>
      <c r="U85" s="25"/>
      <c r="V85" s="25"/>
      <c r="W85" s="25"/>
      <c r="X85" s="25"/>
      <c r="Y85" s="25"/>
      <c r="Z85" s="25"/>
      <c r="AA85" s="25"/>
    </row>
    <row r="86" spans="2:27" s="26" customFormat="1">
      <c r="B86" s="24"/>
      <c r="C86" s="63"/>
      <c r="M86" s="64"/>
      <c r="N86" s="64"/>
      <c r="O86" s="64"/>
      <c r="P86" s="64"/>
      <c r="Q86" s="24"/>
      <c r="R86" s="25"/>
      <c r="S86" s="25"/>
      <c r="T86" s="25"/>
      <c r="U86" s="25"/>
      <c r="V86" s="25"/>
      <c r="W86" s="25"/>
      <c r="X86" s="25"/>
      <c r="Y86" s="25"/>
      <c r="Z86" s="25"/>
      <c r="AA86" s="25"/>
    </row>
    <row r="87" spans="2:27" s="26" customFormat="1">
      <c r="B87" s="24"/>
      <c r="C87" s="63"/>
      <c r="M87" s="64"/>
      <c r="N87" s="64"/>
      <c r="O87" s="64"/>
      <c r="P87" s="64"/>
      <c r="Q87" s="24"/>
      <c r="R87" s="25"/>
      <c r="S87" s="25"/>
      <c r="T87" s="25"/>
      <c r="U87" s="25"/>
      <c r="V87" s="25"/>
      <c r="W87" s="25"/>
      <c r="X87" s="25"/>
      <c r="Y87" s="25"/>
      <c r="Z87" s="25"/>
      <c r="AA87" s="25"/>
    </row>
    <row r="88" spans="2:27" s="26" customFormat="1">
      <c r="B88" s="24"/>
      <c r="C88" s="63"/>
      <c r="M88" s="64"/>
      <c r="N88" s="64"/>
      <c r="O88" s="64"/>
      <c r="P88" s="64"/>
      <c r="Q88" s="24"/>
      <c r="R88" s="25"/>
      <c r="S88" s="25"/>
      <c r="T88" s="25"/>
      <c r="U88" s="25"/>
      <c r="V88" s="25"/>
      <c r="W88" s="25"/>
      <c r="X88" s="25"/>
      <c r="Y88" s="25"/>
      <c r="Z88" s="25"/>
      <c r="AA88" s="25"/>
    </row>
    <row r="89" spans="2:27" s="26" customFormat="1">
      <c r="B89" s="24"/>
      <c r="C89" s="63"/>
      <c r="M89" s="64"/>
      <c r="N89" s="64"/>
      <c r="O89" s="64"/>
      <c r="P89" s="64"/>
      <c r="Q89" s="24"/>
      <c r="R89" s="25"/>
      <c r="S89" s="25"/>
      <c r="T89" s="25"/>
      <c r="U89" s="25"/>
      <c r="V89" s="25"/>
      <c r="W89" s="25"/>
      <c r="X89" s="25"/>
      <c r="Y89" s="25"/>
      <c r="Z89" s="25"/>
      <c r="AA89" s="25"/>
    </row>
    <row r="90" spans="2:27" s="26" customFormat="1">
      <c r="B90" s="24"/>
      <c r="C90" s="63"/>
      <c r="M90" s="64"/>
      <c r="N90" s="64"/>
      <c r="O90" s="64"/>
      <c r="P90" s="64"/>
      <c r="Q90" s="24"/>
      <c r="R90" s="25"/>
      <c r="S90" s="25"/>
      <c r="T90" s="25"/>
      <c r="U90" s="25"/>
      <c r="V90" s="25"/>
      <c r="W90" s="25"/>
      <c r="X90" s="25"/>
      <c r="Y90" s="25"/>
      <c r="Z90" s="25"/>
      <c r="AA90" s="25"/>
    </row>
    <row r="91" spans="2:27" s="26" customFormat="1">
      <c r="B91" s="24"/>
      <c r="C91" s="63"/>
      <c r="M91" s="64"/>
      <c r="N91" s="64"/>
      <c r="O91" s="64"/>
      <c r="P91" s="64"/>
      <c r="Q91" s="24"/>
      <c r="R91" s="25"/>
      <c r="S91" s="25"/>
      <c r="T91" s="25"/>
      <c r="U91" s="25"/>
      <c r="V91" s="25"/>
      <c r="W91" s="25"/>
      <c r="X91" s="25"/>
      <c r="Y91" s="25"/>
      <c r="Z91" s="25"/>
      <c r="AA91" s="25"/>
    </row>
    <row r="92" spans="2:27" s="26" customFormat="1">
      <c r="B92" s="24"/>
      <c r="C92" s="63"/>
      <c r="M92" s="64"/>
      <c r="N92" s="64"/>
      <c r="O92" s="64"/>
      <c r="P92" s="64"/>
      <c r="Q92" s="24"/>
      <c r="R92" s="25"/>
      <c r="S92" s="25"/>
      <c r="T92" s="25"/>
      <c r="U92" s="25"/>
      <c r="V92" s="25"/>
      <c r="W92" s="25"/>
      <c r="X92" s="25"/>
      <c r="Y92" s="25"/>
      <c r="Z92" s="25"/>
      <c r="AA92" s="25"/>
    </row>
    <row r="93" spans="2:27" s="26" customFormat="1">
      <c r="B93" s="24"/>
      <c r="C93" s="63"/>
      <c r="M93" s="64"/>
      <c r="N93" s="64"/>
      <c r="O93" s="64"/>
      <c r="P93" s="64"/>
      <c r="Q93" s="24"/>
      <c r="R93" s="25"/>
      <c r="S93" s="25"/>
      <c r="T93" s="25"/>
      <c r="U93" s="25"/>
      <c r="V93" s="25"/>
      <c r="W93" s="25"/>
      <c r="X93" s="25"/>
      <c r="Y93" s="25"/>
      <c r="Z93" s="25"/>
      <c r="AA93" s="25"/>
    </row>
    <row r="94" spans="2:27" s="26" customFormat="1">
      <c r="B94" s="24"/>
      <c r="C94" s="63"/>
      <c r="M94" s="64"/>
      <c r="N94" s="64"/>
      <c r="O94" s="64"/>
      <c r="P94" s="64"/>
      <c r="Q94" s="24"/>
      <c r="R94" s="25"/>
      <c r="S94" s="25"/>
      <c r="T94" s="25"/>
      <c r="U94" s="25"/>
      <c r="V94" s="25"/>
      <c r="W94" s="25"/>
      <c r="X94" s="25"/>
      <c r="Y94" s="25"/>
      <c r="Z94" s="25"/>
      <c r="AA94" s="25"/>
    </row>
    <row r="95" spans="2:27" s="26" customFormat="1">
      <c r="B95" s="24"/>
      <c r="C95" s="63"/>
      <c r="M95" s="64"/>
      <c r="N95" s="64"/>
      <c r="O95" s="64"/>
      <c r="P95" s="64"/>
      <c r="Q95" s="24"/>
      <c r="R95" s="25"/>
      <c r="S95" s="25"/>
      <c r="T95" s="25"/>
      <c r="U95" s="25"/>
      <c r="V95" s="25"/>
      <c r="W95" s="25"/>
      <c r="X95" s="25"/>
      <c r="Y95" s="25"/>
      <c r="Z95" s="25"/>
      <c r="AA95" s="25"/>
    </row>
    <row r="96" spans="2:27" s="26" customFormat="1">
      <c r="B96" s="24"/>
      <c r="C96" s="63"/>
      <c r="M96" s="64"/>
      <c r="N96" s="64"/>
      <c r="O96" s="64"/>
      <c r="P96" s="64"/>
      <c r="Q96" s="24"/>
      <c r="R96" s="25"/>
      <c r="S96" s="25"/>
      <c r="T96" s="25"/>
      <c r="U96" s="25"/>
      <c r="V96" s="25"/>
      <c r="W96" s="25"/>
      <c r="X96" s="25"/>
      <c r="Y96" s="25"/>
      <c r="Z96" s="25"/>
      <c r="AA96" s="25"/>
    </row>
    <row r="97" spans="2:27" s="26" customFormat="1">
      <c r="B97" s="24"/>
      <c r="C97" s="63"/>
      <c r="M97" s="64"/>
      <c r="N97" s="64"/>
      <c r="O97" s="64"/>
      <c r="P97" s="64"/>
      <c r="Q97" s="24"/>
      <c r="R97" s="25"/>
      <c r="S97" s="25"/>
      <c r="T97" s="25"/>
      <c r="U97" s="25"/>
      <c r="V97" s="25"/>
      <c r="W97" s="25"/>
      <c r="X97" s="25"/>
      <c r="Y97" s="25"/>
      <c r="Z97" s="25"/>
      <c r="AA97" s="25"/>
    </row>
    <row r="98" spans="2:27" s="26" customFormat="1">
      <c r="B98" s="24"/>
      <c r="C98" s="63"/>
      <c r="M98" s="64"/>
      <c r="N98" s="64"/>
      <c r="O98" s="64"/>
      <c r="P98" s="64"/>
      <c r="Q98" s="24"/>
      <c r="R98" s="25"/>
      <c r="S98" s="25"/>
      <c r="T98" s="25"/>
      <c r="U98" s="25"/>
      <c r="V98" s="25"/>
      <c r="W98" s="25"/>
      <c r="X98" s="25"/>
      <c r="Y98" s="25"/>
      <c r="Z98" s="25"/>
      <c r="AA98" s="25"/>
    </row>
    <row r="99" spans="2:27" s="26" customFormat="1">
      <c r="B99" s="24"/>
      <c r="C99" s="63"/>
      <c r="M99" s="64"/>
      <c r="N99" s="64"/>
      <c r="O99" s="64"/>
      <c r="P99" s="64"/>
      <c r="Q99" s="24"/>
      <c r="R99" s="25"/>
      <c r="S99" s="25"/>
      <c r="T99" s="25"/>
      <c r="U99" s="25"/>
      <c r="V99" s="25"/>
      <c r="W99" s="25"/>
      <c r="X99" s="25"/>
      <c r="Y99" s="25"/>
      <c r="Z99" s="25"/>
      <c r="AA99" s="25"/>
    </row>
    <row r="100" spans="2:27" s="26" customFormat="1">
      <c r="B100" s="24"/>
      <c r="C100" s="63"/>
      <c r="M100" s="64"/>
      <c r="N100" s="64"/>
      <c r="O100" s="64"/>
      <c r="P100" s="64"/>
      <c r="Q100" s="24"/>
      <c r="R100" s="25"/>
      <c r="S100" s="25"/>
      <c r="T100" s="25"/>
      <c r="U100" s="25"/>
      <c r="V100" s="25"/>
      <c r="W100" s="25"/>
      <c r="X100" s="25"/>
      <c r="Y100" s="25"/>
      <c r="Z100" s="25"/>
      <c r="AA100" s="25"/>
    </row>
    <row r="101" spans="2:27" s="26" customFormat="1">
      <c r="B101" s="24"/>
      <c r="C101" s="63"/>
      <c r="M101" s="64"/>
      <c r="N101" s="64"/>
      <c r="O101" s="64"/>
      <c r="P101" s="64"/>
      <c r="Q101" s="24"/>
      <c r="R101" s="25"/>
      <c r="S101" s="25"/>
      <c r="T101" s="25"/>
      <c r="U101" s="25"/>
      <c r="V101" s="25"/>
      <c r="W101" s="25"/>
      <c r="X101" s="25"/>
      <c r="Y101" s="25"/>
      <c r="Z101" s="25"/>
      <c r="AA101" s="25"/>
    </row>
    <row r="102" spans="2:27" s="26" customFormat="1">
      <c r="B102" s="24"/>
      <c r="C102" s="63"/>
      <c r="M102" s="64"/>
      <c r="N102" s="64"/>
      <c r="O102" s="64"/>
      <c r="P102" s="64"/>
      <c r="Q102" s="24"/>
      <c r="R102" s="25"/>
      <c r="S102" s="25"/>
      <c r="T102" s="25"/>
      <c r="U102" s="25"/>
      <c r="V102" s="25"/>
      <c r="W102" s="25"/>
      <c r="X102" s="25"/>
      <c r="Y102" s="25"/>
      <c r="Z102" s="25"/>
      <c r="AA102" s="25"/>
    </row>
    <row r="103" spans="2:27" s="26" customFormat="1">
      <c r="B103" s="24"/>
      <c r="C103" s="63"/>
      <c r="M103" s="64"/>
      <c r="N103" s="64"/>
      <c r="O103" s="64"/>
      <c r="P103" s="64"/>
      <c r="Q103" s="24"/>
      <c r="R103" s="25"/>
      <c r="S103" s="25"/>
      <c r="T103" s="25"/>
      <c r="U103" s="25"/>
      <c r="V103" s="25"/>
      <c r="W103" s="25"/>
      <c r="X103" s="25"/>
      <c r="Y103" s="25"/>
      <c r="Z103" s="25"/>
      <c r="AA103" s="25"/>
    </row>
    <row r="104" spans="2:27" s="26" customFormat="1">
      <c r="B104" s="24"/>
      <c r="C104" s="63"/>
      <c r="M104" s="64"/>
      <c r="N104" s="64"/>
      <c r="O104" s="64"/>
      <c r="P104" s="64"/>
      <c r="Q104" s="24"/>
      <c r="R104" s="25"/>
      <c r="S104" s="25"/>
      <c r="T104" s="25"/>
      <c r="U104" s="25"/>
      <c r="V104" s="25"/>
      <c r="W104" s="25"/>
      <c r="X104" s="25"/>
      <c r="Y104" s="25"/>
      <c r="Z104" s="25"/>
      <c r="AA104" s="25"/>
    </row>
    <row r="105" spans="2:27" s="26" customFormat="1">
      <c r="B105" s="24"/>
      <c r="C105" s="63"/>
      <c r="M105" s="64"/>
      <c r="N105" s="64"/>
      <c r="O105" s="64"/>
      <c r="P105" s="64"/>
      <c r="Q105" s="24"/>
      <c r="R105" s="25"/>
      <c r="S105" s="25"/>
      <c r="T105" s="25"/>
      <c r="U105" s="25"/>
      <c r="V105" s="25"/>
      <c r="W105" s="25"/>
      <c r="X105" s="25"/>
      <c r="Y105" s="25"/>
      <c r="Z105" s="25"/>
      <c r="AA105" s="25"/>
    </row>
    <row r="106" spans="2:27" s="26" customFormat="1">
      <c r="B106" s="24"/>
      <c r="C106" s="63"/>
      <c r="M106" s="64"/>
      <c r="N106" s="64"/>
      <c r="O106" s="64"/>
      <c r="P106" s="64"/>
      <c r="Q106" s="24"/>
      <c r="R106" s="25"/>
      <c r="S106" s="25"/>
      <c r="T106" s="25"/>
      <c r="U106" s="25"/>
      <c r="V106" s="25"/>
      <c r="W106" s="25"/>
      <c r="X106" s="25"/>
      <c r="Y106" s="25"/>
      <c r="Z106" s="25"/>
      <c r="AA106" s="25"/>
    </row>
    <row r="107" spans="2:27" s="26" customFormat="1">
      <c r="B107" s="24"/>
      <c r="C107" s="63"/>
      <c r="M107" s="64"/>
      <c r="N107" s="64"/>
      <c r="O107" s="64"/>
      <c r="P107" s="64"/>
      <c r="Q107" s="24"/>
      <c r="R107" s="25"/>
      <c r="S107" s="25"/>
      <c r="T107" s="25"/>
      <c r="U107" s="25"/>
      <c r="V107" s="25"/>
      <c r="W107" s="25"/>
      <c r="X107" s="25"/>
      <c r="Y107" s="25"/>
      <c r="Z107" s="25"/>
      <c r="AA107" s="25"/>
    </row>
    <row r="108" spans="2:27" s="26" customFormat="1">
      <c r="B108" s="24"/>
      <c r="C108" s="63"/>
      <c r="M108" s="64"/>
      <c r="N108" s="64"/>
      <c r="O108" s="64"/>
      <c r="P108" s="64"/>
      <c r="Q108" s="24"/>
      <c r="R108" s="25"/>
      <c r="S108" s="25"/>
      <c r="T108" s="25"/>
      <c r="U108" s="25"/>
      <c r="V108" s="25"/>
      <c r="W108" s="25"/>
      <c r="X108" s="25"/>
      <c r="Y108" s="25"/>
      <c r="Z108" s="25"/>
      <c r="AA108" s="25"/>
    </row>
    <row r="109" spans="2:27" s="26" customFormat="1">
      <c r="B109" s="24"/>
      <c r="C109" s="63"/>
      <c r="M109" s="64"/>
      <c r="N109" s="64"/>
      <c r="O109" s="64"/>
      <c r="P109" s="64"/>
      <c r="Q109" s="24"/>
      <c r="R109" s="25"/>
      <c r="S109" s="25"/>
      <c r="T109" s="25"/>
      <c r="U109" s="25"/>
      <c r="V109" s="25"/>
      <c r="W109" s="25"/>
      <c r="X109" s="25"/>
      <c r="Y109" s="25"/>
      <c r="Z109" s="25"/>
      <c r="AA109" s="25"/>
    </row>
    <row r="110" spans="2:27" s="26" customFormat="1">
      <c r="B110" s="24"/>
      <c r="C110" s="63"/>
      <c r="M110" s="64"/>
      <c r="N110" s="64"/>
      <c r="O110" s="64"/>
      <c r="P110" s="64"/>
      <c r="Q110" s="24"/>
      <c r="R110" s="25"/>
      <c r="S110" s="25"/>
      <c r="T110" s="25"/>
      <c r="U110" s="25"/>
      <c r="V110" s="25"/>
      <c r="W110" s="25"/>
      <c r="X110" s="25"/>
      <c r="Y110" s="25"/>
      <c r="Z110" s="25"/>
      <c r="AA110" s="25"/>
    </row>
    <row r="111" spans="2:27" s="26" customFormat="1">
      <c r="B111" s="24"/>
      <c r="C111" s="63"/>
      <c r="M111" s="64"/>
      <c r="N111" s="64"/>
      <c r="O111" s="64"/>
      <c r="P111" s="64"/>
      <c r="Q111" s="24"/>
      <c r="R111" s="25"/>
      <c r="S111" s="25"/>
      <c r="T111" s="25"/>
      <c r="U111" s="25"/>
      <c r="V111" s="25"/>
      <c r="W111" s="25"/>
      <c r="X111" s="25"/>
      <c r="Y111" s="25"/>
      <c r="Z111" s="25"/>
      <c r="AA111" s="25"/>
    </row>
    <row r="112" spans="2:27" s="26" customFormat="1">
      <c r="B112" s="24"/>
      <c r="C112" s="63"/>
      <c r="M112" s="64"/>
      <c r="N112" s="64"/>
      <c r="O112" s="64"/>
      <c r="P112" s="64"/>
      <c r="Q112" s="24"/>
      <c r="R112" s="25"/>
      <c r="S112" s="25"/>
      <c r="T112" s="25"/>
      <c r="U112" s="25"/>
      <c r="V112" s="25"/>
      <c r="W112" s="25"/>
      <c r="X112" s="25"/>
      <c r="Y112" s="25"/>
      <c r="Z112" s="25"/>
      <c r="AA112" s="25"/>
    </row>
    <row r="113" spans="2:27" s="26" customFormat="1">
      <c r="B113" s="24"/>
      <c r="C113" s="63"/>
      <c r="M113" s="64"/>
      <c r="N113" s="64"/>
      <c r="O113" s="64"/>
      <c r="P113" s="64"/>
      <c r="Q113" s="24"/>
      <c r="R113" s="25"/>
      <c r="S113" s="25"/>
      <c r="T113" s="25"/>
      <c r="U113" s="25"/>
      <c r="V113" s="25"/>
      <c r="W113" s="25"/>
      <c r="X113" s="25"/>
      <c r="Y113" s="25"/>
      <c r="Z113" s="25"/>
      <c r="AA113" s="25"/>
    </row>
    <row r="114" spans="2:27" s="26" customFormat="1">
      <c r="B114" s="24"/>
      <c r="C114" s="63"/>
      <c r="M114" s="64"/>
      <c r="N114" s="64"/>
      <c r="O114" s="64"/>
      <c r="P114" s="64"/>
      <c r="Q114" s="24"/>
      <c r="R114" s="25"/>
      <c r="S114" s="25"/>
      <c r="T114" s="25"/>
      <c r="U114" s="25"/>
      <c r="V114" s="25"/>
      <c r="W114" s="25"/>
      <c r="X114" s="25"/>
      <c r="Y114" s="25"/>
      <c r="Z114" s="25"/>
      <c r="AA114" s="25"/>
    </row>
    <row r="115" spans="2:27" s="26" customFormat="1">
      <c r="B115" s="24"/>
      <c r="C115" s="63"/>
      <c r="M115" s="64"/>
      <c r="N115" s="64"/>
      <c r="O115" s="64"/>
      <c r="P115" s="64"/>
      <c r="Q115" s="24"/>
      <c r="R115" s="25"/>
      <c r="S115" s="25"/>
      <c r="T115" s="25"/>
      <c r="U115" s="25"/>
      <c r="V115" s="25"/>
      <c r="W115" s="25"/>
      <c r="X115" s="25"/>
      <c r="Y115" s="25"/>
      <c r="Z115" s="25"/>
      <c r="AA115" s="25"/>
    </row>
    <row r="116" spans="2:27" s="26" customFormat="1">
      <c r="B116" s="24"/>
      <c r="C116" s="63"/>
      <c r="M116" s="64"/>
      <c r="N116" s="64"/>
      <c r="O116" s="64"/>
      <c r="P116" s="64"/>
      <c r="Q116" s="24"/>
      <c r="R116" s="25"/>
      <c r="S116" s="25"/>
      <c r="T116" s="25"/>
      <c r="U116" s="25"/>
      <c r="V116" s="25"/>
      <c r="W116" s="25"/>
      <c r="X116" s="25"/>
      <c r="Y116" s="25"/>
      <c r="Z116" s="25"/>
      <c r="AA116" s="25"/>
    </row>
    <row r="117" spans="2:27" s="26" customFormat="1">
      <c r="B117" s="24"/>
      <c r="C117" s="63"/>
      <c r="M117" s="64"/>
      <c r="N117" s="64"/>
      <c r="O117" s="64"/>
      <c r="P117" s="64"/>
      <c r="Q117" s="24"/>
      <c r="R117" s="25"/>
      <c r="S117" s="25"/>
      <c r="T117" s="25"/>
      <c r="U117" s="25"/>
      <c r="V117" s="25"/>
      <c r="W117" s="25"/>
      <c r="X117" s="25"/>
      <c r="Y117" s="25"/>
      <c r="Z117" s="25"/>
      <c r="AA117" s="25"/>
    </row>
    <row r="118" spans="2:27" s="26" customFormat="1">
      <c r="B118" s="24"/>
      <c r="C118" s="63"/>
      <c r="M118" s="64"/>
      <c r="N118" s="64"/>
      <c r="O118" s="64"/>
      <c r="P118" s="64"/>
      <c r="Q118" s="24"/>
      <c r="R118" s="25"/>
      <c r="S118" s="25"/>
      <c r="T118" s="25"/>
      <c r="U118" s="25"/>
      <c r="V118" s="25"/>
      <c r="W118" s="25"/>
      <c r="X118" s="25"/>
      <c r="Y118" s="25"/>
      <c r="Z118" s="25"/>
      <c r="AA118" s="25"/>
    </row>
    <row r="119" spans="2:27" s="26" customFormat="1">
      <c r="B119" s="24"/>
      <c r="C119" s="63"/>
      <c r="M119" s="64"/>
      <c r="N119" s="64"/>
      <c r="O119" s="64"/>
      <c r="P119" s="64"/>
      <c r="Q119" s="24"/>
      <c r="R119" s="25"/>
      <c r="S119" s="25"/>
      <c r="T119" s="25"/>
      <c r="U119" s="25"/>
      <c r="V119" s="25"/>
      <c r="W119" s="25"/>
      <c r="X119" s="25"/>
      <c r="Y119" s="25"/>
      <c r="Z119" s="25"/>
      <c r="AA119" s="25"/>
    </row>
    <row r="120" spans="2:27" s="26" customFormat="1">
      <c r="B120" s="24"/>
      <c r="C120" s="63"/>
      <c r="M120" s="64"/>
      <c r="N120" s="64"/>
      <c r="O120" s="64"/>
      <c r="P120" s="64"/>
      <c r="Q120" s="24"/>
      <c r="R120" s="25"/>
      <c r="S120" s="25"/>
      <c r="T120" s="25"/>
      <c r="U120" s="25"/>
      <c r="V120" s="25"/>
      <c r="W120" s="25"/>
      <c r="X120" s="25"/>
      <c r="Y120" s="25"/>
      <c r="Z120" s="25"/>
      <c r="AA120" s="25"/>
    </row>
    <row r="121" spans="2:27" s="26" customFormat="1">
      <c r="B121" s="24"/>
      <c r="C121" s="63"/>
      <c r="M121" s="64"/>
      <c r="N121" s="64"/>
      <c r="O121" s="64"/>
      <c r="P121" s="64"/>
      <c r="Q121" s="24"/>
      <c r="R121" s="25"/>
      <c r="S121" s="25"/>
      <c r="T121" s="25"/>
      <c r="U121" s="25"/>
      <c r="V121" s="25"/>
      <c r="W121" s="25"/>
      <c r="X121" s="25"/>
      <c r="Y121" s="25"/>
      <c r="Z121" s="25"/>
      <c r="AA121" s="25"/>
    </row>
    <row r="122" spans="2:27" s="26" customFormat="1">
      <c r="B122" s="24"/>
      <c r="C122" s="63"/>
      <c r="M122" s="64"/>
      <c r="N122" s="64"/>
      <c r="O122" s="64"/>
      <c r="P122" s="64"/>
      <c r="Q122" s="24"/>
      <c r="R122" s="25"/>
      <c r="S122" s="25"/>
      <c r="T122" s="25"/>
      <c r="U122" s="25"/>
      <c r="V122" s="25"/>
      <c r="W122" s="25"/>
      <c r="X122" s="25"/>
      <c r="Y122" s="25"/>
      <c r="Z122" s="25"/>
      <c r="AA122" s="25"/>
    </row>
    <row r="123" spans="2:27" s="26" customFormat="1">
      <c r="B123" s="24"/>
      <c r="C123" s="63"/>
      <c r="M123" s="64"/>
      <c r="N123" s="64"/>
      <c r="O123" s="64"/>
      <c r="P123" s="64"/>
      <c r="Q123" s="24"/>
      <c r="R123" s="25"/>
      <c r="S123" s="25"/>
      <c r="T123" s="25"/>
      <c r="U123" s="25"/>
      <c r="V123" s="25"/>
      <c r="W123" s="25"/>
      <c r="X123" s="25"/>
      <c r="Y123" s="25"/>
      <c r="Z123" s="25"/>
      <c r="AA123" s="25"/>
    </row>
    <row r="124" spans="2:27" s="26" customFormat="1">
      <c r="B124" s="24"/>
      <c r="C124" s="63"/>
      <c r="M124" s="64"/>
      <c r="N124" s="64"/>
      <c r="O124" s="64"/>
      <c r="P124" s="64"/>
      <c r="Q124" s="24"/>
      <c r="R124" s="25"/>
      <c r="S124" s="25"/>
      <c r="T124" s="25"/>
      <c r="U124" s="25"/>
      <c r="V124" s="25"/>
      <c r="W124" s="25"/>
      <c r="X124" s="25"/>
      <c r="Y124" s="25"/>
      <c r="Z124" s="25"/>
      <c r="AA124" s="25"/>
    </row>
    <row r="125" spans="2:27" s="26" customFormat="1">
      <c r="B125" s="24"/>
      <c r="C125" s="63"/>
      <c r="M125" s="64"/>
      <c r="N125" s="64"/>
      <c r="O125" s="64"/>
      <c r="P125" s="64"/>
      <c r="Q125" s="24"/>
      <c r="R125" s="25"/>
      <c r="S125" s="25"/>
      <c r="T125" s="25"/>
      <c r="U125" s="25"/>
      <c r="V125" s="25"/>
      <c r="W125" s="25"/>
      <c r="X125" s="25"/>
      <c r="Y125" s="25"/>
      <c r="Z125" s="25"/>
      <c r="AA125" s="25"/>
    </row>
    <row r="126" spans="2:27" s="26" customFormat="1">
      <c r="B126" s="24"/>
      <c r="C126" s="63"/>
      <c r="M126" s="64"/>
      <c r="N126" s="64"/>
      <c r="O126" s="64"/>
      <c r="P126" s="64"/>
      <c r="Q126" s="24"/>
      <c r="R126" s="25"/>
      <c r="S126" s="25"/>
      <c r="T126" s="25"/>
      <c r="U126" s="25"/>
      <c r="V126" s="25"/>
      <c r="W126" s="25"/>
      <c r="X126" s="25"/>
      <c r="Y126" s="25"/>
      <c r="Z126" s="25"/>
      <c r="AA126" s="25"/>
    </row>
    <row r="127" spans="2:27" s="26" customFormat="1">
      <c r="B127" s="24"/>
      <c r="C127" s="63"/>
      <c r="M127" s="64"/>
      <c r="N127" s="64"/>
      <c r="O127" s="64"/>
      <c r="P127" s="64"/>
      <c r="Q127" s="24"/>
      <c r="R127" s="25"/>
      <c r="S127" s="25"/>
      <c r="T127" s="25"/>
      <c r="U127" s="25"/>
      <c r="V127" s="25"/>
      <c r="W127" s="25"/>
      <c r="X127" s="25"/>
      <c r="Y127" s="25"/>
      <c r="Z127" s="25"/>
      <c r="AA127" s="25"/>
    </row>
    <row r="128" spans="2:27" s="26" customFormat="1">
      <c r="B128" s="24"/>
      <c r="C128" s="63"/>
      <c r="M128" s="64"/>
      <c r="N128" s="64"/>
      <c r="O128" s="64"/>
      <c r="P128" s="64"/>
      <c r="Q128" s="24"/>
      <c r="R128" s="25"/>
      <c r="S128" s="25"/>
      <c r="T128" s="25"/>
      <c r="U128" s="25"/>
      <c r="V128" s="25"/>
      <c r="W128" s="25"/>
      <c r="X128" s="25"/>
      <c r="Y128" s="25"/>
      <c r="Z128" s="25"/>
      <c r="AA128" s="25"/>
    </row>
    <row r="129" spans="2:27" s="26" customFormat="1">
      <c r="B129" s="24"/>
      <c r="C129" s="63"/>
      <c r="M129" s="64"/>
      <c r="N129" s="64"/>
      <c r="O129" s="64"/>
      <c r="P129" s="64"/>
      <c r="Q129" s="24"/>
      <c r="R129" s="25"/>
      <c r="S129" s="25"/>
      <c r="T129" s="25"/>
      <c r="U129" s="25"/>
      <c r="V129" s="25"/>
      <c r="W129" s="25"/>
      <c r="X129" s="25"/>
      <c r="Y129" s="25"/>
      <c r="Z129" s="25"/>
      <c r="AA129" s="25"/>
    </row>
    <row r="130" spans="2:27" s="26" customFormat="1">
      <c r="B130" s="24"/>
      <c r="C130" s="63"/>
      <c r="M130" s="64"/>
      <c r="N130" s="64"/>
      <c r="O130" s="64"/>
      <c r="P130" s="64"/>
      <c r="Q130" s="24"/>
      <c r="R130" s="25"/>
      <c r="S130" s="25"/>
      <c r="T130" s="25"/>
      <c r="U130" s="25"/>
      <c r="V130" s="25"/>
      <c r="W130" s="25"/>
      <c r="X130" s="25"/>
      <c r="Y130" s="25"/>
      <c r="Z130" s="25"/>
      <c r="AA130" s="25"/>
    </row>
    <row r="131" spans="2:27" s="26" customFormat="1">
      <c r="B131" s="24"/>
      <c r="C131" s="63"/>
      <c r="M131" s="64"/>
      <c r="N131" s="64"/>
      <c r="O131" s="64"/>
      <c r="P131" s="64"/>
      <c r="Q131" s="24"/>
      <c r="R131" s="25"/>
      <c r="S131" s="25"/>
      <c r="T131" s="25"/>
      <c r="U131" s="25"/>
      <c r="V131" s="25"/>
      <c r="W131" s="25"/>
      <c r="X131" s="25"/>
      <c r="Y131" s="25"/>
      <c r="Z131" s="25"/>
      <c r="AA131" s="25"/>
    </row>
    <row r="132" spans="2:27" s="26" customFormat="1">
      <c r="B132" s="24"/>
      <c r="C132" s="63"/>
      <c r="M132" s="64"/>
      <c r="N132" s="64"/>
      <c r="O132" s="64"/>
      <c r="P132" s="64"/>
      <c r="Q132" s="24"/>
      <c r="R132" s="25"/>
      <c r="S132" s="25"/>
      <c r="T132" s="25"/>
      <c r="U132" s="25"/>
      <c r="V132" s="25"/>
      <c r="W132" s="25"/>
      <c r="X132" s="25"/>
      <c r="Y132" s="25"/>
      <c r="Z132" s="25"/>
      <c r="AA132" s="25"/>
    </row>
    <row r="133" spans="2:27" s="26" customFormat="1">
      <c r="B133" s="24"/>
      <c r="C133" s="63"/>
      <c r="M133" s="64"/>
      <c r="N133" s="64"/>
      <c r="O133" s="64"/>
      <c r="P133" s="64"/>
      <c r="Q133" s="24"/>
      <c r="R133" s="25"/>
      <c r="S133" s="25"/>
      <c r="T133" s="25"/>
      <c r="U133" s="25"/>
      <c r="V133" s="25"/>
      <c r="W133" s="25"/>
      <c r="X133" s="25"/>
      <c r="Y133" s="25"/>
      <c r="Z133" s="25"/>
      <c r="AA133" s="25"/>
    </row>
    <row r="134" spans="2:27" s="26" customFormat="1">
      <c r="B134" s="24"/>
      <c r="C134" s="63"/>
      <c r="M134" s="64"/>
      <c r="N134" s="64"/>
      <c r="O134" s="64"/>
      <c r="P134" s="64"/>
      <c r="Q134" s="24"/>
      <c r="R134" s="25"/>
      <c r="S134" s="25"/>
      <c r="T134" s="25"/>
      <c r="U134" s="25"/>
      <c r="V134" s="25"/>
      <c r="W134" s="25"/>
      <c r="X134" s="25"/>
      <c r="Y134" s="25"/>
      <c r="Z134" s="25"/>
      <c r="AA134" s="25"/>
    </row>
    <row r="135" spans="2:27" s="26" customFormat="1">
      <c r="B135" s="24"/>
      <c r="C135" s="63"/>
      <c r="M135" s="64"/>
      <c r="N135" s="64"/>
      <c r="O135" s="64"/>
      <c r="P135" s="64"/>
      <c r="Q135" s="24"/>
      <c r="R135" s="25"/>
      <c r="S135" s="25"/>
      <c r="T135" s="25"/>
      <c r="U135" s="25"/>
      <c r="V135" s="25"/>
      <c r="W135" s="25"/>
      <c r="X135" s="25"/>
      <c r="Y135" s="25"/>
      <c r="Z135" s="25"/>
      <c r="AA135" s="25"/>
    </row>
    <row r="136" spans="2:27" s="26" customFormat="1">
      <c r="B136" s="24"/>
      <c r="C136" s="63"/>
      <c r="M136" s="64"/>
      <c r="N136" s="64"/>
      <c r="O136" s="64"/>
      <c r="P136" s="64"/>
      <c r="Q136" s="24"/>
      <c r="R136" s="25"/>
      <c r="S136" s="25"/>
      <c r="T136" s="25"/>
      <c r="U136" s="25"/>
      <c r="V136" s="25"/>
      <c r="W136" s="25"/>
      <c r="X136" s="25"/>
      <c r="Y136" s="25"/>
      <c r="Z136" s="25"/>
      <c r="AA136" s="25"/>
    </row>
    <row r="137" spans="2:27" s="26" customFormat="1">
      <c r="B137" s="24"/>
      <c r="C137" s="63"/>
      <c r="M137" s="64"/>
      <c r="N137" s="64"/>
      <c r="O137" s="64"/>
      <c r="P137" s="64"/>
      <c r="Q137" s="24"/>
      <c r="R137" s="25"/>
      <c r="S137" s="25"/>
      <c r="T137" s="25"/>
      <c r="U137" s="25"/>
      <c r="V137" s="25"/>
      <c r="W137" s="25"/>
      <c r="X137" s="25"/>
      <c r="Y137" s="25"/>
      <c r="Z137" s="25"/>
      <c r="AA137" s="25"/>
    </row>
    <row r="138" spans="2:27" s="26" customFormat="1">
      <c r="B138" s="24"/>
      <c r="C138" s="63"/>
      <c r="M138" s="64"/>
      <c r="N138" s="64"/>
      <c r="O138" s="64"/>
      <c r="P138" s="64"/>
      <c r="Q138" s="24"/>
      <c r="R138" s="25"/>
      <c r="S138" s="25"/>
      <c r="T138" s="25"/>
      <c r="U138" s="25"/>
      <c r="V138" s="25"/>
      <c r="W138" s="25"/>
      <c r="X138" s="25"/>
      <c r="Y138" s="25"/>
      <c r="Z138" s="25"/>
      <c r="AA138" s="25"/>
    </row>
    <row r="139" spans="2:27" s="26" customFormat="1">
      <c r="B139" s="24"/>
      <c r="C139" s="63"/>
      <c r="M139" s="64"/>
      <c r="N139" s="64"/>
      <c r="O139" s="64"/>
      <c r="P139" s="64"/>
      <c r="Q139" s="24"/>
      <c r="R139" s="25"/>
      <c r="S139" s="25"/>
      <c r="T139" s="25"/>
      <c r="U139" s="25"/>
      <c r="V139" s="25"/>
      <c r="W139" s="25"/>
      <c r="X139" s="25"/>
      <c r="Y139" s="25"/>
      <c r="Z139" s="25"/>
      <c r="AA139" s="25"/>
    </row>
    <row r="140" spans="2:27" s="26" customFormat="1">
      <c r="B140" s="24"/>
      <c r="C140" s="63"/>
      <c r="M140" s="64"/>
      <c r="N140" s="64"/>
      <c r="O140" s="64"/>
      <c r="P140" s="64"/>
      <c r="Q140" s="24"/>
      <c r="R140" s="25"/>
      <c r="S140" s="25"/>
      <c r="T140" s="25"/>
      <c r="U140" s="25"/>
      <c r="V140" s="25"/>
      <c r="W140" s="25"/>
      <c r="X140" s="25"/>
      <c r="Y140" s="25"/>
      <c r="Z140" s="25"/>
      <c r="AA140" s="25"/>
    </row>
    <row r="141" spans="2:27" s="26" customFormat="1">
      <c r="B141" s="24"/>
      <c r="C141" s="63"/>
      <c r="M141" s="64"/>
      <c r="N141" s="64"/>
      <c r="O141" s="64"/>
      <c r="P141" s="64"/>
      <c r="Q141" s="24"/>
      <c r="R141" s="25"/>
      <c r="S141" s="25"/>
      <c r="T141" s="25"/>
      <c r="U141" s="25"/>
      <c r="V141" s="25"/>
      <c r="W141" s="25"/>
      <c r="X141" s="25"/>
      <c r="Y141" s="25"/>
      <c r="Z141" s="25"/>
      <c r="AA141" s="25"/>
    </row>
    <row r="142" spans="2:27" s="26" customFormat="1">
      <c r="B142" s="24"/>
      <c r="C142" s="63"/>
      <c r="M142" s="64"/>
      <c r="N142" s="64"/>
      <c r="O142" s="64"/>
      <c r="P142" s="64"/>
      <c r="Q142" s="24"/>
      <c r="R142" s="25"/>
      <c r="S142" s="25"/>
      <c r="T142" s="25"/>
      <c r="U142" s="25"/>
      <c r="V142" s="25"/>
      <c r="W142" s="25"/>
      <c r="X142" s="25"/>
      <c r="Y142" s="25"/>
      <c r="Z142" s="25"/>
      <c r="AA142" s="25"/>
    </row>
    <row r="143" spans="2:27" s="26" customFormat="1">
      <c r="B143" s="24"/>
      <c r="C143" s="63"/>
      <c r="M143" s="64"/>
      <c r="N143" s="64"/>
      <c r="O143" s="64"/>
      <c r="P143" s="64"/>
      <c r="Q143" s="24"/>
      <c r="R143" s="25"/>
      <c r="S143" s="25"/>
      <c r="T143" s="25"/>
      <c r="U143" s="25"/>
      <c r="V143" s="25"/>
      <c r="W143" s="25"/>
      <c r="X143" s="25"/>
      <c r="Y143" s="25"/>
      <c r="Z143" s="25"/>
      <c r="AA143" s="25"/>
    </row>
    <row r="144" spans="2:27" s="26" customFormat="1">
      <c r="B144" s="24"/>
      <c r="C144" s="63"/>
      <c r="M144" s="64"/>
      <c r="N144" s="64"/>
      <c r="O144" s="64"/>
      <c r="P144" s="64"/>
      <c r="Q144" s="24"/>
      <c r="R144" s="25"/>
      <c r="S144" s="25"/>
      <c r="T144" s="25"/>
      <c r="U144" s="25"/>
      <c r="V144" s="25"/>
      <c r="W144" s="25"/>
      <c r="X144" s="25"/>
      <c r="Y144" s="25"/>
      <c r="Z144" s="25"/>
      <c r="AA144" s="25"/>
    </row>
    <row r="145" spans="2:27" s="26" customFormat="1">
      <c r="B145" s="24"/>
      <c r="C145" s="63"/>
      <c r="M145" s="64"/>
      <c r="N145" s="64"/>
      <c r="O145" s="64"/>
      <c r="P145" s="64"/>
      <c r="Q145" s="24"/>
      <c r="R145" s="25"/>
      <c r="S145" s="25"/>
      <c r="T145" s="25"/>
      <c r="U145" s="25"/>
      <c r="V145" s="25"/>
      <c r="W145" s="25"/>
      <c r="X145" s="25"/>
      <c r="Y145" s="25"/>
      <c r="Z145" s="25"/>
      <c r="AA145" s="25"/>
    </row>
    <row r="146" spans="2:27" s="26" customFormat="1">
      <c r="B146" s="24"/>
      <c r="C146" s="63"/>
      <c r="M146" s="64"/>
      <c r="N146" s="64"/>
      <c r="O146" s="64"/>
      <c r="P146" s="64"/>
      <c r="Q146" s="24"/>
      <c r="R146" s="25"/>
      <c r="S146" s="25"/>
      <c r="T146" s="25"/>
      <c r="U146" s="25"/>
      <c r="V146" s="25"/>
      <c r="W146" s="25"/>
      <c r="X146" s="25"/>
      <c r="Y146" s="25"/>
      <c r="Z146" s="25"/>
      <c r="AA146" s="25"/>
    </row>
    <row r="147" spans="2:27" s="26" customFormat="1">
      <c r="B147" s="24"/>
      <c r="C147" s="63"/>
      <c r="M147" s="64"/>
      <c r="N147" s="64"/>
      <c r="O147" s="64"/>
      <c r="P147" s="64"/>
      <c r="Q147" s="24"/>
      <c r="R147" s="25"/>
      <c r="S147" s="25"/>
      <c r="T147" s="25"/>
      <c r="U147" s="25"/>
      <c r="V147" s="25"/>
      <c r="W147" s="25"/>
      <c r="X147" s="25"/>
      <c r="Y147" s="25"/>
      <c r="Z147" s="25"/>
      <c r="AA147" s="25"/>
    </row>
    <row r="148" spans="2:27" s="26" customFormat="1">
      <c r="B148" s="24"/>
      <c r="C148" s="63"/>
      <c r="M148" s="64"/>
      <c r="N148" s="64"/>
      <c r="O148" s="64"/>
      <c r="P148" s="64"/>
      <c r="Q148" s="24"/>
      <c r="R148" s="25"/>
      <c r="S148" s="25"/>
      <c r="T148" s="25"/>
      <c r="U148" s="25"/>
      <c r="V148" s="25"/>
      <c r="W148" s="25"/>
      <c r="X148" s="25"/>
      <c r="Y148" s="25"/>
      <c r="Z148" s="25"/>
      <c r="AA148" s="25"/>
    </row>
    <row r="149" spans="2:27" s="26" customFormat="1">
      <c r="B149" s="24"/>
      <c r="C149" s="63"/>
      <c r="M149" s="64"/>
      <c r="N149" s="64"/>
      <c r="O149" s="64"/>
      <c r="P149" s="64"/>
      <c r="Q149" s="24"/>
      <c r="R149" s="25"/>
      <c r="S149" s="25"/>
      <c r="T149" s="25"/>
      <c r="U149" s="25"/>
      <c r="V149" s="25"/>
      <c r="W149" s="25"/>
      <c r="X149" s="25"/>
      <c r="Y149" s="25"/>
      <c r="Z149" s="25"/>
      <c r="AA149" s="25"/>
    </row>
    <row r="150" spans="2:27" s="26" customFormat="1">
      <c r="B150" s="24"/>
      <c r="C150" s="63"/>
      <c r="M150" s="64"/>
      <c r="N150" s="64"/>
      <c r="O150" s="64"/>
      <c r="P150" s="64"/>
      <c r="Q150" s="24"/>
      <c r="R150" s="25"/>
      <c r="S150" s="25"/>
      <c r="T150" s="25"/>
      <c r="U150" s="25"/>
      <c r="V150" s="25"/>
      <c r="W150" s="25"/>
      <c r="X150" s="25"/>
      <c r="Y150" s="25"/>
      <c r="Z150" s="25"/>
      <c r="AA150" s="25"/>
    </row>
    <row r="151" spans="2:27" s="26" customFormat="1">
      <c r="B151" s="24"/>
      <c r="C151" s="63"/>
      <c r="M151" s="64"/>
      <c r="N151" s="64"/>
      <c r="O151" s="64"/>
      <c r="P151" s="64"/>
      <c r="Q151" s="24"/>
      <c r="R151" s="25"/>
      <c r="S151" s="25"/>
      <c r="T151" s="25"/>
      <c r="U151" s="25"/>
      <c r="V151" s="25"/>
      <c r="W151" s="25"/>
      <c r="X151" s="25"/>
      <c r="Y151" s="25"/>
      <c r="Z151" s="25"/>
      <c r="AA151" s="25"/>
    </row>
    <row r="152" spans="2:27" s="26" customFormat="1">
      <c r="B152" s="24"/>
      <c r="C152" s="63"/>
      <c r="M152" s="64"/>
      <c r="N152" s="64"/>
      <c r="O152" s="64"/>
      <c r="P152" s="64"/>
      <c r="Q152" s="24"/>
      <c r="R152" s="25"/>
      <c r="S152" s="25"/>
      <c r="T152" s="25"/>
      <c r="U152" s="25"/>
      <c r="V152" s="25"/>
      <c r="W152" s="25"/>
      <c r="X152" s="25"/>
      <c r="Y152" s="25"/>
      <c r="Z152" s="25"/>
      <c r="AA152" s="25"/>
    </row>
    <row r="153" spans="2:27" s="26" customFormat="1">
      <c r="B153" s="24"/>
      <c r="C153" s="63"/>
      <c r="M153" s="64"/>
      <c r="N153" s="64"/>
      <c r="O153" s="64"/>
      <c r="P153" s="64"/>
      <c r="Q153" s="24"/>
      <c r="R153" s="25"/>
      <c r="S153" s="25"/>
      <c r="T153" s="25"/>
      <c r="U153" s="25"/>
      <c r="V153" s="25"/>
      <c r="W153" s="25"/>
      <c r="X153" s="25"/>
      <c r="Y153" s="25"/>
      <c r="Z153" s="25"/>
      <c r="AA153" s="25"/>
    </row>
    <row r="154" spans="2:27" s="26" customFormat="1">
      <c r="B154" s="24"/>
      <c r="C154" s="63"/>
      <c r="M154" s="64"/>
      <c r="N154" s="64"/>
      <c r="O154" s="64"/>
      <c r="P154" s="64"/>
      <c r="Q154" s="24"/>
      <c r="R154" s="25"/>
      <c r="S154" s="25"/>
      <c r="T154" s="25"/>
      <c r="U154" s="25"/>
      <c r="V154" s="25"/>
      <c r="W154" s="25"/>
      <c r="X154" s="25"/>
      <c r="Y154" s="25"/>
      <c r="Z154" s="25"/>
      <c r="AA154" s="25"/>
    </row>
    <row r="155" spans="2:27" s="26" customFormat="1">
      <c r="B155" s="24"/>
      <c r="C155" s="63"/>
      <c r="M155" s="64"/>
      <c r="N155" s="64"/>
      <c r="O155" s="64"/>
      <c r="P155" s="64"/>
      <c r="Q155" s="24"/>
      <c r="R155" s="25"/>
      <c r="S155" s="25"/>
      <c r="T155" s="25"/>
      <c r="U155" s="25"/>
      <c r="V155" s="25"/>
      <c r="W155" s="25"/>
      <c r="X155" s="25"/>
      <c r="Y155" s="25"/>
      <c r="Z155" s="25"/>
      <c r="AA155" s="25"/>
    </row>
    <row r="156" spans="2:27" s="26" customFormat="1">
      <c r="B156" s="24"/>
      <c r="C156" s="63"/>
      <c r="M156" s="64"/>
      <c r="N156" s="64"/>
      <c r="O156" s="64"/>
      <c r="P156" s="64"/>
      <c r="Q156" s="24"/>
      <c r="R156" s="25"/>
      <c r="S156" s="25"/>
      <c r="T156" s="25"/>
      <c r="U156" s="25"/>
      <c r="V156" s="25"/>
      <c r="W156" s="25"/>
      <c r="X156" s="25"/>
      <c r="Y156" s="25"/>
      <c r="Z156" s="25"/>
      <c r="AA156" s="25"/>
    </row>
    <row r="157" spans="2:27" s="26" customFormat="1">
      <c r="B157" s="24"/>
      <c r="C157" s="63"/>
      <c r="M157" s="64"/>
      <c r="N157" s="64"/>
      <c r="O157" s="64"/>
      <c r="P157" s="64"/>
      <c r="Q157" s="24"/>
      <c r="R157" s="25"/>
      <c r="S157" s="25"/>
      <c r="T157" s="25"/>
      <c r="U157" s="25"/>
      <c r="V157" s="25"/>
      <c r="W157" s="25"/>
      <c r="X157" s="25"/>
      <c r="Y157" s="25"/>
      <c r="Z157" s="25"/>
      <c r="AA157" s="25"/>
    </row>
    <row r="158" spans="2:27" s="26" customFormat="1">
      <c r="B158" s="24"/>
      <c r="C158" s="63"/>
      <c r="M158" s="64"/>
      <c r="N158" s="64"/>
      <c r="O158" s="64"/>
      <c r="P158" s="64"/>
      <c r="Q158" s="24"/>
      <c r="R158" s="25"/>
      <c r="S158" s="25"/>
      <c r="T158" s="25"/>
      <c r="U158" s="25"/>
      <c r="V158" s="25"/>
      <c r="W158" s="25"/>
      <c r="X158" s="25"/>
      <c r="Y158" s="25"/>
      <c r="Z158" s="25"/>
      <c r="AA158" s="25"/>
    </row>
    <row r="159" spans="2:27" s="26" customFormat="1">
      <c r="B159" s="24"/>
      <c r="C159" s="63"/>
      <c r="M159" s="64"/>
      <c r="N159" s="64"/>
      <c r="O159" s="64"/>
      <c r="P159" s="64"/>
      <c r="Q159" s="24"/>
      <c r="R159" s="25"/>
      <c r="S159" s="25"/>
      <c r="T159" s="25"/>
      <c r="U159" s="25"/>
      <c r="V159" s="25"/>
      <c r="W159" s="25"/>
      <c r="X159" s="25"/>
      <c r="Y159" s="25"/>
      <c r="Z159" s="25"/>
      <c r="AA159" s="25"/>
    </row>
    <row r="160" spans="2:27" s="26" customFormat="1">
      <c r="B160" s="24"/>
      <c r="C160" s="63"/>
      <c r="M160" s="64"/>
      <c r="N160" s="64"/>
      <c r="O160" s="64"/>
      <c r="P160" s="64"/>
      <c r="Q160" s="24"/>
      <c r="R160" s="25"/>
      <c r="S160" s="25"/>
      <c r="T160" s="25"/>
      <c r="U160" s="25"/>
      <c r="V160" s="25"/>
      <c r="W160" s="25"/>
      <c r="X160" s="25"/>
      <c r="Y160" s="25"/>
      <c r="Z160" s="25"/>
      <c r="AA160" s="25"/>
    </row>
    <row r="161" spans="2:27" s="26" customFormat="1">
      <c r="B161" s="24"/>
      <c r="C161" s="63"/>
      <c r="M161" s="64"/>
      <c r="N161" s="64"/>
      <c r="O161" s="64"/>
      <c r="P161" s="64"/>
      <c r="Q161" s="24"/>
      <c r="R161" s="25"/>
      <c r="S161" s="25"/>
      <c r="T161" s="25"/>
      <c r="U161" s="25"/>
      <c r="V161" s="25"/>
      <c r="W161" s="25"/>
      <c r="X161" s="25"/>
      <c r="Y161" s="25"/>
      <c r="Z161" s="25"/>
      <c r="AA161" s="25"/>
    </row>
    <row r="162" spans="2:27" s="26" customFormat="1">
      <c r="B162" s="24"/>
      <c r="C162" s="63"/>
      <c r="M162" s="64"/>
      <c r="N162" s="64"/>
      <c r="O162" s="64"/>
      <c r="P162" s="64"/>
      <c r="Q162" s="24"/>
      <c r="R162" s="25"/>
      <c r="S162" s="25"/>
      <c r="T162" s="25"/>
      <c r="U162" s="25"/>
      <c r="V162" s="25"/>
      <c r="W162" s="25"/>
      <c r="X162" s="25"/>
      <c r="Y162" s="25"/>
      <c r="Z162" s="25"/>
      <c r="AA162" s="25"/>
    </row>
    <row r="163" spans="2:27" s="26" customFormat="1">
      <c r="B163" s="24"/>
      <c r="C163" s="63"/>
      <c r="M163" s="64"/>
      <c r="N163" s="64"/>
      <c r="O163" s="64"/>
      <c r="P163" s="64"/>
      <c r="Q163" s="24"/>
      <c r="R163" s="25"/>
      <c r="S163" s="25"/>
      <c r="T163" s="25"/>
      <c r="U163" s="25"/>
      <c r="V163" s="25"/>
      <c r="W163" s="25"/>
      <c r="X163" s="25"/>
      <c r="Y163" s="25"/>
      <c r="Z163" s="25"/>
      <c r="AA163" s="25"/>
    </row>
    <row r="164" spans="2:27" s="26" customFormat="1">
      <c r="B164" s="24"/>
      <c r="C164" s="63"/>
      <c r="M164" s="64"/>
      <c r="N164" s="64"/>
      <c r="O164" s="64"/>
      <c r="P164" s="64"/>
      <c r="Q164" s="24"/>
      <c r="R164" s="25"/>
      <c r="S164" s="25"/>
      <c r="T164" s="25"/>
      <c r="U164" s="25"/>
      <c r="V164" s="25"/>
      <c r="W164" s="25"/>
      <c r="X164" s="25"/>
      <c r="Y164" s="25"/>
      <c r="Z164" s="25"/>
      <c r="AA164" s="25"/>
    </row>
    <row r="165" spans="2:27" s="26" customFormat="1">
      <c r="B165" s="24"/>
      <c r="C165" s="63"/>
      <c r="M165" s="64"/>
      <c r="N165" s="64"/>
      <c r="O165" s="64"/>
      <c r="P165" s="64"/>
      <c r="Q165" s="24"/>
      <c r="R165" s="25"/>
      <c r="S165" s="25"/>
      <c r="T165" s="25"/>
      <c r="U165" s="25"/>
      <c r="V165" s="25"/>
      <c r="W165" s="25"/>
      <c r="X165" s="25"/>
      <c r="Y165" s="25"/>
      <c r="Z165" s="25"/>
      <c r="AA165" s="25"/>
    </row>
    <row r="166" spans="2:27" s="26" customFormat="1">
      <c r="B166" s="24"/>
      <c r="C166" s="63"/>
      <c r="M166" s="64"/>
      <c r="N166" s="64"/>
      <c r="O166" s="64"/>
      <c r="P166" s="64"/>
      <c r="Q166" s="24"/>
      <c r="R166" s="25"/>
      <c r="S166" s="25"/>
      <c r="T166" s="25"/>
      <c r="U166" s="25"/>
      <c r="V166" s="25"/>
      <c r="W166" s="25"/>
      <c r="X166" s="25"/>
      <c r="Y166" s="25"/>
      <c r="Z166" s="25"/>
      <c r="AA166" s="25"/>
    </row>
    <row r="167" spans="2:27" s="26" customFormat="1">
      <c r="B167" s="24"/>
      <c r="C167" s="63"/>
      <c r="M167" s="64"/>
      <c r="N167" s="64"/>
      <c r="O167" s="64"/>
      <c r="P167" s="64"/>
      <c r="Q167" s="24"/>
      <c r="R167" s="25"/>
      <c r="S167" s="25"/>
      <c r="T167" s="25"/>
      <c r="U167" s="25"/>
      <c r="V167" s="25"/>
      <c r="W167" s="25"/>
      <c r="X167" s="25"/>
      <c r="Y167" s="25"/>
      <c r="Z167" s="25"/>
      <c r="AA167" s="25"/>
    </row>
    <row r="168" spans="2:27" s="26" customFormat="1">
      <c r="B168" s="24"/>
      <c r="C168" s="63"/>
      <c r="M168" s="64"/>
      <c r="N168" s="64"/>
      <c r="O168" s="64"/>
      <c r="P168" s="64"/>
      <c r="Q168" s="24"/>
      <c r="R168" s="25"/>
      <c r="S168" s="25"/>
      <c r="T168" s="25"/>
      <c r="U168" s="25"/>
      <c r="V168" s="25"/>
      <c r="W168" s="25"/>
      <c r="X168" s="25"/>
      <c r="Y168" s="25"/>
      <c r="Z168" s="25"/>
      <c r="AA168" s="25"/>
    </row>
    <row r="169" spans="2:27" s="26" customFormat="1">
      <c r="B169" s="24"/>
      <c r="C169" s="63"/>
      <c r="M169" s="64"/>
      <c r="N169" s="64"/>
      <c r="O169" s="64"/>
      <c r="P169" s="64"/>
      <c r="Q169" s="24"/>
      <c r="R169" s="25"/>
      <c r="S169" s="25"/>
      <c r="T169" s="25"/>
      <c r="U169" s="25"/>
      <c r="V169" s="25"/>
      <c r="W169" s="25"/>
      <c r="X169" s="25"/>
      <c r="Y169" s="25"/>
      <c r="Z169" s="25"/>
      <c r="AA169" s="25"/>
    </row>
    <row r="170" spans="2:27" s="26" customFormat="1">
      <c r="B170" s="24"/>
      <c r="C170" s="63"/>
      <c r="M170" s="64"/>
      <c r="N170" s="64"/>
      <c r="O170" s="64"/>
      <c r="P170" s="64"/>
      <c r="Q170" s="24"/>
      <c r="R170" s="25"/>
      <c r="S170" s="25"/>
      <c r="T170" s="25"/>
      <c r="U170" s="25"/>
      <c r="V170" s="25"/>
      <c r="W170" s="25"/>
      <c r="X170" s="25"/>
      <c r="Y170" s="25"/>
      <c r="Z170" s="25"/>
      <c r="AA170" s="25"/>
    </row>
    <row r="171" spans="2:27" s="26" customFormat="1">
      <c r="B171" s="24"/>
      <c r="C171" s="63"/>
      <c r="M171" s="64"/>
      <c r="N171" s="64"/>
      <c r="O171" s="64"/>
      <c r="P171" s="64"/>
      <c r="Q171" s="24"/>
      <c r="R171" s="25"/>
      <c r="S171" s="25"/>
      <c r="T171" s="25"/>
      <c r="U171" s="25"/>
      <c r="V171" s="25"/>
      <c r="W171" s="25"/>
      <c r="X171" s="25"/>
      <c r="Y171" s="25"/>
      <c r="Z171" s="25"/>
      <c r="AA171" s="25"/>
    </row>
    <row r="172" spans="2:27" s="26" customFormat="1">
      <c r="B172" s="24"/>
      <c r="C172" s="63"/>
      <c r="M172" s="64"/>
      <c r="N172" s="64"/>
      <c r="O172" s="64"/>
      <c r="P172" s="64"/>
      <c r="Q172" s="24"/>
      <c r="R172" s="25"/>
      <c r="S172" s="25"/>
      <c r="T172" s="25"/>
      <c r="U172" s="25"/>
      <c r="V172" s="25"/>
      <c r="W172" s="25"/>
      <c r="X172" s="25"/>
      <c r="Y172" s="25"/>
      <c r="Z172" s="25"/>
      <c r="AA172" s="25"/>
    </row>
    <row r="173" spans="2:27" s="26" customFormat="1">
      <c r="B173" s="24"/>
      <c r="C173" s="63"/>
      <c r="M173" s="64"/>
      <c r="N173" s="64"/>
      <c r="O173" s="64"/>
      <c r="P173" s="64"/>
      <c r="Q173" s="24"/>
      <c r="R173" s="25"/>
      <c r="S173" s="25"/>
      <c r="T173" s="25"/>
      <c r="U173" s="25"/>
      <c r="V173" s="25"/>
      <c r="W173" s="25"/>
      <c r="X173" s="25"/>
      <c r="Y173" s="25"/>
      <c r="Z173" s="25"/>
      <c r="AA173" s="25"/>
    </row>
    <row r="174" spans="2:27" s="26" customFormat="1">
      <c r="B174" s="24"/>
      <c r="C174" s="63"/>
      <c r="M174" s="64"/>
      <c r="N174" s="64"/>
      <c r="O174" s="64"/>
      <c r="P174" s="64"/>
      <c r="Q174" s="24"/>
      <c r="R174" s="25"/>
      <c r="S174" s="25"/>
      <c r="T174" s="25"/>
      <c r="U174" s="25"/>
      <c r="V174" s="25"/>
      <c r="W174" s="25"/>
      <c r="X174" s="25"/>
      <c r="Y174" s="25"/>
      <c r="Z174" s="25"/>
      <c r="AA174" s="25"/>
    </row>
    <row r="175" spans="2:27" s="26" customFormat="1">
      <c r="B175" s="24"/>
      <c r="C175" s="63"/>
      <c r="M175" s="64"/>
      <c r="N175" s="64"/>
      <c r="O175" s="64"/>
      <c r="P175" s="64"/>
      <c r="Q175" s="24"/>
      <c r="R175" s="25"/>
      <c r="S175" s="25"/>
      <c r="T175" s="25"/>
      <c r="U175" s="25"/>
      <c r="V175" s="25"/>
      <c r="W175" s="25"/>
      <c r="X175" s="25"/>
      <c r="Y175" s="25"/>
      <c r="Z175" s="25"/>
      <c r="AA175" s="25"/>
    </row>
    <row r="176" spans="2:27" s="26" customFormat="1">
      <c r="B176" s="24"/>
      <c r="C176" s="63"/>
      <c r="M176" s="64"/>
      <c r="N176" s="64"/>
      <c r="O176" s="64"/>
      <c r="P176" s="64"/>
      <c r="Q176" s="24"/>
      <c r="R176" s="25"/>
      <c r="S176" s="25"/>
      <c r="T176" s="25"/>
      <c r="U176" s="25"/>
      <c r="V176" s="25"/>
      <c r="W176" s="25"/>
      <c r="X176" s="25"/>
      <c r="Y176" s="25"/>
      <c r="Z176" s="25"/>
      <c r="AA176" s="25"/>
    </row>
    <row r="177" spans="2:27" s="26" customFormat="1">
      <c r="B177" s="24"/>
      <c r="C177" s="63"/>
      <c r="M177" s="64"/>
      <c r="N177" s="64"/>
      <c r="O177" s="64"/>
      <c r="P177" s="64"/>
      <c r="Q177" s="24"/>
      <c r="R177" s="25"/>
      <c r="S177" s="25"/>
      <c r="T177" s="25"/>
      <c r="U177" s="25"/>
      <c r="V177" s="25"/>
      <c r="W177" s="25"/>
      <c r="X177" s="25"/>
      <c r="Y177" s="25"/>
      <c r="Z177" s="25"/>
      <c r="AA177" s="25"/>
    </row>
    <row r="178" spans="2:27" s="26" customFormat="1">
      <c r="B178" s="24"/>
      <c r="C178" s="63"/>
      <c r="M178" s="64"/>
      <c r="N178" s="64"/>
      <c r="O178" s="64"/>
      <c r="P178" s="64"/>
      <c r="Q178" s="24"/>
      <c r="R178" s="25"/>
      <c r="S178" s="25"/>
      <c r="T178" s="25"/>
      <c r="U178" s="25"/>
      <c r="V178" s="25"/>
      <c r="W178" s="25"/>
      <c r="X178" s="25"/>
      <c r="Y178" s="25"/>
      <c r="Z178" s="25"/>
      <c r="AA178" s="25"/>
    </row>
    <row r="179" spans="2:27" s="26" customFormat="1">
      <c r="B179" s="24"/>
      <c r="C179" s="63"/>
      <c r="M179" s="64"/>
      <c r="N179" s="64"/>
      <c r="O179" s="64"/>
      <c r="P179" s="64"/>
      <c r="Q179" s="24"/>
      <c r="R179" s="25"/>
      <c r="S179" s="25"/>
      <c r="T179" s="25"/>
      <c r="U179" s="25"/>
      <c r="V179" s="25"/>
      <c r="W179" s="25"/>
      <c r="X179" s="25"/>
      <c r="Y179" s="25"/>
      <c r="Z179" s="25"/>
      <c r="AA179" s="25"/>
    </row>
    <row r="180" spans="2:27" s="26" customFormat="1">
      <c r="B180" s="24"/>
      <c r="C180" s="63"/>
      <c r="M180" s="64"/>
      <c r="N180" s="64"/>
      <c r="O180" s="64"/>
      <c r="P180" s="64"/>
      <c r="Q180" s="24"/>
      <c r="R180" s="25"/>
      <c r="S180" s="25"/>
      <c r="T180" s="25"/>
      <c r="U180" s="25"/>
      <c r="V180" s="25"/>
      <c r="W180" s="25"/>
      <c r="X180" s="25"/>
      <c r="Y180" s="25"/>
      <c r="Z180" s="25"/>
      <c r="AA180" s="25"/>
    </row>
    <row r="181" spans="2:27" s="26" customFormat="1">
      <c r="B181" s="24"/>
      <c r="C181" s="63"/>
      <c r="M181" s="64"/>
      <c r="N181" s="64"/>
      <c r="O181" s="64"/>
      <c r="P181" s="64"/>
      <c r="Q181" s="24"/>
      <c r="R181" s="25"/>
      <c r="S181" s="25"/>
      <c r="T181" s="25"/>
      <c r="U181" s="25"/>
      <c r="V181" s="25"/>
      <c r="W181" s="25"/>
      <c r="X181" s="25"/>
      <c r="Y181" s="25"/>
      <c r="Z181" s="25"/>
      <c r="AA181" s="25"/>
    </row>
    <row r="182" spans="2:27" s="26" customFormat="1">
      <c r="B182" s="24"/>
      <c r="C182" s="63"/>
      <c r="M182" s="64"/>
      <c r="N182" s="64"/>
      <c r="O182" s="64"/>
      <c r="P182" s="64"/>
      <c r="Q182" s="24"/>
      <c r="R182" s="25"/>
      <c r="S182" s="25"/>
      <c r="T182" s="25"/>
      <c r="U182" s="25"/>
      <c r="V182" s="25"/>
      <c r="W182" s="25"/>
      <c r="X182" s="25"/>
      <c r="Y182" s="25"/>
      <c r="Z182" s="25"/>
      <c r="AA182" s="25"/>
    </row>
    <row r="183" spans="2:27" s="26" customFormat="1">
      <c r="B183" s="24"/>
      <c r="C183" s="63"/>
      <c r="M183" s="64"/>
      <c r="N183" s="64"/>
      <c r="O183" s="64"/>
      <c r="P183" s="64"/>
      <c r="Q183" s="24"/>
      <c r="R183" s="25"/>
      <c r="S183" s="25"/>
      <c r="T183" s="25"/>
      <c r="U183" s="25"/>
      <c r="V183" s="25"/>
      <c r="W183" s="25"/>
      <c r="X183" s="25"/>
      <c r="Y183" s="25"/>
      <c r="Z183" s="25"/>
      <c r="AA183" s="25"/>
    </row>
    <row r="184" spans="2:27" s="26" customFormat="1">
      <c r="B184" s="24"/>
      <c r="C184" s="63"/>
      <c r="M184" s="64"/>
      <c r="N184" s="64"/>
      <c r="O184" s="64"/>
      <c r="P184" s="64"/>
      <c r="Q184" s="24"/>
      <c r="R184" s="25"/>
      <c r="S184" s="25"/>
      <c r="T184" s="25"/>
      <c r="U184" s="25"/>
      <c r="V184" s="25"/>
      <c r="W184" s="25"/>
      <c r="X184" s="25"/>
      <c r="Y184" s="25"/>
      <c r="Z184" s="25"/>
      <c r="AA184" s="25"/>
    </row>
    <row r="185" spans="2:27" s="26" customFormat="1">
      <c r="B185" s="24"/>
      <c r="C185" s="63"/>
      <c r="M185" s="64"/>
      <c r="N185" s="64"/>
      <c r="O185" s="64"/>
      <c r="P185" s="64"/>
      <c r="Q185" s="24"/>
      <c r="R185" s="25"/>
      <c r="S185" s="25"/>
      <c r="T185" s="25"/>
      <c r="U185" s="25"/>
      <c r="V185" s="25"/>
      <c r="W185" s="25"/>
      <c r="X185" s="25"/>
      <c r="Y185" s="25"/>
      <c r="Z185" s="25"/>
      <c r="AA185" s="25"/>
    </row>
    <row r="186" spans="2:27" s="26" customFormat="1">
      <c r="B186" s="24"/>
      <c r="C186" s="63"/>
      <c r="M186" s="64"/>
      <c r="N186" s="64"/>
      <c r="O186" s="64"/>
      <c r="P186" s="64"/>
      <c r="Q186" s="24"/>
      <c r="R186" s="25"/>
      <c r="S186" s="25"/>
      <c r="T186" s="25"/>
      <c r="U186" s="25"/>
      <c r="V186" s="25"/>
      <c r="W186" s="25"/>
      <c r="X186" s="25"/>
      <c r="Y186" s="25"/>
      <c r="Z186" s="25"/>
      <c r="AA186" s="25"/>
    </row>
    <row r="187" spans="2:27" s="26" customFormat="1">
      <c r="B187" s="24"/>
      <c r="C187" s="63"/>
      <c r="M187" s="64"/>
      <c r="N187" s="64"/>
      <c r="O187" s="64"/>
      <c r="P187" s="64"/>
      <c r="Q187" s="24"/>
      <c r="R187" s="25"/>
      <c r="S187" s="25"/>
      <c r="T187" s="25"/>
      <c r="U187" s="25"/>
      <c r="V187" s="25"/>
      <c r="W187" s="25"/>
      <c r="X187" s="25"/>
      <c r="Y187" s="25"/>
      <c r="Z187" s="25"/>
      <c r="AA187" s="25"/>
    </row>
    <row r="188" spans="2:27" s="26" customFormat="1">
      <c r="B188" s="24"/>
      <c r="C188" s="63"/>
      <c r="M188" s="64"/>
      <c r="N188" s="64"/>
      <c r="O188" s="64"/>
      <c r="P188" s="64"/>
      <c r="Q188" s="24"/>
      <c r="R188" s="25"/>
      <c r="S188" s="25"/>
      <c r="T188" s="25"/>
      <c r="U188" s="25"/>
      <c r="V188" s="25"/>
      <c r="W188" s="25"/>
      <c r="X188" s="25"/>
      <c r="Y188" s="25"/>
      <c r="Z188" s="25"/>
      <c r="AA188" s="25"/>
    </row>
    <row r="189" spans="2:27" s="26" customFormat="1">
      <c r="B189" s="24"/>
      <c r="C189" s="63"/>
      <c r="M189" s="64"/>
      <c r="N189" s="64"/>
      <c r="O189" s="64"/>
      <c r="P189" s="64"/>
      <c r="Q189" s="24"/>
      <c r="R189" s="25"/>
      <c r="S189" s="25"/>
      <c r="T189" s="25"/>
      <c r="U189" s="25"/>
      <c r="V189" s="25"/>
      <c r="W189" s="25"/>
      <c r="X189" s="25"/>
      <c r="Y189" s="25"/>
      <c r="Z189" s="25"/>
      <c r="AA189" s="25"/>
    </row>
    <row r="190" spans="2:27" s="26" customFormat="1">
      <c r="B190" s="24"/>
      <c r="C190" s="63"/>
      <c r="M190" s="64"/>
      <c r="N190" s="64"/>
      <c r="O190" s="64"/>
      <c r="P190" s="64"/>
      <c r="Q190" s="24"/>
      <c r="R190" s="25"/>
      <c r="S190" s="25"/>
      <c r="T190" s="25"/>
      <c r="U190" s="25"/>
      <c r="V190" s="25"/>
      <c r="W190" s="25"/>
      <c r="X190" s="25"/>
      <c r="Y190" s="25"/>
      <c r="Z190" s="25"/>
      <c r="AA190" s="25"/>
    </row>
    <row r="191" spans="2:27" s="26" customFormat="1">
      <c r="B191" s="24"/>
      <c r="C191" s="63"/>
      <c r="M191" s="64"/>
      <c r="N191" s="64"/>
      <c r="O191" s="64"/>
      <c r="P191" s="64"/>
      <c r="Q191" s="24"/>
      <c r="R191" s="25"/>
      <c r="S191" s="25"/>
      <c r="T191" s="25"/>
      <c r="U191" s="25"/>
      <c r="V191" s="25"/>
      <c r="W191" s="25"/>
      <c r="X191" s="25"/>
      <c r="Y191" s="25"/>
      <c r="Z191" s="25"/>
      <c r="AA191" s="25"/>
    </row>
    <row r="192" spans="2:27" s="26" customFormat="1">
      <c r="B192" s="24"/>
      <c r="C192" s="63"/>
      <c r="M192" s="64"/>
      <c r="N192" s="64"/>
      <c r="O192" s="64"/>
      <c r="P192" s="64"/>
      <c r="Q192" s="24"/>
      <c r="R192" s="25"/>
      <c r="S192" s="25"/>
      <c r="T192" s="25"/>
      <c r="U192" s="25"/>
      <c r="V192" s="25"/>
      <c r="W192" s="25"/>
      <c r="X192" s="25"/>
      <c r="Y192" s="25"/>
      <c r="Z192" s="25"/>
      <c r="AA192" s="25"/>
    </row>
    <row r="193" spans="2:27" s="26" customFormat="1">
      <c r="B193" s="24"/>
      <c r="C193" s="63"/>
      <c r="M193" s="64"/>
      <c r="N193" s="64"/>
      <c r="O193" s="64"/>
      <c r="P193" s="64"/>
      <c r="Q193" s="24"/>
      <c r="R193" s="25"/>
      <c r="S193" s="25"/>
      <c r="T193" s="25"/>
      <c r="U193" s="25"/>
      <c r="V193" s="25"/>
      <c r="W193" s="25"/>
      <c r="X193" s="25"/>
      <c r="Y193" s="25"/>
      <c r="Z193" s="25"/>
      <c r="AA193" s="25"/>
    </row>
    <row r="194" spans="2:27" s="26" customFormat="1">
      <c r="B194" s="24"/>
      <c r="C194" s="63"/>
      <c r="M194" s="64"/>
      <c r="N194" s="64"/>
      <c r="O194" s="64"/>
      <c r="P194" s="64"/>
      <c r="Q194" s="24"/>
      <c r="R194" s="25"/>
      <c r="S194" s="25"/>
      <c r="T194" s="25"/>
      <c r="U194" s="25"/>
      <c r="V194" s="25"/>
      <c r="W194" s="25"/>
      <c r="X194" s="25"/>
      <c r="Y194" s="25"/>
      <c r="Z194" s="25"/>
      <c r="AA194" s="25"/>
    </row>
    <row r="195" spans="2:27" s="26" customFormat="1">
      <c r="B195" s="24"/>
      <c r="C195" s="63"/>
      <c r="M195" s="64"/>
      <c r="N195" s="64"/>
      <c r="O195" s="64"/>
      <c r="P195" s="64"/>
      <c r="Q195" s="24"/>
      <c r="R195" s="25"/>
      <c r="S195" s="25"/>
      <c r="T195" s="25"/>
      <c r="U195" s="25"/>
      <c r="V195" s="25"/>
      <c r="W195" s="25"/>
      <c r="X195" s="25"/>
      <c r="Y195" s="25"/>
      <c r="Z195" s="25"/>
      <c r="AA195" s="25"/>
    </row>
    <row r="196" spans="2:27" s="26" customFormat="1">
      <c r="B196" s="24"/>
      <c r="C196" s="63"/>
      <c r="M196" s="64"/>
      <c r="N196" s="64"/>
      <c r="O196" s="64"/>
      <c r="P196" s="64"/>
      <c r="Q196" s="24"/>
      <c r="R196" s="25"/>
      <c r="S196" s="25"/>
      <c r="T196" s="25"/>
      <c r="U196" s="25"/>
      <c r="V196" s="25"/>
      <c r="W196" s="25"/>
      <c r="X196" s="25"/>
      <c r="Y196" s="25"/>
      <c r="Z196" s="25"/>
      <c r="AA196" s="25"/>
    </row>
    <row r="197" spans="2:27" s="26" customFormat="1">
      <c r="B197" s="24"/>
      <c r="C197" s="63"/>
      <c r="M197" s="64"/>
      <c r="N197" s="64"/>
      <c r="O197" s="64"/>
      <c r="P197" s="64"/>
      <c r="Q197" s="24"/>
      <c r="R197" s="25"/>
      <c r="S197" s="25"/>
      <c r="T197" s="25"/>
      <c r="U197" s="25"/>
      <c r="V197" s="25"/>
      <c r="W197" s="25"/>
      <c r="X197" s="25"/>
      <c r="Y197" s="25"/>
      <c r="Z197" s="25"/>
      <c r="AA197" s="25"/>
    </row>
    <row r="198" spans="2:27" s="26" customFormat="1">
      <c r="B198" s="24"/>
      <c r="C198" s="63"/>
      <c r="M198" s="64"/>
      <c r="N198" s="64"/>
      <c r="O198" s="64"/>
      <c r="P198" s="64"/>
      <c r="Q198" s="24"/>
      <c r="R198" s="25"/>
      <c r="S198" s="25"/>
      <c r="T198" s="25"/>
      <c r="U198" s="25"/>
      <c r="V198" s="25"/>
      <c r="W198" s="25"/>
      <c r="X198" s="25"/>
      <c r="Y198" s="25"/>
      <c r="Z198" s="25"/>
      <c r="AA198" s="25"/>
    </row>
    <row r="199" spans="2:27" s="26" customFormat="1">
      <c r="B199" s="24"/>
      <c r="C199" s="63"/>
      <c r="M199" s="64"/>
      <c r="N199" s="64"/>
      <c r="O199" s="64"/>
      <c r="P199" s="64"/>
      <c r="Q199" s="24"/>
      <c r="R199" s="25"/>
      <c r="S199" s="25"/>
      <c r="T199" s="25"/>
      <c r="U199" s="25"/>
      <c r="V199" s="25"/>
      <c r="W199" s="25"/>
      <c r="X199" s="25"/>
      <c r="Y199" s="25"/>
      <c r="Z199" s="25"/>
      <c r="AA199" s="25"/>
    </row>
    <row r="200" spans="2:27" s="26" customFormat="1">
      <c r="B200" s="24"/>
      <c r="C200" s="63"/>
      <c r="M200" s="64"/>
      <c r="N200" s="64"/>
      <c r="O200" s="64"/>
      <c r="P200" s="64"/>
      <c r="Q200" s="24"/>
      <c r="R200" s="25"/>
      <c r="S200" s="25"/>
      <c r="T200" s="25"/>
      <c r="U200" s="25"/>
      <c r="V200" s="25"/>
      <c r="W200" s="25"/>
      <c r="X200" s="25"/>
      <c r="Y200" s="25"/>
      <c r="Z200" s="25"/>
      <c r="AA200" s="25"/>
    </row>
    <row r="201" spans="2:27" s="26" customFormat="1">
      <c r="B201" s="24"/>
      <c r="C201" s="63"/>
      <c r="M201" s="64"/>
      <c r="N201" s="64"/>
      <c r="O201" s="64"/>
      <c r="P201" s="64"/>
      <c r="Q201" s="24"/>
      <c r="R201" s="25"/>
      <c r="S201" s="25"/>
      <c r="T201" s="25"/>
      <c r="U201" s="25"/>
      <c r="V201" s="25"/>
      <c r="W201" s="25"/>
      <c r="X201" s="25"/>
      <c r="Y201" s="25"/>
      <c r="Z201" s="25"/>
      <c r="AA201" s="25"/>
    </row>
  </sheetData>
  <sheetProtection algorithmName="SHA-512" hashValue="SJMmWxnW4lpDKrvgp7mc5kQDf68RUjPuw1zjk6pLdcoh7fG05/EVYPn3etq7uQe4dWBUDXSGknBwf43vpXc+jg==" saltValue="yuMQSjXPHqJDtkq384yAFA==" spinCount="100000" sheet="1" autoFilter="0"/>
  <autoFilter ref="C13:H57" xr:uid="{00000000-0009-0000-0000-000002000000}"/>
  <mergeCells count="9">
    <mergeCell ref="C1:I2"/>
    <mergeCell ref="D8:D10"/>
    <mergeCell ref="D4:D5"/>
    <mergeCell ref="F5:I5"/>
    <mergeCell ref="E9:E10"/>
    <mergeCell ref="G9:I10"/>
    <mergeCell ref="F4:I4"/>
    <mergeCell ref="F7:I7"/>
    <mergeCell ref="F6:I6"/>
  </mergeCells>
  <conditionalFormatting sqref="C22:D22 F22 H22:I22">
    <cfRule type="cellIs" dxfId="38" priority="16" operator="equal">
      <formula>0</formula>
    </cfRule>
  </conditionalFormatting>
  <conditionalFormatting sqref="C32:D32">
    <cfRule type="expression" dxfId="37" priority="45">
      <formula>"$P$17"</formula>
    </cfRule>
  </conditionalFormatting>
  <conditionalFormatting sqref="C32:D46 C13:I14 C15:D22 F16:I22 C23:I23 C24:D30 F25:I30 C31:I31 F33:I46">
    <cfRule type="containsBlanks" dxfId="36" priority="99">
      <formula>LEN(TRIM(C13))=0</formula>
    </cfRule>
  </conditionalFormatting>
  <conditionalFormatting sqref="C47:H47">
    <cfRule type="containsBlanks" dxfId="35" priority="13">
      <formula>LEN(TRIM(C47))=0</formula>
    </cfRule>
  </conditionalFormatting>
  <conditionalFormatting sqref="C48:I57">
    <cfRule type="expression" dxfId="34" priority="7">
      <formula>$N$5=100</formula>
    </cfRule>
  </conditionalFormatting>
  <conditionalFormatting sqref="C49:I57">
    <cfRule type="containsBlanks" dxfId="33" priority="10">
      <formula>LEN(TRIM(C49))=0</formula>
    </cfRule>
  </conditionalFormatting>
  <conditionalFormatting sqref="D3">
    <cfRule type="cellIs" dxfId="32" priority="60" operator="equal">
      <formula>FALSE</formula>
    </cfRule>
  </conditionalFormatting>
  <conditionalFormatting sqref="D8">
    <cfRule type="cellIs" dxfId="31" priority="34" operator="equal">
      <formula>"Errors Present! Please see Overview Page to view and resolve all errors"</formula>
    </cfRule>
    <cfRule type="cellIs" dxfId="30" priority="35" operator="equal">
      <formula>"Selection Free of Error! Please proceed with submission."</formula>
    </cfRule>
  </conditionalFormatting>
  <conditionalFormatting sqref="D22">
    <cfRule type="containsBlanks" dxfId="29" priority="98">
      <formula>LEN(TRIM(D22))=0</formula>
    </cfRule>
  </conditionalFormatting>
  <conditionalFormatting sqref="E9">
    <cfRule type="containsBlanks" dxfId="28" priority="17">
      <formula>LEN(TRIM(E9))=0</formula>
    </cfRule>
  </conditionalFormatting>
  <conditionalFormatting sqref="E13">
    <cfRule type="expression" dxfId="27" priority="23">
      <formula>SEARCH("TRUE",$O13)</formula>
    </cfRule>
  </conditionalFormatting>
  <conditionalFormatting sqref="E16:E22 E25:E29 E33:E46">
    <cfRule type="expression" dxfId="26" priority="33">
      <formula>COUNTIF($C16,"")</formula>
    </cfRule>
  </conditionalFormatting>
  <conditionalFormatting sqref="E30">
    <cfRule type="containsBlanks" dxfId="25" priority="1">
      <formula>LEN(TRIM(E30))=0</formula>
    </cfRule>
  </conditionalFormatting>
  <conditionalFormatting sqref="E49:E57">
    <cfRule type="expression" dxfId="24" priority="9">
      <formula>D49=""</formula>
    </cfRule>
  </conditionalFormatting>
  <conditionalFormatting sqref="F22 H22">
    <cfRule type="expression" dxfId="23" priority="15">
      <formula>D22=""</formula>
    </cfRule>
  </conditionalFormatting>
  <conditionalFormatting sqref="I49:I57">
    <cfRule type="expression" dxfId="22" priority="14">
      <formula>$N$5=100</formula>
    </cfRule>
  </conditionalFormatting>
  <conditionalFormatting sqref="V16">
    <cfRule type="expression" dxfId="21" priority="97">
      <formula>SEARCH("TRUE",$H16)</formula>
    </cfRule>
  </conditionalFormatting>
  <dataValidations count="4">
    <dataValidation type="decimal" allowBlank="1" showInputMessage="1" showErrorMessage="1" error="Please only enter a value 0-10" prompt="Enter Percentage 0-10" sqref="H58:H1048576" xr:uid="{00000000-0002-0000-0200-000000000000}">
      <formula1>0</formula1>
      <formula2>10</formula2>
    </dataValidation>
    <dataValidation allowBlank="1" showInputMessage="1" showErrorMessage="1" errorTitle="Error" error="Cannot Choose eCQM and Admin Versions of the same measure" sqref="D3" xr:uid="{00000000-0002-0000-0200-000001000000}"/>
    <dataValidation type="custom" allowBlank="1" showInputMessage="1" showErrorMessage="1" errorTitle="Error" error="Cannot select the same admin and eCQM measure" sqref="L16:L17" xr:uid="{00000000-0002-0000-0200-000002000000}">
      <formula1>OR(AND(L16=TRUE,L17=FALSE),AND(L16=FALSE,L17=TRUE),AND(L16=FALSE,L17=FALSE))</formula1>
    </dataValidation>
    <dataValidation type="custom" allowBlank="1" showInputMessage="1" showErrorMessage="1" errorTitle="Error" error="Error Sample" sqref="E16:E17" xr:uid="{00000000-0002-0000-0200-000003000000}">
      <formula1>OR(AND(E16=TRUE,E17=FALSE),AND(E16=FALSE,E17=TRUE),AND(E16=FALSE,E17=FALSE))</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218" r:id="rId4" name="Option Button 170">
              <controlPr defaultSize="0" autoFill="0" autoLine="0" autoPict="0">
                <anchor moveWithCells="1">
                  <from>
                    <xdr:col>4</xdr:col>
                    <xdr:colOff>457200</xdr:colOff>
                    <xdr:row>5</xdr:row>
                    <xdr:rowOff>9525</xdr:rowOff>
                  </from>
                  <to>
                    <xdr:col>4</xdr:col>
                    <xdr:colOff>771525</xdr:colOff>
                    <xdr:row>5</xdr:row>
                    <xdr:rowOff>228600</xdr:rowOff>
                  </to>
                </anchor>
              </controlPr>
            </control>
          </mc:Choice>
        </mc:AlternateContent>
        <mc:AlternateContent xmlns:mc="http://schemas.openxmlformats.org/markup-compatibility/2006">
          <mc:Choice Requires="x14">
            <control shapeId="2219" r:id="rId5" name="Option Button 171">
              <controlPr defaultSize="0" autoFill="0" autoLine="0" autoPict="0">
                <anchor moveWithCells="1">
                  <from>
                    <xdr:col>4</xdr:col>
                    <xdr:colOff>457200</xdr:colOff>
                    <xdr:row>6</xdr:row>
                    <xdr:rowOff>57150</xdr:rowOff>
                  </from>
                  <to>
                    <xdr:col>4</xdr:col>
                    <xdr:colOff>771525</xdr:colOff>
                    <xdr:row>6</xdr:row>
                    <xdr:rowOff>276225</xdr:rowOff>
                  </to>
                </anchor>
              </controlPr>
            </control>
          </mc:Choice>
        </mc:AlternateContent>
        <mc:AlternateContent xmlns:mc="http://schemas.openxmlformats.org/markup-compatibility/2006">
          <mc:Choice Requires="x14">
            <control shapeId="2264" r:id="rId6" name="Check Box 216">
              <controlPr defaultSize="0" autoFill="0" autoLine="0" autoPict="0">
                <anchor moveWithCells="1">
                  <from>
                    <xdr:col>4</xdr:col>
                    <xdr:colOff>466725</xdr:colOff>
                    <xdr:row>3</xdr:row>
                    <xdr:rowOff>38100</xdr:rowOff>
                  </from>
                  <to>
                    <xdr:col>4</xdr:col>
                    <xdr:colOff>723900</xdr:colOff>
                    <xdr:row>3</xdr:row>
                    <xdr:rowOff>342900</xdr:rowOff>
                  </to>
                </anchor>
              </controlPr>
            </control>
          </mc:Choice>
        </mc:AlternateContent>
        <mc:AlternateContent xmlns:mc="http://schemas.openxmlformats.org/markup-compatibility/2006">
          <mc:Choice Requires="x14">
            <control shapeId="2297" r:id="rId7" name="Check Box 249">
              <controlPr defaultSize="0" autoFill="0" autoLine="0" autoPict="0">
                <anchor moveWithCells="1">
                  <from>
                    <xdr:col>4</xdr:col>
                    <xdr:colOff>485775</xdr:colOff>
                    <xdr:row>48</xdr:row>
                    <xdr:rowOff>28575</xdr:rowOff>
                  </from>
                  <to>
                    <xdr:col>4</xdr:col>
                    <xdr:colOff>914400</xdr:colOff>
                    <xdr:row>48</xdr:row>
                    <xdr:rowOff>247650</xdr:rowOff>
                  </to>
                </anchor>
              </controlPr>
            </control>
          </mc:Choice>
        </mc:AlternateContent>
        <mc:AlternateContent xmlns:mc="http://schemas.openxmlformats.org/markup-compatibility/2006">
          <mc:Choice Requires="x14">
            <control shapeId="2307" r:id="rId8" name="Check Box 259">
              <controlPr defaultSize="0" autoFill="0" autoLine="0" autoPict="0">
                <anchor moveWithCells="1">
                  <from>
                    <xdr:col>4</xdr:col>
                    <xdr:colOff>485775</xdr:colOff>
                    <xdr:row>15</xdr:row>
                    <xdr:rowOff>28575</xdr:rowOff>
                  </from>
                  <to>
                    <xdr:col>4</xdr:col>
                    <xdr:colOff>914400</xdr:colOff>
                    <xdr:row>16</xdr:row>
                    <xdr:rowOff>0</xdr:rowOff>
                  </to>
                </anchor>
              </controlPr>
            </control>
          </mc:Choice>
        </mc:AlternateContent>
        <mc:AlternateContent xmlns:mc="http://schemas.openxmlformats.org/markup-compatibility/2006">
          <mc:Choice Requires="x14">
            <control shapeId="2308" r:id="rId9" name="Check Box 260">
              <controlPr defaultSize="0" autoFill="0" autoLine="0" autoPict="0">
                <anchor moveWithCells="1">
                  <from>
                    <xdr:col>4</xdr:col>
                    <xdr:colOff>485775</xdr:colOff>
                    <xdr:row>17</xdr:row>
                    <xdr:rowOff>28575</xdr:rowOff>
                  </from>
                  <to>
                    <xdr:col>4</xdr:col>
                    <xdr:colOff>914400</xdr:colOff>
                    <xdr:row>18</xdr:row>
                    <xdr:rowOff>0</xdr:rowOff>
                  </to>
                </anchor>
              </controlPr>
            </control>
          </mc:Choice>
        </mc:AlternateContent>
        <mc:AlternateContent xmlns:mc="http://schemas.openxmlformats.org/markup-compatibility/2006">
          <mc:Choice Requires="x14">
            <control shapeId="2309" r:id="rId10" name="Check Box 261">
              <controlPr defaultSize="0" autoFill="0" autoLine="0" autoPict="0">
                <anchor moveWithCells="1">
                  <from>
                    <xdr:col>4</xdr:col>
                    <xdr:colOff>485775</xdr:colOff>
                    <xdr:row>19</xdr:row>
                    <xdr:rowOff>28575</xdr:rowOff>
                  </from>
                  <to>
                    <xdr:col>4</xdr:col>
                    <xdr:colOff>914400</xdr:colOff>
                    <xdr:row>20</xdr:row>
                    <xdr:rowOff>0</xdr:rowOff>
                  </to>
                </anchor>
              </controlPr>
            </control>
          </mc:Choice>
        </mc:AlternateContent>
        <mc:AlternateContent xmlns:mc="http://schemas.openxmlformats.org/markup-compatibility/2006">
          <mc:Choice Requires="x14">
            <control shapeId="2310" r:id="rId11" name="Check Box 262">
              <controlPr defaultSize="0" autoFill="0" autoLine="0" autoPict="0">
                <anchor moveWithCells="1">
                  <from>
                    <xdr:col>4</xdr:col>
                    <xdr:colOff>485775</xdr:colOff>
                    <xdr:row>18</xdr:row>
                    <xdr:rowOff>28575</xdr:rowOff>
                  </from>
                  <to>
                    <xdr:col>4</xdr:col>
                    <xdr:colOff>914400</xdr:colOff>
                    <xdr:row>19</xdr:row>
                    <xdr:rowOff>0</xdr:rowOff>
                  </to>
                </anchor>
              </controlPr>
            </control>
          </mc:Choice>
        </mc:AlternateContent>
        <mc:AlternateContent xmlns:mc="http://schemas.openxmlformats.org/markup-compatibility/2006">
          <mc:Choice Requires="x14">
            <control shapeId="2311" r:id="rId12" name="Check Box 263">
              <controlPr defaultSize="0" autoFill="0" autoLine="0" autoPict="0">
                <anchor moveWithCells="1">
                  <from>
                    <xdr:col>4</xdr:col>
                    <xdr:colOff>485775</xdr:colOff>
                    <xdr:row>16</xdr:row>
                    <xdr:rowOff>28575</xdr:rowOff>
                  </from>
                  <to>
                    <xdr:col>4</xdr:col>
                    <xdr:colOff>914400</xdr:colOff>
                    <xdr:row>17</xdr:row>
                    <xdr:rowOff>0</xdr:rowOff>
                  </to>
                </anchor>
              </controlPr>
            </control>
          </mc:Choice>
        </mc:AlternateContent>
        <mc:AlternateContent xmlns:mc="http://schemas.openxmlformats.org/markup-compatibility/2006">
          <mc:Choice Requires="x14">
            <control shapeId="2314" r:id="rId13" name="Check Box 266">
              <controlPr defaultSize="0" autoFill="0" autoLine="0" autoPict="0">
                <anchor moveWithCells="1">
                  <from>
                    <xdr:col>4</xdr:col>
                    <xdr:colOff>485775</xdr:colOff>
                    <xdr:row>27</xdr:row>
                    <xdr:rowOff>28575</xdr:rowOff>
                  </from>
                  <to>
                    <xdr:col>4</xdr:col>
                    <xdr:colOff>914400</xdr:colOff>
                    <xdr:row>28</xdr:row>
                    <xdr:rowOff>0</xdr:rowOff>
                  </to>
                </anchor>
              </controlPr>
            </control>
          </mc:Choice>
        </mc:AlternateContent>
        <mc:AlternateContent xmlns:mc="http://schemas.openxmlformats.org/markup-compatibility/2006">
          <mc:Choice Requires="x14">
            <control shapeId="2315" r:id="rId14" name="Check Box 267">
              <controlPr defaultSize="0" autoFill="0" autoLine="0" autoPict="0">
                <anchor moveWithCells="1">
                  <from>
                    <xdr:col>4</xdr:col>
                    <xdr:colOff>485775</xdr:colOff>
                    <xdr:row>28</xdr:row>
                    <xdr:rowOff>28575</xdr:rowOff>
                  </from>
                  <to>
                    <xdr:col>4</xdr:col>
                    <xdr:colOff>914400</xdr:colOff>
                    <xdr:row>28</xdr:row>
                    <xdr:rowOff>247650</xdr:rowOff>
                  </to>
                </anchor>
              </controlPr>
            </control>
          </mc:Choice>
        </mc:AlternateContent>
        <mc:AlternateContent xmlns:mc="http://schemas.openxmlformats.org/markup-compatibility/2006">
          <mc:Choice Requires="x14">
            <control shapeId="2316" r:id="rId15" name="Check Box 268">
              <controlPr defaultSize="0" autoFill="0" autoLine="0" autoPict="0">
                <anchor moveWithCells="1">
                  <from>
                    <xdr:col>4</xdr:col>
                    <xdr:colOff>485775</xdr:colOff>
                    <xdr:row>32</xdr:row>
                    <xdr:rowOff>28575</xdr:rowOff>
                  </from>
                  <to>
                    <xdr:col>4</xdr:col>
                    <xdr:colOff>914400</xdr:colOff>
                    <xdr:row>33</xdr:row>
                    <xdr:rowOff>0</xdr:rowOff>
                  </to>
                </anchor>
              </controlPr>
            </control>
          </mc:Choice>
        </mc:AlternateContent>
        <mc:AlternateContent xmlns:mc="http://schemas.openxmlformats.org/markup-compatibility/2006">
          <mc:Choice Requires="x14">
            <control shapeId="2317" r:id="rId16" name="Check Box 269">
              <controlPr defaultSize="0" autoFill="0" autoLine="0" autoPict="0">
                <anchor moveWithCells="1">
                  <from>
                    <xdr:col>4</xdr:col>
                    <xdr:colOff>485775</xdr:colOff>
                    <xdr:row>33</xdr:row>
                    <xdr:rowOff>28575</xdr:rowOff>
                  </from>
                  <to>
                    <xdr:col>4</xdr:col>
                    <xdr:colOff>914400</xdr:colOff>
                    <xdr:row>34</xdr:row>
                    <xdr:rowOff>0</xdr:rowOff>
                  </to>
                </anchor>
              </controlPr>
            </control>
          </mc:Choice>
        </mc:AlternateContent>
        <mc:AlternateContent xmlns:mc="http://schemas.openxmlformats.org/markup-compatibility/2006">
          <mc:Choice Requires="x14">
            <control shapeId="2318" r:id="rId17" name="Check Box 270">
              <controlPr defaultSize="0" autoFill="0" autoLine="0" autoPict="0">
                <anchor moveWithCells="1">
                  <from>
                    <xdr:col>4</xdr:col>
                    <xdr:colOff>485775</xdr:colOff>
                    <xdr:row>34</xdr:row>
                    <xdr:rowOff>28575</xdr:rowOff>
                  </from>
                  <to>
                    <xdr:col>4</xdr:col>
                    <xdr:colOff>914400</xdr:colOff>
                    <xdr:row>35</xdr:row>
                    <xdr:rowOff>0</xdr:rowOff>
                  </to>
                </anchor>
              </controlPr>
            </control>
          </mc:Choice>
        </mc:AlternateContent>
        <mc:AlternateContent xmlns:mc="http://schemas.openxmlformats.org/markup-compatibility/2006">
          <mc:Choice Requires="x14">
            <control shapeId="2319" r:id="rId18" name="Check Box 271">
              <controlPr defaultSize="0" autoFill="0" autoLine="0" autoPict="0">
                <anchor moveWithCells="1">
                  <from>
                    <xdr:col>4</xdr:col>
                    <xdr:colOff>485775</xdr:colOff>
                    <xdr:row>35</xdr:row>
                    <xdr:rowOff>28575</xdr:rowOff>
                  </from>
                  <to>
                    <xdr:col>4</xdr:col>
                    <xdr:colOff>914400</xdr:colOff>
                    <xdr:row>36</xdr:row>
                    <xdr:rowOff>0</xdr:rowOff>
                  </to>
                </anchor>
              </controlPr>
            </control>
          </mc:Choice>
        </mc:AlternateContent>
        <mc:AlternateContent xmlns:mc="http://schemas.openxmlformats.org/markup-compatibility/2006">
          <mc:Choice Requires="x14">
            <control shapeId="2326" r:id="rId19" name="Check Box 278">
              <controlPr defaultSize="0" autoFill="0" autoLine="0" autoPict="0">
                <anchor moveWithCells="1">
                  <from>
                    <xdr:col>4</xdr:col>
                    <xdr:colOff>485775</xdr:colOff>
                    <xdr:row>26</xdr:row>
                    <xdr:rowOff>28575</xdr:rowOff>
                  </from>
                  <to>
                    <xdr:col>4</xdr:col>
                    <xdr:colOff>914400</xdr:colOff>
                    <xdr:row>27</xdr:row>
                    <xdr:rowOff>0</xdr:rowOff>
                  </to>
                </anchor>
              </controlPr>
            </control>
          </mc:Choice>
        </mc:AlternateContent>
        <mc:AlternateContent xmlns:mc="http://schemas.openxmlformats.org/markup-compatibility/2006">
          <mc:Choice Requires="x14">
            <control shapeId="2327" r:id="rId20" name="Check Box 279">
              <controlPr defaultSize="0" autoFill="0" autoLine="0" autoPict="0">
                <anchor moveWithCells="1">
                  <from>
                    <xdr:col>4</xdr:col>
                    <xdr:colOff>485775</xdr:colOff>
                    <xdr:row>20</xdr:row>
                    <xdr:rowOff>28575</xdr:rowOff>
                  </from>
                  <to>
                    <xdr:col>4</xdr:col>
                    <xdr:colOff>914400</xdr:colOff>
                    <xdr:row>21</xdr:row>
                    <xdr:rowOff>0</xdr:rowOff>
                  </to>
                </anchor>
              </controlPr>
            </control>
          </mc:Choice>
        </mc:AlternateContent>
        <mc:AlternateContent xmlns:mc="http://schemas.openxmlformats.org/markup-compatibility/2006">
          <mc:Choice Requires="x14">
            <control shapeId="2328" r:id="rId21" name="Check Box 280">
              <controlPr defaultSize="0" autoFill="0" autoLine="0" autoPict="0">
                <anchor moveWithCells="1">
                  <from>
                    <xdr:col>4</xdr:col>
                    <xdr:colOff>485775</xdr:colOff>
                    <xdr:row>36</xdr:row>
                    <xdr:rowOff>28575</xdr:rowOff>
                  </from>
                  <to>
                    <xdr:col>4</xdr:col>
                    <xdr:colOff>914400</xdr:colOff>
                    <xdr:row>37</xdr:row>
                    <xdr:rowOff>0</xdr:rowOff>
                  </to>
                </anchor>
              </controlPr>
            </control>
          </mc:Choice>
        </mc:AlternateContent>
        <mc:AlternateContent xmlns:mc="http://schemas.openxmlformats.org/markup-compatibility/2006">
          <mc:Choice Requires="x14">
            <control shapeId="2331" r:id="rId22" name="Check Box 283">
              <controlPr defaultSize="0" autoFill="0" autoLine="0" autoPict="0">
                <anchor moveWithCells="1">
                  <from>
                    <xdr:col>4</xdr:col>
                    <xdr:colOff>485775</xdr:colOff>
                    <xdr:row>29</xdr:row>
                    <xdr:rowOff>28575</xdr:rowOff>
                  </from>
                  <to>
                    <xdr:col>4</xdr:col>
                    <xdr:colOff>914400</xdr:colOff>
                    <xdr:row>30</xdr:row>
                    <xdr:rowOff>0</xdr:rowOff>
                  </to>
                </anchor>
              </controlPr>
            </control>
          </mc:Choice>
        </mc:AlternateContent>
        <mc:AlternateContent xmlns:mc="http://schemas.openxmlformats.org/markup-compatibility/2006">
          <mc:Choice Requires="x14">
            <control shapeId="2332" r:id="rId23" name="Check Box 284">
              <controlPr defaultSize="0" autoFill="0" autoLine="0" autoPict="0">
                <anchor moveWithCells="1">
                  <from>
                    <xdr:col>4</xdr:col>
                    <xdr:colOff>485775</xdr:colOff>
                    <xdr:row>25</xdr:row>
                    <xdr:rowOff>28575</xdr:rowOff>
                  </from>
                  <to>
                    <xdr:col>4</xdr:col>
                    <xdr:colOff>914400</xdr:colOff>
                    <xdr:row>26</xdr:row>
                    <xdr:rowOff>0</xdr:rowOff>
                  </to>
                </anchor>
              </controlPr>
            </control>
          </mc:Choice>
        </mc:AlternateContent>
        <mc:AlternateContent xmlns:mc="http://schemas.openxmlformats.org/markup-compatibility/2006">
          <mc:Choice Requires="x14">
            <control shapeId="2334" r:id="rId24" name="Check Box 286">
              <controlPr defaultSize="0" autoFill="0" autoLine="0" autoPict="0">
                <anchor moveWithCells="1">
                  <from>
                    <xdr:col>4</xdr:col>
                    <xdr:colOff>485775</xdr:colOff>
                    <xdr:row>24</xdr:row>
                    <xdr:rowOff>28575</xdr:rowOff>
                  </from>
                  <to>
                    <xdr:col>4</xdr:col>
                    <xdr:colOff>914400</xdr:colOff>
                    <xdr:row>25</xdr:row>
                    <xdr:rowOff>0</xdr:rowOff>
                  </to>
                </anchor>
              </controlPr>
            </control>
          </mc:Choice>
        </mc:AlternateContent>
        <mc:AlternateContent xmlns:mc="http://schemas.openxmlformats.org/markup-compatibility/2006">
          <mc:Choice Requires="x14">
            <control shapeId="2338" r:id="rId25" name="Check Box 290">
              <controlPr defaultSize="0" autoFill="0" autoLine="0" autoPict="0">
                <anchor moveWithCells="1">
                  <from>
                    <xdr:col>4</xdr:col>
                    <xdr:colOff>485775</xdr:colOff>
                    <xdr:row>49</xdr:row>
                    <xdr:rowOff>28575</xdr:rowOff>
                  </from>
                  <to>
                    <xdr:col>4</xdr:col>
                    <xdr:colOff>914400</xdr:colOff>
                    <xdr:row>49</xdr:row>
                    <xdr:rowOff>247650</xdr:rowOff>
                  </to>
                </anchor>
              </controlPr>
            </control>
          </mc:Choice>
        </mc:AlternateContent>
        <mc:AlternateContent xmlns:mc="http://schemas.openxmlformats.org/markup-compatibility/2006">
          <mc:Choice Requires="x14">
            <control shapeId="2339" r:id="rId26" name="Check Box 291">
              <controlPr defaultSize="0" autoFill="0" autoLine="0" autoPict="0">
                <anchor moveWithCells="1">
                  <from>
                    <xdr:col>4</xdr:col>
                    <xdr:colOff>485775</xdr:colOff>
                    <xdr:row>50</xdr:row>
                    <xdr:rowOff>28575</xdr:rowOff>
                  </from>
                  <to>
                    <xdr:col>4</xdr:col>
                    <xdr:colOff>914400</xdr:colOff>
                    <xdr:row>50</xdr:row>
                    <xdr:rowOff>247650</xdr:rowOff>
                  </to>
                </anchor>
              </controlPr>
            </control>
          </mc:Choice>
        </mc:AlternateContent>
        <mc:AlternateContent xmlns:mc="http://schemas.openxmlformats.org/markup-compatibility/2006">
          <mc:Choice Requires="x14">
            <control shapeId="2340" r:id="rId27" name="Check Box 292">
              <controlPr defaultSize="0" autoFill="0" autoLine="0" autoPict="0">
                <anchor moveWithCells="1">
                  <from>
                    <xdr:col>4</xdr:col>
                    <xdr:colOff>485775</xdr:colOff>
                    <xdr:row>51</xdr:row>
                    <xdr:rowOff>28575</xdr:rowOff>
                  </from>
                  <to>
                    <xdr:col>4</xdr:col>
                    <xdr:colOff>914400</xdr:colOff>
                    <xdr:row>51</xdr:row>
                    <xdr:rowOff>247650</xdr:rowOff>
                  </to>
                </anchor>
              </controlPr>
            </control>
          </mc:Choice>
        </mc:AlternateContent>
        <mc:AlternateContent xmlns:mc="http://schemas.openxmlformats.org/markup-compatibility/2006">
          <mc:Choice Requires="x14">
            <control shapeId="2341" r:id="rId28" name="Check Box 293">
              <controlPr defaultSize="0" autoFill="0" autoLine="0" autoPict="0">
                <anchor moveWithCells="1">
                  <from>
                    <xdr:col>4</xdr:col>
                    <xdr:colOff>485775</xdr:colOff>
                    <xdr:row>52</xdr:row>
                    <xdr:rowOff>28575</xdr:rowOff>
                  </from>
                  <to>
                    <xdr:col>4</xdr:col>
                    <xdr:colOff>914400</xdr:colOff>
                    <xdr:row>52</xdr:row>
                    <xdr:rowOff>247650</xdr:rowOff>
                  </to>
                </anchor>
              </controlPr>
            </control>
          </mc:Choice>
        </mc:AlternateContent>
        <mc:AlternateContent xmlns:mc="http://schemas.openxmlformats.org/markup-compatibility/2006">
          <mc:Choice Requires="x14">
            <control shapeId="2342" r:id="rId29" name="Check Box 294">
              <controlPr defaultSize="0" autoFill="0" autoLine="0" autoPict="0">
                <anchor moveWithCells="1">
                  <from>
                    <xdr:col>4</xdr:col>
                    <xdr:colOff>485775</xdr:colOff>
                    <xdr:row>53</xdr:row>
                    <xdr:rowOff>28575</xdr:rowOff>
                  </from>
                  <to>
                    <xdr:col>4</xdr:col>
                    <xdr:colOff>914400</xdr:colOff>
                    <xdr:row>53</xdr:row>
                    <xdr:rowOff>247650</xdr:rowOff>
                  </to>
                </anchor>
              </controlPr>
            </control>
          </mc:Choice>
        </mc:AlternateContent>
        <mc:AlternateContent xmlns:mc="http://schemas.openxmlformats.org/markup-compatibility/2006">
          <mc:Choice Requires="x14">
            <control shapeId="2343" r:id="rId30" name="Check Box 295">
              <controlPr defaultSize="0" autoFill="0" autoLine="0" autoPict="0">
                <anchor moveWithCells="1">
                  <from>
                    <xdr:col>4</xdr:col>
                    <xdr:colOff>485775</xdr:colOff>
                    <xdr:row>54</xdr:row>
                    <xdr:rowOff>28575</xdr:rowOff>
                  </from>
                  <to>
                    <xdr:col>4</xdr:col>
                    <xdr:colOff>914400</xdr:colOff>
                    <xdr:row>54</xdr:row>
                    <xdr:rowOff>247650</xdr:rowOff>
                  </to>
                </anchor>
              </controlPr>
            </control>
          </mc:Choice>
        </mc:AlternateContent>
        <mc:AlternateContent xmlns:mc="http://schemas.openxmlformats.org/markup-compatibility/2006">
          <mc:Choice Requires="x14">
            <control shapeId="2344" r:id="rId31" name="Check Box 296">
              <controlPr defaultSize="0" autoFill="0" autoLine="0" autoPict="0">
                <anchor moveWithCells="1">
                  <from>
                    <xdr:col>4</xdr:col>
                    <xdr:colOff>485775</xdr:colOff>
                    <xdr:row>55</xdr:row>
                    <xdr:rowOff>28575</xdr:rowOff>
                  </from>
                  <to>
                    <xdr:col>4</xdr:col>
                    <xdr:colOff>914400</xdr:colOff>
                    <xdr:row>55</xdr:row>
                    <xdr:rowOff>247650</xdr:rowOff>
                  </to>
                </anchor>
              </controlPr>
            </control>
          </mc:Choice>
        </mc:AlternateContent>
        <mc:AlternateContent xmlns:mc="http://schemas.openxmlformats.org/markup-compatibility/2006">
          <mc:Choice Requires="x14">
            <control shapeId="2345" r:id="rId32" name="Check Box 297">
              <controlPr defaultSize="0" autoFill="0" autoLine="0" autoPict="0">
                <anchor moveWithCells="1">
                  <from>
                    <xdr:col>4</xdr:col>
                    <xdr:colOff>485775</xdr:colOff>
                    <xdr:row>56</xdr:row>
                    <xdr:rowOff>28575</xdr:rowOff>
                  </from>
                  <to>
                    <xdr:col>4</xdr:col>
                    <xdr:colOff>914400</xdr:colOff>
                    <xdr:row>56</xdr:row>
                    <xdr:rowOff>247650</xdr:rowOff>
                  </to>
                </anchor>
              </controlPr>
            </control>
          </mc:Choice>
        </mc:AlternateContent>
        <mc:AlternateContent xmlns:mc="http://schemas.openxmlformats.org/markup-compatibility/2006">
          <mc:Choice Requires="x14">
            <control shapeId="2346" r:id="rId33" name="Check Box 298">
              <controlPr defaultSize="0" autoFill="0" autoLine="0" autoPict="0">
                <anchor moveWithCells="1">
                  <from>
                    <xdr:col>4</xdr:col>
                    <xdr:colOff>485775</xdr:colOff>
                    <xdr:row>21</xdr:row>
                    <xdr:rowOff>28575</xdr:rowOff>
                  </from>
                  <to>
                    <xdr:col>4</xdr:col>
                    <xdr:colOff>914400</xdr:colOff>
                    <xdr:row>22</xdr:row>
                    <xdr:rowOff>0</xdr:rowOff>
                  </to>
                </anchor>
              </controlPr>
            </control>
          </mc:Choice>
        </mc:AlternateContent>
        <mc:AlternateContent xmlns:mc="http://schemas.openxmlformats.org/markup-compatibility/2006">
          <mc:Choice Requires="x14">
            <control shapeId="2349" r:id="rId34" name="Check Box 301">
              <controlPr defaultSize="0" autoFill="0" autoLine="0" autoPict="0">
                <anchor moveWithCells="1">
                  <from>
                    <xdr:col>4</xdr:col>
                    <xdr:colOff>485775</xdr:colOff>
                    <xdr:row>35</xdr:row>
                    <xdr:rowOff>28575</xdr:rowOff>
                  </from>
                  <to>
                    <xdr:col>4</xdr:col>
                    <xdr:colOff>914400</xdr:colOff>
                    <xdr:row>36</xdr:row>
                    <xdr:rowOff>0</xdr:rowOff>
                  </to>
                </anchor>
              </controlPr>
            </control>
          </mc:Choice>
        </mc:AlternateContent>
        <mc:AlternateContent xmlns:mc="http://schemas.openxmlformats.org/markup-compatibility/2006">
          <mc:Choice Requires="x14">
            <control shapeId="2350" r:id="rId35" name="Check Box 302">
              <controlPr defaultSize="0" autoFill="0" autoLine="0" autoPict="0">
                <anchor moveWithCells="1">
                  <from>
                    <xdr:col>4</xdr:col>
                    <xdr:colOff>485775</xdr:colOff>
                    <xdr:row>36</xdr:row>
                    <xdr:rowOff>28575</xdr:rowOff>
                  </from>
                  <to>
                    <xdr:col>4</xdr:col>
                    <xdr:colOff>914400</xdr:colOff>
                    <xdr:row>37</xdr:row>
                    <xdr:rowOff>0</xdr:rowOff>
                  </to>
                </anchor>
              </controlPr>
            </control>
          </mc:Choice>
        </mc:AlternateContent>
        <mc:AlternateContent xmlns:mc="http://schemas.openxmlformats.org/markup-compatibility/2006">
          <mc:Choice Requires="x14">
            <control shapeId="2361" r:id="rId36" name="Check Box 313">
              <controlPr defaultSize="0" autoFill="0" autoLine="0" autoPict="0">
                <anchor moveWithCells="1">
                  <from>
                    <xdr:col>4</xdr:col>
                    <xdr:colOff>485775</xdr:colOff>
                    <xdr:row>37</xdr:row>
                    <xdr:rowOff>38100</xdr:rowOff>
                  </from>
                  <to>
                    <xdr:col>4</xdr:col>
                    <xdr:colOff>914400</xdr:colOff>
                    <xdr:row>38</xdr:row>
                    <xdr:rowOff>9525</xdr:rowOff>
                  </to>
                </anchor>
              </controlPr>
            </control>
          </mc:Choice>
        </mc:AlternateContent>
        <mc:AlternateContent xmlns:mc="http://schemas.openxmlformats.org/markup-compatibility/2006">
          <mc:Choice Requires="x14">
            <control shapeId="2363" r:id="rId37" name="Check Box 315">
              <controlPr defaultSize="0" autoFill="0" autoLine="0" autoPict="0">
                <anchor moveWithCells="1">
                  <from>
                    <xdr:col>4</xdr:col>
                    <xdr:colOff>485775</xdr:colOff>
                    <xdr:row>38</xdr:row>
                    <xdr:rowOff>28575</xdr:rowOff>
                  </from>
                  <to>
                    <xdr:col>4</xdr:col>
                    <xdr:colOff>914400</xdr:colOff>
                    <xdr:row>39</xdr:row>
                    <xdr:rowOff>0</xdr:rowOff>
                  </to>
                </anchor>
              </controlPr>
            </control>
          </mc:Choice>
        </mc:AlternateContent>
        <mc:AlternateContent xmlns:mc="http://schemas.openxmlformats.org/markup-compatibility/2006">
          <mc:Choice Requires="x14">
            <control shapeId="2364" r:id="rId38" name="Check Box 316">
              <controlPr defaultSize="0" autoFill="0" autoLine="0" autoPict="0">
                <anchor moveWithCells="1">
                  <from>
                    <xdr:col>4</xdr:col>
                    <xdr:colOff>485775</xdr:colOff>
                    <xdr:row>39</xdr:row>
                    <xdr:rowOff>28575</xdr:rowOff>
                  </from>
                  <to>
                    <xdr:col>4</xdr:col>
                    <xdr:colOff>914400</xdr:colOff>
                    <xdr:row>40</xdr:row>
                    <xdr:rowOff>0</xdr:rowOff>
                  </to>
                </anchor>
              </controlPr>
            </control>
          </mc:Choice>
        </mc:AlternateContent>
        <mc:AlternateContent xmlns:mc="http://schemas.openxmlformats.org/markup-compatibility/2006">
          <mc:Choice Requires="x14">
            <control shapeId="2365" r:id="rId39" name="Check Box 317">
              <controlPr defaultSize="0" autoFill="0" autoLine="0" autoPict="0">
                <anchor moveWithCells="1">
                  <from>
                    <xdr:col>4</xdr:col>
                    <xdr:colOff>485775</xdr:colOff>
                    <xdr:row>40</xdr:row>
                    <xdr:rowOff>28575</xdr:rowOff>
                  </from>
                  <to>
                    <xdr:col>4</xdr:col>
                    <xdr:colOff>914400</xdr:colOff>
                    <xdr:row>41</xdr:row>
                    <xdr:rowOff>0</xdr:rowOff>
                  </to>
                </anchor>
              </controlPr>
            </control>
          </mc:Choice>
        </mc:AlternateContent>
        <mc:AlternateContent xmlns:mc="http://schemas.openxmlformats.org/markup-compatibility/2006">
          <mc:Choice Requires="x14">
            <control shapeId="2366" r:id="rId40" name="Check Box 318">
              <controlPr defaultSize="0" autoFill="0" autoLine="0" autoPict="0">
                <anchor moveWithCells="1">
                  <from>
                    <xdr:col>4</xdr:col>
                    <xdr:colOff>485775</xdr:colOff>
                    <xdr:row>41</xdr:row>
                    <xdr:rowOff>28575</xdr:rowOff>
                  </from>
                  <to>
                    <xdr:col>4</xdr:col>
                    <xdr:colOff>914400</xdr:colOff>
                    <xdr:row>42</xdr:row>
                    <xdr:rowOff>0</xdr:rowOff>
                  </to>
                </anchor>
              </controlPr>
            </control>
          </mc:Choice>
        </mc:AlternateContent>
        <mc:AlternateContent xmlns:mc="http://schemas.openxmlformats.org/markup-compatibility/2006">
          <mc:Choice Requires="x14">
            <control shapeId="2367" r:id="rId41" name="Check Box 319">
              <controlPr defaultSize="0" autoFill="0" autoLine="0" autoPict="0">
                <anchor moveWithCells="1">
                  <from>
                    <xdr:col>4</xdr:col>
                    <xdr:colOff>485775</xdr:colOff>
                    <xdr:row>42</xdr:row>
                    <xdr:rowOff>28575</xdr:rowOff>
                  </from>
                  <to>
                    <xdr:col>4</xdr:col>
                    <xdr:colOff>914400</xdr:colOff>
                    <xdr:row>43</xdr:row>
                    <xdr:rowOff>0</xdr:rowOff>
                  </to>
                </anchor>
              </controlPr>
            </control>
          </mc:Choice>
        </mc:AlternateContent>
        <mc:AlternateContent xmlns:mc="http://schemas.openxmlformats.org/markup-compatibility/2006">
          <mc:Choice Requires="x14">
            <control shapeId="2368" r:id="rId42" name="Check Box 320">
              <controlPr defaultSize="0" autoFill="0" autoLine="0" autoPict="0">
                <anchor moveWithCells="1">
                  <from>
                    <xdr:col>4</xdr:col>
                    <xdr:colOff>485775</xdr:colOff>
                    <xdr:row>43</xdr:row>
                    <xdr:rowOff>28575</xdr:rowOff>
                  </from>
                  <to>
                    <xdr:col>4</xdr:col>
                    <xdr:colOff>914400</xdr:colOff>
                    <xdr:row>44</xdr:row>
                    <xdr:rowOff>0</xdr:rowOff>
                  </to>
                </anchor>
              </controlPr>
            </control>
          </mc:Choice>
        </mc:AlternateContent>
        <mc:AlternateContent xmlns:mc="http://schemas.openxmlformats.org/markup-compatibility/2006">
          <mc:Choice Requires="x14">
            <control shapeId="2369" r:id="rId43" name="Check Box 321">
              <controlPr defaultSize="0" autoFill="0" autoLine="0" autoPict="0">
                <anchor moveWithCells="1">
                  <from>
                    <xdr:col>4</xdr:col>
                    <xdr:colOff>485775</xdr:colOff>
                    <xdr:row>44</xdr:row>
                    <xdr:rowOff>28575</xdr:rowOff>
                  </from>
                  <to>
                    <xdr:col>4</xdr:col>
                    <xdr:colOff>914400</xdr:colOff>
                    <xdr:row>45</xdr:row>
                    <xdr:rowOff>0</xdr:rowOff>
                  </to>
                </anchor>
              </controlPr>
            </control>
          </mc:Choice>
        </mc:AlternateContent>
        <mc:AlternateContent xmlns:mc="http://schemas.openxmlformats.org/markup-compatibility/2006">
          <mc:Choice Requires="x14">
            <control shapeId="2370" r:id="rId44" name="Check Box 322">
              <controlPr defaultSize="0" autoFill="0" autoLine="0" autoPict="0">
                <anchor moveWithCells="1">
                  <from>
                    <xdr:col>4</xdr:col>
                    <xdr:colOff>485775</xdr:colOff>
                    <xdr:row>45</xdr:row>
                    <xdr:rowOff>28575</xdr:rowOff>
                  </from>
                  <to>
                    <xdr:col>4</xdr:col>
                    <xdr:colOff>914400</xdr:colOff>
                    <xdr:row>46</xdr:row>
                    <xdr:rowOff>0</xdr:rowOff>
                  </to>
                </anchor>
              </controlPr>
            </control>
          </mc:Choice>
        </mc:AlternateContent>
        <mc:AlternateContent xmlns:mc="http://schemas.openxmlformats.org/markup-compatibility/2006">
          <mc:Choice Requires="x14">
            <control shapeId="2371" r:id="rId45" name="Check Box 323">
              <controlPr defaultSize="0" autoFill="0" autoLine="0" autoPict="0">
                <anchor moveWithCells="1">
                  <from>
                    <xdr:col>4</xdr:col>
                    <xdr:colOff>485775</xdr:colOff>
                    <xdr:row>20</xdr:row>
                    <xdr:rowOff>28575</xdr:rowOff>
                  </from>
                  <to>
                    <xdr:col>4</xdr:col>
                    <xdr:colOff>914400</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NOTICE:" prompt="This does not require &quot;yes&quot; if you are using roll-in measures as additional measures" xr:uid="{00000000-0002-0000-0200-000004000000}">
          <x14:formula1>
            <xm:f>DataValTab!$V$6:$V$8</xm:f>
          </x14:formula1>
          <xm:sqref>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BED9E8"/>
  </sheetPr>
  <dimension ref="A1:AS392"/>
  <sheetViews>
    <sheetView showGridLines="0" topLeftCell="B1" zoomScale="80" zoomScaleNormal="80" workbookViewId="0">
      <pane ySplit="3" topLeftCell="A4" activePane="bottomLeft" state="frozen"/>
      <selection activeCell="B1" sqref="B1"/>
      <selection pane="bottomLeft" activeCell="B1" sqref="B1:N1"/>
    </sheetView>
  </sheetViews>
  <sheetFormatPr defaultRowHeight="14.25"/>
  <cols>
    <col min="1" max="1" width="5.7109375" style="171" hidden="1" customWidth="1"/>
    <col min="2" max="2" width="16.140625" style="160" customWidth="1"/>
    <col min="3" max="3" width="128" style="160" customWidth="1"/>
    <col min="4" max="7" width="16.42578125" style="180" customWidth="1"/>
    <col min="8" max="8" width="21" style="160" customWidth="1"/>
    <col min="9" max="9" width="24.140625" style="160" bestFit="1" customWidth="1"/>
    <col min="10" max="10" width="15.7109375" style="160" customWidth="1"/>
    <col min="11" max="12" width="14.85546875" style="160" customWidth="1"/>
    <col min="13" max="13" width="14.85546875" style="23" customWidth="1"/>
    <col min="14" max="14" width="25.140625" style="160" bestFit="1" customWidth="1"/>
    <col min="15" max="15" width="31.28515625" style="160" hidden="1" customWidth="1"/>
    <col min="16" max="16" width="30" style="160" hidden="1" customWidth="1"/>
    <col min="17" max="17" width="23.42578125" style="160" hidden="1" customWidth="1"/>
    <col min="18" max="18" width="26.5703125" style="160" hidden="1" customWidth="1"/>
    <col min="19" max="19" width="13.42578125" style="160" hidden="1" customWidth="1"/>
    <col min="20" max="20" width="13.140625" style="160" hidden="1" customWidth="1"/>
    <col min="21" max="21" width="8.42578125" style="160" customWidth="1"/>
    <col min="22" max="16384" width="9.140625" style="160"/>
  </cols>
  <sheetData>
    <row r="1" spans="1:45" s="171" customFormat="1" ht="33.75" customHeight="1" thickBot="1">
      <c r="A1" s="170"/>
      <c r="B1" s="534" t="s">
        <v>522</v>
      </c>
      <c r="C1" s="535"/>
      <c r="D1" s="535"/>
      <c r="E1" s="535"/>
      <c r="F1" s="535"/>
      <c r="G1" s="535"/>
      <c r="H1" s="535"/>
      <c r="I1" s="535"/>
      <c r="J1" s="535"/>
      <c r="K1" s="535"/>
      <c r="L1" s="535"/>
      <c r="M1" s="535"/>
      <c r="N1" s="536"/>
      <c r="P1" s="160"/>
    </row>
    <row r="2" spans="1:45" ht="49.5" customHeight="1" thickBot="1">
      <c r="B2" s="537" t="s">
        <v>543</v>
      </c>
      <c r="C2" s="537"/>
      <c r="D2" s="537"/>
      <c r="E2" s="537"/>
      <c r="F2" s="537"/>
      <c r="G2" s="537"/>
      <c r="H2" s="537"/>
      <c r="I2" s="537"/>
      <c r="J2" s="537"/>
      <c r="K2" s="537"/>
      <c r="L2" s="537"/>
      <c r="M2" s="537"/>
      <c r="N2" s="537"/>
      <c r="O2" s="171"/>
      <c r="P2" s="172"/>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row>
    <row r="3" spans="1:45" ht="82.5" customHeight="1">
      <c r="B3" s="104" t="s">
        <v>0</v>
      </c>
      <c r="C3" s="105" t="s">
        <v>1</v>
      </c>
      <c r="D3" s="106" t="s">
        <v>38</v>
      </c>
      <c r="E3" s="106" t="s">
        <v>482</v>
      </c>
      <c r="F3" s="106" t="s">
        <v>542</v>
      </c>
      <c r="G3" s="106" t="s">
        <v>545</v>
      </c>
      <c r="H3" s="107" t="s">
        <v>546</v>
      </c>
      <c r="I3" s="107" t="s">
        <v>66</v>
      </c>
      <c r="J3" s="107" t="s">
        <v>547</v>
      </c>
      <c r="K3" s="107" t="s">
        <v>548</v>
      </c>
      <c r="L3" s="107" t="s">
        <v>549</v>
      </c>
      <c r="M3" s="103" t="s">
        <v>3</v>
      </c>
      <c r="N3" s="108" t="s">
        <v>80</v>
      </c>
      <c r="O3" s="173" t="s">
        <v>23</v>
      </c>
      <c r="P3" s="174" t="s">
        <v>79</v>
      </c>
      <c r="Q3" s="174" t="s">
        <v>51</v>
      </c>
      <c r="R3" s="174" t="s">
        <v>52</v>
      </c>
      <c r="S3" s="174" t="s">
        <v>77</v>
      </c>
      <c r="T3" s="175" t="s">
        <v>76</v>
      </c>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row>
    <row r="4" spans="1:45">
      <c r="B4" s="131" t="str">
        <f>IF('1. Measure Selection'!$M$4=1,DataValTab!E4,
IF('1. Measure Selection'!$M$4=2,DataValTab!K4,
""))</f>
        <v/>
      </c>
      <c r="C4" s="131" t="str">
        <f>IF('1. Measure Selection'!$M$4=1,DataValTab!F4,
IF('1. Measure Selection'!$M$4=2,DataValTab!L4,
""))</f>
        <v/>
      </c>
      <c r="D4" s="109"/>
      <c r="E4" s="357"/>
      <c r="F4" s="109"/>
      <c r="G4" s="357"/>
      <c r="H4" s="110" t="str">
        <f>IF('1. Measure Selection'!$M$4=1,DataValTab!G4,
IF('1. Measure Selection'!$M$4=2,DataValTab!M4,
""))</f>
        <v/>
      </c>
      <c r="I4" s="342" t="str">
        <f>IF(AND(Q4=TRUE,B4="Structural",F4="Measure Met"),"Goal Met",
IF(AND(Q4=FALSE,B4="Structural"),"",
IF(ISBLANK(F4),"",
IF(H4="TBD","TBD",
IF(AND('1. Measure Selection'!$M$4=1,F4&gt;H4),"Goal Not Met",
IF(AND('1. Measure Selection'!$M$4=1,F4=H4),"Goal Met",
IF(AND('1. Measure Selection'!$M$4=1,F4&lt;H4,F4&lt;&gt;""),"Goal Exceeded",
IF(AND('1. Measure Selection'!$M$4=2,F4&lt;H4),"Goal Not Met",
IF(AND('1. Measure Selection'!$M$4=2,F4=H4),"Goal Met",
IF(AND('1. Measure Selection'!$M$4=2,F4&gt;H4),"Goal Exceeded",
""))))))))))</f>
        <v/>
      </c>
      <c r="J4" s="111" t="str">
        <f>IF(B4="Structural","N/A",
IF(AND(ISBLANK(D4),ISBLANK(F4)),"",
IF(ISTEXT(H4),"N/A",
IF(AND('1. Measure Selection'!$M$4=1,F4&lt;&gt;"",D4=""),"N/A",
IF(AND('1. Measure Selection'!$M$4=1,OR(F4&gt;=H4,F4=0),D4&lt;&gt;""),-(H4-D4),
IF(AND('1. Measure Selection'!$M$4=1,F4&lt;H4,OR(D4&lt;&gt;"",D4="")),"N/A",
IF(AND('1. Measure Selection'!$M$4=2,F4&lt;&gt;"",D4=""),"N/A",
IF(AND('1. Measure Selection'!$M$4=2,F4&lt;=H4,D4&lt;&gt;""),(H4-D4),
IF(AND('1. Measure Selection'!$M$4=2,F4&gt;H4,OR(D4&lt;&gt;"",D4="")),"N/A","")))))))))</f>
        <v/>
      </c>
      <c r="K4" s="111" t="str">
        <f>IF(B4="Structural","N/A",
IF(H4="TBD","TBD",
IF(J4="N/A","N/A",
IF(AND(ISBLANK(D4),ISBLANK(F4)),"",
IF(AND('1. Measure Selection'!$M$4=1,F4&lt;&gt;"",ISBLANK(D4)),"N/A",
IF(AND('1. Measure Selection'!$M$4=2,F4&lt;&gt;"",ISBLANK(D4)),"N/A",
IF(ISBLANK(D4),"",J4/10)))))))</f>
        <v/>
      </c>
      <c r="L4" s="111" t="str">
        <f>IF(B4="Structural","N/A",
IF(B4="","",
IF(AND('1. Measure Selection'!$M$4=1,F4&lt;=H4,F4&lt;&gt;""),"N/A",
IF(AND('1. Measure Selection'!$M$4=2,F4&gt;=H4),"N/A",
IF(ISBLANK(D4),"N/A",
IF('1. Measure Selection'!$M$4=2,D4+K4,D4-K4))))))</f>
        <v/>
      </c>
      <c r="M4" s="132" t="str">
        <f t="shared" ref="M4:M43" si="0">IF(B4="Structural","N/A",
IF(B4="","",
IF(AND(B4&lt;&gt;"Structural",O4=""),0,O4)))</f>
        <v/>
      </c>
      <c r="N4" s="112" t="str">
        <f>IF(H4="TBD","TBD",
IF(B4="","",
IF(AND(B4="eCQM",Q4=TRUE,F4&gt;H4,D4&lt;&gt;"",E4&gt;=20,G4&gt;=20,M4&gt;=0.1),R4,
IF(AND(B4="eCQM",Q4=TRUE,F4&lt;=H4,F4&lt;&gt;"",G4&gt;=20),R4,
IF(AND(B4="eCQM",Q4=TRUE,F4&gt;H4,D4&lt;&gt;"",E4&gt;=20,G4&gt;=20,M4&gt;=0.04,M4&lt;0.1),P4*R4,
IF(AND(B4="eCQM",Q4=TRUE,OR(F4&lt;&gt;"",D4&lt;&gt;""),OR(E4&gt;0,G4&gt;0),M4&lt;0.04),R4/2,
IF(AND(B4="eCQM",Q4=TRUE,G4&lt;&gt;"",OR(AND(E4&gt;=1,E4&lt;20),AND(G4&gt;=1,G4&lt;20))),R4/2,
IF(AND(B4="Administrative",Q4=TRUE,F4&gt;=H4),R4,
IF(AND(B4="Administrative",Q4=TRUE,F4&lt;H4,M4&gt;=0.1),R4,
IF(AND(B4="Administrative",Q4=TRUE,F4&lt;H4,M4&lt;0.1),P4*R4,
IF(AND(B4="Structural",AND(Q4=TRUE,F4="Measure Met")),R4,0)))))))))))</f>
        <v/>
      </c>
      <c r="O4" s="176" t="str">
        <f>IF(AND(ISBLANK(F4),ISBLANK(D4)),"",
IF(OR(AND('1. Measure Selection'!$M$4=1,ISBLANK(D3),F4&lt;=H4),AND('1. Measure Selection'!$M$4=1,D3&lt;&gt;"",F4&lt;=H4)),"N/A",
IF(AND('1. Measure Selection'!$M$4=1,D4&lt;F4,F4&gt;H4),0,
IF(AND('1. Measure Selection'!$M$4=1,D4&gt;=F4,F4&gt;H4),(F4-D4)/(H4-D4),
IF(AND('1. Measure Selection'!$M$4=2,F4&gt;=H4),"N/A",
IF(AND('1. Measure Selection'!$M$4=2,D4&gt;F4,F4&lt;H4),0,
IF(AND('1. Measure Selection'!$M$4=2,D4&lt;&gt;"",D4&lt;=F4,F4&lt;H4),(F4-D4)/(H4-D4),
"")))))))</f>
        <v/>
      </c>
      <c r="P4" s="177" t="str">
        <f>IF(ISNUMBER(M4*10),M4*10,"N/A")</f>
        <v>N/A</v>
      </c>
      <c r="Q4" s="26" t="str">
        <f>IF('1. Measure Selection'!$M$4=1,'1. Measure Selection'!L16,
IF('1. Measure Selection'!$M$4=2,'1. Measure Selection'!L16,""))</f>
        <v/>
      </c>
      <c r="R4" s="63">
        <f>IF(AND(OR(B4="Administrative",B4="eCQM"),OR(C4=DataValTab!$F$9,C4=DataValTab!$F$10,C4=DataValTab!$F$26,C4=DataValTab!$F$27)),17.5,
      IF(AND(OR(B4="Administrative",B4="eCQM"),OR(C4=DataValTab!$F$28,C4=DataValTab!$F$29,C4=DataValTab!$F$30)),11.667,
       IF(B4="Structural",20,35)))</f>
        <v>35</v>
      </c>
      <c r="S4" s="26" t="b">
        <f t="shared" ref="S4:S43" si="1">IF(ISBLANK(D4),FALSE,TRUE)</f>
        <v>0</v>
      </c>
      <c r="T4" s="26" t="b">
        <f t="shared" ref="T4:T43" si="2">IF(ISBLANK(F4),FALSE,TRUE)</f>
        <v>0</v>
      </c>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row>
    <row r="5" spans="1:45">
      <c r="B5" s="131" t="str">
        <f>IF('1. Measure Selection'!$M$4=1,DataValTab!E5,
IF('1. Measure Selection'!$M$4=2,DataValTab!K5,
""))</f>
        <v/>
      </c>
      <c r="C5" s="131" t="str">
        <f>IF('1. Measure Selection'!$M$4=1,DataValTab!F5,
IF('1. Measure Selection'!$M$4=2,DataValTab!L5,
""))</f>
        <v/>
      </c>
      <c r="D5" s="109"/>
      <c r="E5" s="357"/>
      <c r="F5" s="109"/>
      <c r="G5" s="357"/>
      <c r="H5" s="110" t="str">
        <f>IF('1. Measure Selection'!$M$4=1,DataValTab!G5,
IF('1. Measure Selection'!$M$4=2,DataValTab!M5,
""))</f>
        <v/>
      </c>
      <c r="I5" s="342" t="str">
        <f>IF(AND(Q5=TRUE,B5="Structural",F5="Measure Met"),"Goal Met",
IF(AND(Q5=FALSE,B5="Structural"),"",
IF(ISBLANK(F5),"",
IF(H5="TBD","TBD",
IF(AND('1. Measure Selection'!$M$4=1,F5&lt;H5),"Goal Not Met",
IF(AND('1. Measure Selection'!$M$4=1,F5=H5),"Goal Met",
IF(AND('1. Measure Selection'!$M$4=1,F5&gt;H5),"Goal Exceeded",
IF(AND('1. Measure Selection'!$M$4=2,F5&lt;H5),"Goal Not Met",
IF(AND('1. Measure Selection'!$M$4=2,F5=H5),"Goal Met",
IF(AND('1. Measure Selection'!$M$4=2,F5&gt;H5),"Goal Exceeded",
""))))))))))</f>
        <v/>
      </c>
      <c r="J5" s="111" t="str">
        <f t="shared" ref="J5:J22" si="3">IF(B5="Structural","N/A",
IF(AND(ISBLANK(D5),ISBLANK(F5)),"",
IF(ISTEXT(H5),"N/A",
IF(AND(F5&gt;=H5,OR(D5&lt;&gt;"",D5="")),"N/A",
IF(AND(ISNUMBER(H5),F5&lt;&gt;"",D5=""),"N/A",
IF(AND(ISNUMBER(H5),F5&lt;H5,D5&lt;&gt;""),H5-D5,""))))))</f>
        <v/>
      </c>
      <c r="K5" s="111" t="str">
        <f>IF(B5="Structural","N/A",
IF(H5="TBD","TBD",
IF(J5="N/A","N/A",
IF(AND(ISBLANK(D5),ISBLANK(F5)),"",
IF(AND('1. Measure Selection'!$M$4=1,F5&lt;&gt;"",ISBLANK(D5)),"N/A",
IF(AND('1. Measure Selection'!$M$4=2,F5&lt;&gt;"",ISBLANK(D5)),"N/A",
IF(ISBLANK(D5),"",J5/10)))))))</f>
        <v/>
      </c>
      <c r="L5" s="111" t="str">
        <f t="shared" ref="L5:L22" si="4">IF(B5="Structural","N/A",
IF(B5="","",
IF(AND(F5&lt;&gt;"",H5="TBD"),"TBD",
IF(AND(F5&gt;=H5,F5&lt;&gt;""),"N/A",
IF(ISBLANK(D5),"N/A",D5+K5)))))</f>
        <v/>
      </c>
      <c r="M5" s="132" t="str">
        <f t="shared" si="0"/>
        <v/>
      </c>
      <c r="N5" s="112" t="str">
        <f>IF(H5="TBD","TBD",
IF(B5="","",
IF(AND(B5="eCQM",Q5=TRUE,F5&lt;H5,D5&lt;&gt;"",E5&gt;=20,G5&gt;=20,M5&gt;=0.1),R5,
IF(AND(B5="eCQM",Q5=TRUE,F5&gt;=H5,G5&gt;=20),R5,
IF(AND(B5="eCQM",Q5=TRUE,F5&lt;H5,D5&lt;&gt;"",E5&gt;=20,G5&gt;=20,M5&gt;=0.05,M5&lt;0.1),P5*R5,
IF(AND(B5="eCQM",Q5=TRUE,OR(F5&lt;&gt;"",D5&lt;&gt;""),OR(E5&gt;0,G5&gt;0),M5&lt;0.05),R5/2,
IF(AND(B5="eCQM",Q5=TRUE,G5&lt;&gt;"",OR(AND(E5&gt;=1,E5&lt;20),AND(G5&gt;=1,G5&lt;20))),R5/2,
IF(AND(B5="Administrative",Q5=TRUE,F5&gt;=H5),R5,
IF(AND(B5="Administrative",Q5=TRUE,F5&lt;H5,M5&gt;=0.1),R5,
IF(AND(B5="Administrative",Q5=TRUE,F5&lt;H5,M5&lt;0.1),P5*R5,
IF(AND(B5="Structural",AND(Q5=TRUE,F5="Measure Met")),R5,0)))))))))))</f>
        <v/>
      </c>
      <c r="O5" s="176" t="str">
        <f>IF(AND(ISBLANK(F5),ISBLANK(D5)),"",
IF(H5="TBD","TBD",
IF(H5="Any Improvement","N/A",
IF(OR(AND(ISBLANK(D5),F5&gt;=H5),AND(D5&lt;&gt;"",F5&gt;=H5)),"N/A",
IF(AND(D5&gt;F5,F5&lt;H5),0,
IF(AND(ISBLANK(D5),F5&lt;H5),0,
IF(AND(D5&lt;=F5,F5&lt;H5),(F5-D5)/(H5-D5),"")))))))</f>
        <v/>
      </c>
      <c r="P5" s="177" t="str">
        <f t="shared" ref="P5:P43" si="5">IF(ISNUMBER(M5*10),M5*10,"N/A")</f>
        <v>N/A</v>
      </c>
      <c r="Q5" s="26" t="str">
        <f>IF('1. Measure Selection'!$M$4=1,'1. Measure Selection'!L17,
IF('1. Measure Selection'!$M$4=2,'1. Measure Selection'!L17,""))</f>
        <v/>
      </c>
      <c r="R5" s="63">
        <f>IF(AND(OR(B5="Administrative",B5="eCQM"),OR(C5=DataValTab!$F$9,C5=DataValTab!$F$10,C5=DataValTab!$F$26,C5=DataValTab!$F$27)),17.5,
      IF(AND(OR(B5="Administrative",B5="eCQM"),OR(C5=DataValTab!$F$28,C5=DataValTab!$F$29,C5=DataValTab!$F$30)),11.667,
       IF(B5="Structural",20,35)))</f>
        <v>35</v>
      </c>
      <c r="S5" s="26" t="b">
        <f t="shared" si="1"/>
        <v>0</v>
      </c>
      <c r="T5" s="26" t="b">
        <f t="shared" si="2"/>
        <v>0</v>
      </c>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row>
    <row r="6" spans="1:45">
      <c r="B6" s="131" t="str">
        <f>IF('1. Measure Selection'!$M$4=1,DataValTab!E6,
IF('1. Measure Selection'!$M$4=2,DataValTab!K6,
""))</f>
        <v/>
      </c>
      <c r="C6" s="131" t="str">
        <f>IF('1. Measure Selection'!$M$4=1,DataValTab!F6,
IF('1. Measure Selection'!$M$4=2,DataValTab!L6,
""))</f>
        <v/>
      </c>
      <c r="D6" s="109"/>
      <c r="E6" s="357"/>
      <c r="F6" s="109"/>
      <c r="G6" s="357"/>
      <c r="H6" s="110" t="str">
        <f>IF('1. Measure Selection'!$M$4=1,DataValTab!G6,
IF('1. Measure Selection'!$M$4=2,DataValTab!M6,
""))</f>
        <v/>
      </c>
      <c r="I6" s="342" t="str">
        <f>IF(AND(Q6=TRUE,B6="Structural",F6="Measure Met"),"Goal Met",
IF(AND(Q6=FALSE,B6="Structural"),"",
IF(ISBLANK(F6),"",
IF(H6="TBD","TBD",
IF(AND('1. Measure Selection'!$M$4=1,F6&lt;H6),"Goal Not Met",
IF(AND('1. Measure Selection'!$M$4=1,F6=H6),"Goal Met",
IF(AND('1. Measure Selection'!$M$4=1,F6&gt;H6),"Goal Exceeded",
IF(AND('1. Measure Selection'!$M$4=2,F6&lt;H6),"Goal Not Met",
IF(AND('1. Measure Selection'!$M$4=2,F6=H6),"Goal Met",
IF(AND('1. Measure Selection'!$M$4=2,F6&gt;H6),"Goal Exceeded",
""))))))))))</f>
        <v/>
      </c>
      <c r="J6" s="111" t="str">
        <f t="shared" si="3"/>
        <v/>
      </c>
      <c r="K6" s="111" t="str">
        <f t="shared" ref="K6:K22" si="6">IF(B6="Structural","N/A",
IF(AND(ISBLANK(D6),ISBLANK(F6)),"",
IF(J6="N/A","N/A",
IF(H6="TBD","TBD",
IF(AND(F6&lt;&gt;"",D6=""),"N/A",
J6/10)))))</f>
        <v/>
      </c>
      <c r="L6" s="111" t="str">
        <f t="shared" si="4"/>
        <v/>
      </c>
      <c r="M6" s="132" t="str">
        <f t="shared" si="0"/>
        <v/>
      </c>
      <c r="N6" s="112" t="str">
        <f t="shared" ref="N6:N43" si="7">IF(H6="TBD","TBD",
IF(B6="","",
IF(AND(B6="eCQM",Q6=TRUE,F6&lt;H6,D6&lt;&gt;"",E6&gt;=20,G6&gt;=20,M6&gt;=0.1),R6,
IF(AND(B6="eCQM",Q6=TRUE,F6&gt;=H6,G6&gt;=20),R6,
IF(AND(B6="eCQM",Q6=TRUE,F6&lt;H6,D6&lt;&gt;"",E6&gt;=20,G6&gt;=20,M6&gt;=0.05,M6&lt;0.1),P6*R6,
IF(AND(B6="eCQM",Q6=TRUE,OR(F6&lt;&gt;"",D6&lt;&gt;""),OR(E6&gt;0,G6&gt;0),M6&lt;0.05),R6/2,
IF(AND(B6="eCQM",Q6=TRUE,G6&lt;&gt;"",OR(AND(E6&gt;=1,E6&lt;20),AND(G6&gt;=1,G6&lt;20))),R6/2,
IF(AND(B6="Administrative",Q6=TRUE,F6&gt;=H6),R6,
IF(AND(B6="Administrative",Q6=TRUE,F6&lt;H6,M6&gt;=0.1),R6,
IF(AND(B6="Administrative",Q6=TRUE,F6&lt;H6,M6&lt;0.1),P6*R6,
IF(AND(B6="Structural",AND(Q6=TRUE,F6="Measure Met")),R6,0)))))))))))</f>
        <v/>
      </c>
      <c r="O6" s="176" t="str">
        <f>IF(AND(ISBLANK(F6),ISBLANK(D6)),"",
IF(H6="TBD","TBD",
IF(H6="Any Improvement","N/A",
IF(OR(AND(ISBLANK(D6),F6&gt;=H6),AND(D6&lt;&gt;"",F6&gt;=H6)),"N/A",
IF(AND(D6&gt;F6,F6&lt;H6),0,
IF(AND(ISBLANK(D6),F6&lt;H6),0,
IF(AND(D6&lt;=F6,F6&lt;H6),(F6-D6)/(H6-D6),"")))))))</f>
        <v/>
      </c>
      <c r="P6" s="177" t="str">
        <f t="shared" si="5"/>
        <v>N/A</v>
      </c>
      <c r="Q6" s="26" t="str">
        <f>IF('1. Measure Selection'!$M$4=1,'1. Measure Selection'!L18,
IF('1. Measure Selection'!$M$4=2,'1. Measure Selection'!L18,""))</f>
        <v/>
      </c>
      <c r="R6" s="63">
        <f>IF(AND(OR(B6="Administrative",B6="eCQM"),OR(C6=DataValTab!$F$9,C6=DataValTab!$F$10,C6=DataValTab!$F$26,C6=DataValTab!$F$27)),17.5,
      IF(AND(OR(B6="Administrative",B6="eCQM"),OR(C6=DataValTab!$F$28,C6=DataValTab!$F$29,C6=DataValTab!$F$30)),11.667,
       IF(B6="Structural",20,35)))</f>
        <v>35</v>
      </c>
      <c r="S6" s="26" t="b">
        <f t="shared" si="1"/>
        <v>0</v>
      </c>
      <c r="T6" s="26" t="b">
        <f t="shared" si="2"/>
        <v>0</v>
      </c>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row>
    <row r="7" spans="1:45">
      <c r="B7" s="131" t="str">
        <f>IF('1. Measure Selection'!$M$4=1,DataValTab!E7,
IF('1. Measure Selection'!$M$4=2,DataValTab!K7,
""))</f>
        <v/>
      </c>
      <c r="C7" s="131" t="str">
        <f>IF('1. Measure Selection'!$M$4=1,DataValTab!F7,
IF('1. Measure Selection'!$M$4=2,DataValTab!L7,
""))</f>
        <v/>
      </c>
      <c r="D7" s="109"/>
      <c r="E7" s="357"/>
      <c r="F7" s="109"/>
      <c r="G7" s="357"/>
      <c r="H7" s="110" t="str">
        <f>IF('1. Measure Selection'!$M$4=1,DataValTab!G7,
IF('1. Measure Selection'!$M$4=2,DataValTab!M7,
""))</f>
        <v/>
      </c>
      <c r="I7" s="342" t="str">
        <f>IF(AND(Q7=TRUE,B7="Structural",F7="Measure Met"),"Goal Met",
IF(AND(Q7=FALSE,B7="Structural"),"",
IF(ISBLANK(F7),"",
IF(H7="TBD","TBD",
IF(AND('1. Measure Selection'!$M$4=1,F7&lt;H7),"Goal Not Met",
IF(AND('1. Measure Selection'!$M$4=1,F7=H7),"Goal Met",
IF(AND('1. Measure Selection'!$M$4=1,F7&gt;H7),"Goal Exceeded",
IF(AND('1. Measure Selection'!$M$4=2,F7&lt;H7),"Goal Not Met",
IF(AND('1. Measure Selection'!$M$4=2,F7=H7),"Goal Met",
IF(AND('1. Measure Selection'!$M$4=2,F7&gt;H7),"Goal Exceeded",
""))))))))))</f>
        <v/>
      </c>
      <c r="J7" s="111" t="str">
        <f t="shared" si="3"/>
        <v/>
      </c>
      <c r="K7" s="111" t="str">
        <f t="shared" si="6"/>
        <v/>
      </c>
      <c r="L7" s="111" t="str">
        <f t="shared" si="4"/>
        <v/>
      </c>
      <c r="M7" s="132" t="str">
        <f t="shared" si="0"/>
        <v/>
      </c>
      <c r="N7" s="112" t="str">
        <f t="shared" si="7"/>
        <v/>
      </c>
      <c r="O7" s="176" t="str">
        <f t="shared" ref="O7:O22" si="8">IF(AND(ISBLANK(F7),ISBLANK(D7)),"",
IF(H7="TBD","TBD",
IF(H7="Any Improvement","N/A",
IF(OR(AND(ISBLANK(D7),F7&gt;=H7),AND(D7&lt;&gt;"",F7&gt;=H7)),"N/A",
IF(AND(D7&gt;F7,F7&lt;H7),0,
IF(AND(ISBLANK(D7),F7&lt;H7),0,
IF(AND(D7&lt;=F7,F7&lt;H7),(F7-D7)/(H7-D7),"")))))))</f>
        <v/>
      </c>
      <c r="P7" s="177" t="str">
        <f t="shared" si="5"/>
        <v>N/A</v>
      </c>
      <c r="Q7" s="26" t="str">
        <f>IF('1. Measure Selection'!$M$4=1,'1. Measure Selection'!L19,
IF('1. Measure Selection'!$M$4=2,'1. Measure Selection'!L19,""))</f>
        <v/>
      </c>
      <c r="R7" s="63">
        <f>IF(AND(OR(B7="Administrative",B7="eCQM"),OR(C7=DataValTab!$F$9,C7=DataValTab!$F$10,C7=DataValTab!$F$26,C7=DataValTab!$F$27)),17.5,
      IF(AND(OR(B7="Administrative",B7="eCQM"),OR(C7=DataValTab!$F$28,C7=DataValTab!$F$29,C7=DataValTab!$F$30)),11.667,
       IF(B7="Structural",20,35)))</f>
        <v>35</v>
      </c>
      <c r="S7" s="26" t="b">
        <f t="shared" si="1"/>
        <v>0</v>
      </c>
      <c r="T7" s="26" t="b">
        <f t="shared" si="2"/>
        <v>0</v>
      </c>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row>
    <row r="8" spans="1:45">
      <c r="B8" s="131" t="str">
        <f>IF('1. Measure Selection'!$M$4=1,DataValTab!E8,
IF('1. Measure Selection'!$M$4=2,DataValTab!K8,
""))</f>
        <v/>
      </c>
      <c r="C8" s="131" t="str">
        <f>IF('1. Measure Selection'!$M$4=1,DataValTab!F8,
IF('1. Measure Selection'!$M$4=2,DataValTab!L8,
""))</f>
        <v/>
      </c>
      <c r="D8" s="109"/>
      <c r="E8" s="357"/>
      <c r="F8" s="109"/>
      <c r="G8" s="357"/>
      <c r="H8" s="110" t="str">
        <f>IF('1. Measure Selection'!$M$4=1,DataValTab!G8,
IF('1. Measure Selection'!$M$4=2,DataValTab!M8,
""))</f>
        <v/>
      </c>
      <c r="I8" s="342" t="str">
        <f>IF(AND(Q8=TRUE,B8="Structural",F8="Measure Met"),"Goal Met",
IF(AND(Q8=FALSE,B8="Structural"),"",
IF(ISBLANK(F8),"",
IF(H8="TBD","TBD",
IF(AND('1. Measure Selection'!$M$4=1,F8&lt;H8),"Goal Not Met",
IF(AND('1. Measure Selection'!$M$4=1,F8=H8),"Goal Met",
IF(AND('1. Measure Selection'!$M$4=1,F8&gt;H8),"Goal Exceeded",
IF(AND('1. Measure Selection'!$M$4=2,F8&lt;H8),"Goal Not Met",
IF(AND('1. Measure Selection'!$M$4=2,F8=H8),"Goal Met",
IF(AND('1. Measure Selection'!$M$4=2,F8&gt;H8),"Goal Exceeded",
""))))))))))</f>
        <v/>
      </c>
      <c r="J8" s="111" t="str">
        <f t="shared" si="3"/>
        <v/>
      </c>
      <c r="K8" s="111" t="str">
        <f t="shared" si="6"/>
        <v/>
      </c>
      <c r="L8" s="111" t="str">
        <f t="shared" si="4"/>
        <v/>
      </c>
      <c r="M8" s="132" t="str">
        <f t="shared" si="0"/>
        <v/>
      </c>
      <c r="N8" s="112" t="str">
        <f t="shared" si="7"/>
        <v/>
      </c>
      <c r="O8" s="176" t="str">
        <f t="shared" si="8"/>
        <v/>
      </c>
      <c r="P8" s="177" t="str">
        <f t="shared" si="5"/>
        <v>N/A</v>
      </c>
      <c r="Q8" s="26" t="str">
        <f>IF('1. Measure Selection'!$M$4=1,'1. Measure Selection'!L20,
IF('1. Measure Selection'!$M$4=2,'1. Measure Selection'!L20,""))</f>
        <v/>
      </c>
      <c r="R8" s="63">
        <f>IF(AND(OR(B8="Administrative",B8="eCQM"),OR(C8=DataValTab!$F$9,C8=DataValTab!$F$10,C8=DataValTab!$F$26,C8=DataValTab!$F$27)),17.5,
      IF(AND(OR(B8="Administrative",B8="eCQM"),OR(C8=DataValTab!$F$28,C8=DataValTab!$F$29,C8=DataValTab!$F$30)),11.667,
       IF(B8="Structural",20,35)))</f>
        <v>35</v>
      </c>
      <c r="S8" s="26" t="b">
        <f t="shared" si="1"/>
        <v>0</v>
      </c>
      <c r="T8" s="26" t="b">
        <f t="shared" si="2"/>
        <v>0</v>
      </c>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row>
    <row r="9" spans="1:45">
      <c r="B9" s="131" t="str">
        <f>IF('1. Measure Selection'!$M$4=1,DataValTab!E9,
IF('1. Measure Selection'!$M$4=2,DataValTab!K9,
""))</f>
        <v/>
      </c>
      <c r="C9" s="131" t="str">
        <f>IF('1. Measure Selection'!$M$4=1,DataValTab!F9,
IF('1. Measure Selection'!$M$4=2,DataValTab!L9,
""))</f>
        <v/>
      </c>
      <c r="D9" s="109"/>
      <c r="E9" s="357"/>
      <c r="F9" s="109"/>
      <c r="G9" s="357"/>
      <c r="H9" s="110" t="str">
        <f>IF('1. Measure Selection'!$M$4=1,DataValTab!G9,
IF('1. Measure Selection'!$M$4=2,DataValTab!M9,
""))</f>
        <v/>
      </c>
      <c r="I9" s="342" t="str">
        <f>IF(AND(Q9=TRUE,B9="Structural",F9="Measure Met"),"Goal Met",
IF(AND(Q9=FALSE,B9="Structural"),"",
IF(ISBLANK(F9),"",
IF(H9="TBD","TBD",
IF(AND('1. Measure Selection'!$M$4=1,F9&lt;H9),"Goal Not Met",
IF(AND('1. Measure Selection'!$M$4=1,F9=H9),"Goal Met",
IF(AND('1. Measure Selection'!$M$4=1,F9&gt;H9),"Goal Exceeded",
IF(AND('1. Measure Selection'!$M$4=2,F9&lt;H9),"Goal Not Met",
IF(AND('1. Measure Selection'!$M$4=2,F9=H9),"Goal Met",
IF(AND('1. Measure Selection'!$M$4=2,F9&gt;H9),"Goal Exceeded",
""))))))))))</f>
        <v/>
      </c>
      <c r="J9" s="111" t="str">
        <f t="shared" si="3"/>
        <v/>
      </c>
      <c r="K9" s="111" t="str">
        <f t="shared" si="6"/>
        <v/>
      </c>
      <c r="L9" s="111" t="str">
        <f t="shared" si="4"/>
        <v/>
      </c>
      <c r="M9" s="132" t="str">
        <f t="shared" si="0"/>
        <v/>
      </c>
      <c r="N9" s="112" t="str">
        <f t="shared" si="7"/>
        <v/>
      </c>
      <c r="O9" s="176" t="str">
        <f t="shared" si="8"/>
        <v/>
      </c>
      <c r="P9" s="177" t="str">
        <f t="shared" si="5"/>
        <v>N/A</v>
      </c>
      <c r="Q9" s="26" t="str">
        <f>IF('1. Measure Selection'!$M$4=1,'1. Measure Selection'!L25,
IF('1. Measure Selection'!$M$4=2,'1. Measure Selection'!L20,""))</f>
        <v/>
      </c>
      <c r="R9" s="63">
        <f>IF(AND(OR(B9="Administrative",B9="eCQM"),OR(C9=DataValTab!$F$9,C9=DataValTab!$F$10,C9=DataValTab!$F$26,C9=DataValTab!$F$27)),17.5,
      IF(AND(OR(B9="Administrative",B9="eCQM"),OR(C9=DataValTab!$F$28,C9=DataValTab!$F$29,C9=DataValTab!$F$30)),11.667,
       IF(B9="Structural",20,35)))</f>
        <v>35</v>
      </c>
      <c r="S9" s="26" t="b">
        <f t="shared" si="1"/>
        <v>0</v>
      </c>
      <c r="T9" s="26" t="b">
        <f t="shared" si="2"/>
        <v>0</v>
      </c>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row>
    <row r="10" spans="1:45">
      <c r="B10" s="131" t="str">
        <f>IF('1. Measure Selection'!$M$4=1,DataValTab!E10,
IF('1. Measure Selection'!$M$4=2,DataValTab!K10,
""))</f>
        <v/>
      </c>
      <c r="C10" s="131" t="str">
        <f>IF('1. Measure Selection'!$M$4=1,DataValTab!F10,
IF('1. Measure Selection'!$M$4=2,DataValTab!L10,
""))</f>
        <v/>
      </c>
      <c r="D10" s="109"/>
      <c r="E10" s="357"/>
      <c r="F10" s="109"/>
      <c r="G10" s="357"/>
      <c r="H10" s="110" t="str">
        <f>IF('1. Measure Selection'!$M$4=1,DataValTab!G10,
IF('1. Measure Selection'!$M$4=2,DataValTab!M10,
""))</f>
        <v/>
      </c>
      <c r="I10" s="342" t="str">
        <f>IF(AND(Q10=TRUE,B10="Structural",F10="Measure Met"),"Goal Met",
IF(AND(Q10=FALSE,B10="Structural"),"",
IF(ISBLANK(F10),"",
IF(H10="TBD","TBD",
IF(AND('1. Measure Selection'!$M$4=1,F10&lt;H10),"Goal Not Met",
IF(AND('1. Measure Selection'!$M$4=1,F10=H10),"Goal Met",
IF(AND('1. Measure Selection'!$M$4=1,F10&gt;H10),"Goal Exceeded",
IF(AND('1. Measure Selection'!$M$4=2,F10&lt;H10),"Goal Not Met",
IF(AND('1. Measure Selection'!$M$4=2,F10=H10),"Goal Met",
IF(AND('1. Measure Selection'!$M$4=2,F10&gt;H10),"Goal Exceeded",
""))))))))))</f>
        <v/>
      </c>
      <c r="J10" s="111" t="str">
        <f t="shared" si="3"/>
        <v/>
      </c>
      <c r="K10" s="111" t="str">
        <f t="shared" si="6"/>
        <v/>
      </c>
      <c r="L10" s="111" t="str">
        <f t="shared" si="4"/>
        <v/>
      </c>
      <c r="M10" s="132" t="str">
        <f t="shared" si="0"/>
        <v/>
      </c>
      <c r="N10" s="112" t="str">
        <f t="shared" si="7"/>
        <v/>
      </c>
      <c r="O10" s="176" t="str">
        <f t="shared" si="8"/>
        <v/>
      </c>
      <c r="P10" s="177" t="str">
        <f t="shared" si="5"/>
        <v>N/A</v>
      </c>
      <c r="Q10" s="26" t="str">
        <f>IF('1. Measure Selection'!$M$4=1,'1. Measure Selection'!L25,
IF('1. Measure Selection'!$M$4=2,'1. Measure Selection'!L21,""))</f>
        <v/>
      </c>
      <c r="R10" s="63">
        <f>IF(AND(OR(B10="Administrative",B10="eCQM"),OR(C10=DataValTab!$F$9,C10=DataValTab!$F$10,C10=DataValTab!$F$26,C10=DataValTab!$F$27)),17.5,
      IF(AND(OR(B10="Administrative",B10="eCQM"),OR(C10=DataValTab!$F$28,C10=DataValTab!$F$29,C10=DataValTab!$F$30)),11.667,
       IF(B10="Structural",20,35)))</f>
        <v>35</v>
      </c>
      <c r="S10" s="26" t="b">
        <f t="shared" si="1"/>
        <v>0</v>
      </c>
      <c r="T10" s="26" t="b">
        <f t="shared" si="2"/>
        <v>0</v>
      </c>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row>
    <row r="11" spans="1:45">
      <c r="B11" s="131" t="str">
        <f>IF('1. Measure Selection'!$M$4=1,DataValTab!E11,
IF('1. Measure Selection'!$M$4=2,DataValTab!K11,
""))</f>
        <v/>
      </c>
      <c r="C11" s="131" t="str">
        <f>IF('1. Measure Selection'!$M$4=1,DataValTab!F11,
IF('1. Measure Selection'!$M$4=2,DataValTab!L11,
""))</f>
        <v/>
      </c>
      <c r="D11" s="109"/>
      <c r="E11" s="357"/>
      <c r="F11" s="109"/>
      <c r="G11" s="357"/>
      <c r="H11" s="110" t="str">
        <f>IF('1. Measure Selection'!$M$4=1,DataValTab!G11,
IF('1. Measure Selection'!$M$4=2,DataValTab!M11,
""))</f>
        <v/>
      </c>
      <c r="I11" s="342" t="str">
        <f>IF(AND(Q11=TRUE,B11="Structural",F11="Measure Met"),"Goal Met",
IF(AND(Q11=FALSE,B11="Structural"),"",
IF(ISBLANK(F11),"",
IF(H11="TBD","TBD",
IF(AND('1. Measure Selection'!$M$4=1,F11&lt;H11),"Goal Not Met",
IF(AND('1. Measure Selection'!$M$4=1,F11=H11),"Goal Met",
IF(AND('1. Measure Selection'!$M$4=1,F11&gt;H11),"Goal Exceeded",
IF(AND('1. Measure Selection'!$M$4=2,F11&lt;H11),"Goal Not Met",
IF(AND('1. Measure Selection'!$M$4=2,F11=H11),"Goal Met",
IF(AND('1. Measure Selection'!$M$4=2,F11&gt;H11),"Goal Exceeded",
""))))))))))</f>
        <v/>
      </c>
      <c r="J11" s="111" t="str">
        <f t="shared" si="3"/>
        <v/>
      </c>
      <c r="K11" s="111" t="str">
        <f t="shared" si="6"/>
        <v/>
      </c>
      <c r="L11" s="111" t="str">
        <f t="shared" si="4"/>
        <v/>
      </c>
      <c r="M11" s="132" t="str">
        <f t="shared" si="0"/>
        <v/>
      </c>
      <c r="N11" s="112" t="str">
        <f t="shared" si="7"/>
        <v/>
      </c>
      <c r="O11" s="176" t="str">
        <f t="shared" si="8"/>
        <v/>
      </c>
      <c r="P11" s="177" t="str">
        <f t="shared" si="5"/>
        <v>N/A</v>
      </c>
      <c r="Q11" s="26" t="str">
        <f>IF('1. Measure Selection'!$M$4=1,'1. Measure Selection'!L26,
IF('1. Measure Selection'!$M$4=2,'1. Measure Selection'!L22,""))</f>
        <v/>
      </c>
      <c r="R11" s="63">
        <f>IF(AND(OR(B11="Administrative",B11="eCQM"),OR(C11=DataValTab!$F$9,C11=DataValTab!$F$10,C11=DataValTab!$F$26,C11=DataValTab!$F$27)),17.5,
      IF(AND(OR(B11="Administrative",B11="eCQM"),OR(C11=DataValTab!$F$28,C11=DataValTab!$F$29,C11=DataValTab!$F$30)),11.667,
       IF(B11="Structural",20,35)))</f>
        <v>35</v>
      </c>
      <c r="S11" s="26" t="b">
        <f t="shared" si="1"/>
        <v>0</v>
      </c>
      <c r="T11" s="26" t="b">
        <f t="shared" si="2"/>
        <v>0</v>
      </c>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row>
    <row r="12" spans="1:45">
      <c r="B12" s="131" t="str">
        <f>IF('1. Measure Selection'!$M$4=1,DataValTab!E12,
IF('1. Measure Selection'!$M$4=2,DataValTab!K12,
""))</f>
        <v/>
      </c>
      <c r="C12" s="131" t="str">
        <f>IF('1. Measure Selection'!$M$4=1,DataValTab!F12,
IF('1. Measure Selection'!$M$4=2,DataValTab!L12,
""))</f>
        <v/>
      </c>
      <c r="D12" s="109"/>
      <c r="E12" s="357"/>
      <c r="F12" s="109"/>
      <c r="G12" s="357"/>
      <c r="H12" s="110" t="str">
        <f>IF('1. Measure Selection'!$M$4=1,DataValTab!G12,
IF('1. Measure Selection'!$M$4=2,DataValTab!M12,
""))</f>
        <v/>
      </c>
      <c r="I12" s="342" t="str">
        <f>IF(AND(Q12=TRUE,B12="Structural",F12="Measure Met"),"Goal Met",
IF(AND(Q12=FALSE,B12="Structural"),"",
IF(ISBLANK(F12),"",
IF(H12="TBD","TBD",
IF(AND('1. Measure Selection'!$M$4=1,F12&lt;H12),"Goal Not Met",
IF(AND('1. Measure Selection'!$M$4=1,F12=H12),"Goal Met",
IF(AND('1. Measure Selection'!$M$4=1,F12&gt;H12),"Goal Exceeded",
IF(AND('1. Measure Selection'!$M$4=2,F12&lt;H12),"Goal Not Met",
IF(AND('1. Measure Selection'!$M$4=2,F12=H12),"Goal Met",
IF(AND('1. Measure Selection'!$M$4=2,F12&gt;H12),"Goal Exceeded",
""))))))))))</f>
        <v/>
      </c>
      <c r="J12" s="111" t="str">
        <f t="shared" si="3"/>
        <v/>
      </c>
      <c r="K12" s="111" t="str">
        <f t="shared" si="6"/>
        <v/>
      </c>
      <c r="L12" s="111" t="str">
        <f t="shared" si="4"/>
        <v/>
      </c>
      <c r="M12" s="132" t="str">
        <f t="shared" si="0"/>
        <v/>
      </c>
      <c r="N12" s="112" t="str">
        <f t="shared" si="7"/>
        <v/>
      </c>
      <c r="O12" s="176" t="str">
        <f t="shared" si="8"/>
        <v/>
      </c>
      <c r="P12" s="177" t="str">
        <f t="shared" si="5"/>
        <v>N/A</v>
      </c>
      <c r="Q12" s="26" t="str">
        <f>IF('1. Measure Selection'!$M$4=1,'1. Measure Selection'!L27,
IF('1. Measure Selection'!$M$4=2,'1. Measure Selection'!L25,""))</f>
        <v/>
      </c>
      <c r="R12" s="63">
        <f>IF(AND(OR(B12="Administrative",B12="eCQM"),OR(C12=DataValTab!$F$9,C12=DataValTab!$F$10,C12=DataValTab!$F$26,C12=DataValTab!$F$27)),17.5,
      IF(AND(OR(B12="Administrative",B12="eCQM"),OR(C12=DataValTab!$F$28,C12=DataValTab!$F$29,C12=DataValTab!$F$30)),11.667,
       IF(B12="Structural",20,35)))</f>
        <v>35</v>
      </c>
      <c r="S12" s="26" t="b">
        <f t="shared" si="1"/>
        <v>0</v>
      </c>
      <c r="T12" s="26" t="b">
        <f t="shared" si="2"/>
        <v>0</v>
      </c>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row>
    <row r="13" spans="1:45">
      <c r="B13" s="131" t="str">
        <f>IF('1. Measure Selection'!$M$4=1,DataValTab!E13,
IF('1. Measure Selection'!$M$4=2,DataValTab!K13,
""))</f>
        <v/>
      </c>
      <c r="C13" s="131" t="str">
        <f>IF('1. Measure Selection'!$M$4=1,DataValTab!F13,
IF('1. Measure Selection'!$M$4=2,DataValTab!L13,
""))</f>
        <v/>
      </c>
      <c r="D13" s="109"/>
      <c r="E13" s="357"/>
      <c r="F13" s="109"/>
      <c r="G13" s="357"/>
      <c r="H13" s="110" t="str">
        <f>IF('1. Measure Selection'!$M$4=1,DataValTab!G13,
IF('1. Measure Selection'!$M$4=2,DataValTab!M13,
""))</f>
        <v/>
      </c>
      <c r="I13" s="342" t="str">
        <f>IF(AND(Q13=TRUE,B13="Structural",F13="Measure Met"),"Goal Met",
IF(AND(Q13=FALSE,B13="Structural"),"",
IF(ISBLANK(F13),"",
IF(H13="TBD","TBD",
IF(AND('1. Measure Selection'!$M$4=1,F13&lt;H13),"Goal Not Met",
IF(AND('1. Measure Selection'!$M$4=1,F13=H13),"Goal Met",
IF(AND('1. Measure Selection'!$M$4=1,F13&gt;H13),"Goal Exceeded",
IF(AND('1. Measure Selection'!$M$4=2,F13&lt;H13),"Goal Not Met",
IF(AND('1. Measure Selection'!$M$4=2,F13=H13),"Goal Met",
IF(AND('1. Measure Selection'!$M$4=2,F13&gt;H13),"Goal Exceeded",
""))))))))))</f>
        <v/>
      </c>
      <c r="J13" s="111" t="str">
        <f t="shared" si="3"/>
        <v/>
      </c>
      <c r="K13" s="111" t="str">
        <f t="shared" si="6"/>
        <v/>
      </c>
      <c r="L13" s="111" t="str">
        <f t="shared" si="4"/>
        <v/>
      </c>
      <c r="M13" s="132" t="str">
        <f t="shared" si="0"/>
        <v/>
      </c>
      <c r="N13" s="112" t="str">
        <f t="shared" si="7"/>
        <v/>
      </c>
      <c r="O13" s="176" t="str">
        <f t="shared" si="8"/>
        <v/>
      </c>
      <c r="P13" s="177" t="str">
        <f t="shared" si="5"/>
        <v>N/A</v>
      </c>
      <c r="Q13" s="26" t="str">
        <f>IF('1. Measure Selection'!$M$4=1,'1. Measure Selection'!L28,
IF('1. Measure Selection'!$M$4=2,'1. Measure Selection'!L26,""))</f>
        <v/>
      </c>
      <c r="R13" s="63">
        <f>IF(AND(OR(B13="Administrative",B13="eCQM"),OR(C13=DataValTab!$F$9,C13=DataValTab!$F$10,C13=DataValTab!$F$26,C13=DataValTab!$F$27)),17.5,
      IF(AND(OR(B13="Administrative",B13="eCQM"),OR(C13=DataValTab!$F$28,C13=DataValTab!$F$29,C13=DataValTab!$F$30)),11.667,
       IF(B13="Structural",20,35)))</f>
        <v>35</v>
      </c>
      <c r="S13" s="26" t="b">
        <f t="shared" si="1"/>
        <v>0</v>
      </c>
      <c r="T13" s="26" t="b">
        <f t="shared" si="2"/>
        <v>0</v>
      </c>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row>
    <row r="14" spans="1:45">
      <c r="B14" s="131" t="str">
        <f>IF('1. Measure Selection'!$M$4=1,DataValTab!E14,
IF('1. Measure Selection'!$M$4=2,DataValTab!K14,
""))</f>
        <v/>
      </c>
      <c r="C14" s="131" t="str">
        <f>IF('1. Measure Selection'!$M$4=1,DataValTab!F14,
IF('1. Measure Selection'!$M$4=2,DataValTab!L14,
""))</f>
        <v/>
      </c>
      <c r="D14" s="109"/>
      <c r="E14" s="357"/>
      <c r="F14" s="109"/>
      <c r="G14" s="357"/>
      <c r="H14" s="110" t="str">
        <f>IF('1. Measure Selection'!$M$4=1,DataValTab!G14,
IF('1. Measure Selection'!$M$4=2,DataValTab!M14,
""))</f>
        <v/>
      </c>
      <c r="I14" s="342" t="str">
        <f>IF(AND(Q14=TRUE,B14="Structural",F14="Measure Met"),"Goal Met",
IF(AND(Q14=FALSE,B14="Structural"),"",
IF(ISBLANK(F14),"",
IF(H14="TBD","TBD",
IF(AND('1. Measure Selection'!$M$4=1,F14&lt;H14),"Goal Not Met",
IF(AND('1. Measure Selection'!$M$4=1,F14=H14),"Goal Met",
IF(AND('1. Measure Selection'!$M$4=1,F14&gt;H14),"Goal Exceeded",
IF(AND('1. Measure Selection'!$M$4=2,F14&lt;H14),"Goal Not Met",
IF(AND('1. Measure Selection'!$M$4=2,F14=H14),"Goal Met",
IF(AND('1. Measure Selection'!$M$4=2,F14&gt;H14),"Goal Exceeded",
""))))))))))</f>
        <v/>
      </c>
      <c r="J14" s="111" t="str">
        <f t="shared" si="3"/>
        <v/>
      </c>
      <c r="K14" s="111" t="str">
        <f t="shared" si="6"/>
        <v/>
      </c>
      <c r="L14" s="111" t="str">
        <f t="shared" si="4"/>
        <v/>
      </c>
      <c r="M14" s="132" t="str">
        <f t="shared" si="0"/>
        <v/>
      </c>
      <c r="N14" s="112" t="str">
        <f t="shared" si="7"/>
        <v/>
      </c>
      <c r="O14" s="176" t="str">
        <f t="shared" si="8"/>
        <v/>
      </c>
      <c r="P14" s="177" t="str">
        <f t="shared" si="5"/>
        <v>N/A</v>
      </c>
      <c r="Q14" s="26" t="str">
        <f>IF('1. Measure Selection'!$M$4=1,'1. Measure Selection'!L29,
IF('1. Measure Selection'!$M$4=2,'1. Measure Selection'!L26,""))</f>
        <v/>
      </c>
      <c r="R14" s="63">
        <f>IF(AND(OR(B14="Administrative",B14="eCQM"),OR(C14=DataValTab!$F$9,C14=DataValTab!$F$10,C14=DataValTab!$F$26,C14=DataValTab!$F$27)),17.5,
      IF(AND(OR(B14="Administrative",B14="eCQM"),OR(C14=DataValTab!$F$28,C14=DataValTab!$F$29,C14=DataValTab!$F$30)),11.667,
       IF(B14="Structural",20,35)))</f>
        <v>35</v>
      </c>
      <c r="S14" s="26" t="b">
        <f t="shared" si="1"/>
        <v>0</v>
      </c>
      <c r="T14" s="26" t="b">
        <f t="shared" si="2"/>
        <v>0</v>
      </c>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row>
    <row r="15" spans="1:45">
      <c r="B15" s="131" t="str">
        <f>IF('1. Measure Selection'!$M$4=1,DataValTab!E15,
IF('1. Measure Selection'!$M$4=2,DataValTab!K15,
""))</f>
        <v/>
      </c>
      <c r="C15" s="131" t="str">
        <f>IF('1. Measure Selection'!$M$4=1,DataValTab!F15,
IF('1. Measure Selection'!$M$4=2,DataValTab!L15,
""))</f>
        <v/>
      </c>
      <c r="D15" s="109"/>
      <c r="E15" s="357"/>
      <c r="F15" s="109"/>
      <c r="G15" s="357"/>
      <c r="H15" s="110" t="str">
        <f>IF('1. Measure Selection'!$M$4=1,DataValTab!G15,
IF('1. Measure Selection'!$M$4=2,DataValTab!M15,
""))</f>
        <v/>
      </c>
      <c r="I15" s="342" t="str">
        <f>IF(AND(Q15=TRUE,B15="Structural",F15="Measure Met"),"Goal Met",
IF(AND(Q15=FALSE,B15="Structural"),"",
IF(ISBLANK(F15),"",
IF(H15="TBD","TBD",
IF(AND('1. Measure Selection'!$M$4=1,F15&lt;H15),"Goal Not Met",
IF(AND('1. Measure Selection'!$M$4=1,F15=H15),"Goal Met",
IF(AND('1. Measure Selection'!$M$4=1,F15&gt;H15),"Goal Exceeded",
IF(AND('1. Measure Selection'!$M$4=2,F15&lt;H15),"Goal Not Met",
IF(AND('1. Measure Selection'!$M$4=2,F15=H15),"Goal Met",
IF(AND('1. Measure Selection'!$M$4=2,F15&gt;H15),"Goal Exceeded",
""))))))))))</f>
        <v/>
      </c>
      <c r="J15" s="111" t="str">
        <f t="shared" si="3"/>
        <v/>
      </c>
      <c r="K15" s="111" t="str">
        <f t="shared" si="6"/>
        <v/>
      </c>
      <c r="L15" s="111" t="str">
        <f t="shared" si="4"/>
        <v/>
      </c>
      <c r="M15" s="132" t="str">
        <f t="shared" si="0"/>
        <v/>
      </c>
      <c r="N15" s="112" t="str">
        <f t="shared" si="7"/>
        <v/>
      </c>
      <c r="O15" s="176" t="str">
        <f t="shared" si="8"/>
        <v/>
      </c>
      <c r="P15" s="177" t="str">
        <f t="shared" si="5"/>
        <v>N/A</v>
      </c>
      <c r="Q15" s="26" t="str">
        <f>IF('1. Measure Selection'!$M$4=1,'1. Measure Selection'!L30,
IF('1. Measure Selection'!$M$4=2,'1. Measure Selection'!L26,""))</f>
        <v/>
      </c>
      <c r="R15" s="63">
        <f>IF(AND(OR(B15="Administrative",B15="eCQM"),OR(C15=DataValTab!$F$9,C15=DataValTab!$F$10,C15=DataValTab!$F$26,C15=DataValTab!$F$27)),17.5,
      IF(AND(OR(B15="Administrative",B15="eCQM"),OR(C15=DataValTab!$F$28,C15=DataValTab!$F$29,C15=DataValTab!$F$30)),11.667,
       IF(B15="Structural",20,35)))</f>
        <v>35</v>
      </c>
      <c r="S15" s="26" t="b">
        <f t="shared" si="1"/>
        <v>0</v>
      </c>
      <c r="T15" s="26" t="b">
        <f t="shared" si="2"/>
        <v>0</v>
      </c>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row>
    <row r="16" spans="1:45">
      <c r="B16" s="131" t="str">
        <f>IF('1. Measure Selection'!$M$4=1,DataValTab!E16,
IF('1. Measure Selection'!$M$4=2,DataValTab!K16,
""))</f>
        <v/>
      </c>
      <c r="C16" s="131" t="str">
        <f>IF('1. Measure Selection'!$M$4=1,DataValTab!F16,
IF('1. Measure Selection'!$M$4=2,DataValTab!L16,
""))</f>
        <v/>
      </c>
      <c r="D16" s="109"/>
      <c r="E16" s="357"/>
      <c r="F16" s="109"/>
      <c r="G16" s="357"/>
      <c r="H16" s="110" t="str">
        <f>IF('1. Measure Selection'!$M$4=1,DataValTab!G16,
IF('1. Measure Selection'!$M$4=2,DataValTab!M16,
""))</f>
        <v/>
      </c>
      <c r="I16" s="342" t="str">
        <f>IF(AND(Q16=TRUE,B16="Structural",F16="Measure Met"),"Goal Met",
IF(AND(Q16=FALSE,B16="Structural"),"",
IF(ISBLANK(F16),"",
IF(H16="TBD","TBD",
IF(AND('1. Measure Selection'!$M$4=1,F16&lt;H16),"Goal Not Met",
IF(AND('1. Measure Selection'!$M$4=1,F16=H16),"Goal Met",
IF(AND('1. Measure Selection'!$M$4=1,F16&gt;H16),"Goal Exceeded",
IF(AND('1. Measure Selection'!$M$4=2,F16&lt;H16),"Goal Not Met",
IF(AND('1. Measure Selection'!$M$4=2,F16=H16),"Goal Met",
IF(AND('1. Measure Selection'!$M$4=2,F16&gt;H16),"Goal Exceeded",
""))))))))))</f>
        <v/>
      </c>
      <c r="J16" s="111" t="str">
        <f t="shared" si="3"/>
        <v/>
      </c>
      <c r="K16" s="111" t="str">
        <f t="shared" si="6"/>
        <v/>
      </c>
      <c r="L16" s="111" t="str">
        <f t="shared" si="4"/>
        <v/>
      </c>
      <c r="M16" s="132" t="str">
        <f t="shared" si="0"/>
        <v/>
      </c>
      <c r="N16" s="112" t="str">
        <f t="shared" si="7"/>
        <v/>
      </c>
      <c r="O16" s="176" t="str">
        <f t="shared" si="8"/>
        <v/>
      </c>
      <c r="P16" s="177" t="str">
        <f t="shared" si="5"/>
        <v>N/A</v>
      </c>
      <c r="Q16" s="26" t="str">
        <f>IF('1. Measure Selection'!$M$4=1,'1. Measure Selection'!L33,
IF('1. Measure Selection'!$M$4=2,'1. Measure Selection'!L27,""))</f>
        <v/>
      </c>
      <c r="R16" s="63">
        <f>IF(AND(OR(B16="Administrative",B16="eCQM"),OR(C16=DataValTab!$F$9,C16=DataValTab!$F$10,C16=DataValTab!$F$26,C16=DataValTab!$F$27)),17.5,
      IF(AND(OR(B16="Administrative",B16="eCQM"),OR(C16=DataValTab!$F$28,C16=DataValTab!$F$29,C16=DataValTab!$F$30)),11.667,
       IF(B16="Structural",20,35)))</f>
        <v>35</v>
      </c>
      <c r="S16" s="26" t="b">
        <f t="shared" si="1"/>
        <v>0</v>
      </c>
      <c r="T16" s="26" t="b">
        <f t="shared" si="2"/>
        <v>0</v>
      </c>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row>
    <row r="17" spans="2:45">
      <c r="B17" s="131" t="str">
        <f>IF('1. Measure Selection'!$M$4=1,DataValTab!E17,
IF('1. Measure Selection'!$M$4=2,DataValTab!K17,
""))</f>
        <v/>
      </c>
      <c r="C17" s="131" t="str">
        <f>IF('1. Measure Selection'!$M$4=1,DataValTab!F17,
IF('1. Measure Selection'!$M$4=2,DataValTab!L17,
""))</f>
        <v/>
      </c>
      <c r="D17" s="109"/>
      <c r="E17" s="357"/>
      <c r="F17" s="109"/>
      <c r="G17" s="357"/>
      <c r="H17" s="110" t="str">
        <f>IF('1. Measure Selection'!$M$4=1,DataValTab!G17,
IF('1. Measure Selection'!$M$4=2,DataValTab!M17,
""))</f>
        <v/>
      </c>
      <c r="I17" s="342" t="str">
        <f>IF(AND(Q17=TRUE,B17="Structural",F17="Measure Met"),"Goal Met",
IF(AND(Q17=FALSE,B17="Structural"),"",
IF(ISBLANK(F17),"",
IF(H17="TBD","TBD",
IF(AND('1. Measure Selection'!$M$4=1,F17&lt;H17),"Goal Not Met",
IF(AND('1. Measure Selection'!$M$4=1,F17=H17),"Goal Met",
IF(AND('1. Measure Selection'!$M$4=1,F17&gt;H17),"Goal Exceeded",
IF(AND('1. Measure Selection'!$M$4=2,F17&lt;H17),"Goal Not Met",
IF(AND('1. Measure Selection'!$M$4=2,F17=H17),"Goal Met",
IF(AND('1. Measure Selection'!$M$4=2,F17&gt;H17),"Goal Exceeded",
""))))))))))</f>
        <v/>
      </c>
      <c r="J17" s="111" t="str">
        <f t="shared" si="3"/>
        <v/>
      </c>
      <c r="K17" s="111" t="str">
        <f t="shared" si="6"/>
        <v/>
      </c>
      <c r="L17" s="111" t="str">
        <f t="shared" si="4"/>
        <v/>
      </c>
      <c r="M17" s="132" t="str">
        <f t="shared" si="0"/>
        <v/>
      </c>
      <c r="N17" s="112" t="str">
        <f t="shared" si="7"/>
        <v/>
      </c>
      <c r="O17" s="176" t="str">
        <f t="shared" si="8"/>
        <v/>
      </c>
      <c r="P17" s="177" t="str">
        <f t="shared" si="5"/>
        <v>N/A</v>
      </c>
      <c r="Q17" s="26" t="str">
        <f>IF('1. Measure Selection'!$M$4=1,'1. Measure Selection'!L34,
IF('1. Measure Selection'!$M$4=2,'1. Measure Selection'!L27,""))</f>
        <v/>
      </c>
      <c r="R17" s="63">
        <f>IF(AND(OR(B17="Administrative",B17="eCQM"),OR(C17=DataValTab!$F$9,C17=DataValTab!$F$10,C17=DataValTab!$F$26,C17=DataValTab!$F$27)),17.5,
      IF(AND(OR(B17="Administrative",B17="eCQM"),OR(C17=DataValTab!$F$28,C17=DataValTab!$F$29,C17=DataValTab!$F$30)),11.667,
       IF(B17="Structural",20,35)))</f>
        <v>35</v>
      </c>
      <c r="S17" s="26" t="b">
        <f t="shared" si="1"/>
        <v>0</v>
      </c>
      <c r="T17" s="26" t="b">
        <f t="shared" si="2"/>
        <v>0</v>
      </c>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row>
    <row r="18" spans="2:45">
      <c r="B18" s="131" t="str">
        <f>IF('1. Measure Selection'!$M$4=1,DataValTab!E18,
IF('1. Measure Selection'!$M$4=2,DataValTab!K18,
""))</f>
        <v/>
      </c>
      <c r="C18" s="131" t="str">
        <f>IF('1. Measure Selection'!$M$4=1,DataValTab!F18,
IF('1. Measure Selection'!$M$4=2,DataValTab!L18,
""))</f>
        <v/>
      </c>
      <c r="D18" s="109"/>
      <c r="E18" s="357"/>
      <c r="F18" s="109"/>
      <c r="G18" s="357"/>
      <c r="H18" s="110" t="str">
        <f>IF('1. Measure Selection'!$M$4=1,DataValTab!G18,
IF('1. Measure Selection'!$M$4=2,DataValTab!M18,
""))</f>
        <v/>
      </c>
      <c r="I18" s="342" t="str">
        <f>IF(AND(Q18=TRUE,B18="Structural",F18="Measure Met"),"Goal Met",
IF(AND(Q18=FALSE,B18="Structural"),"",
IF(ISBLANK(F18),"",
IF(H18="TBD","TBD",
IF(AND('1. Measure Selection'!$M$4=1,F18&lt;H18),"Goal Not Met",
IF(AND('1. Measure Selection'!$M$4=1,F18=H18),"Goal Met",
IF(AND('1. Measure Selection'!$M$4=1,F18&gt;H18),"Goal Exceeded",
IF(AND('1. Measure Selection'!$M$4=2,F18&lt;H18),"Goal Not Met",
IF(AND('1. Measure Selection'!$M$4=2,F18=H18),"Goal Met",
IF(AND('1. Measure Selection'!$M$4=2,F18&gt;H18),"Goal Exceeded",
""))))))))))</f>
        <v/>
      </c>
      <c r="J18" s="111" t="str">
        <f t="shared" si="3"/>
        <v/>
      </c>
      <c r="K18" s="111" t="str">
        <f t="shared" si="6"/>
        <v/>
      </c>
      <c r="L18" s="111" t="str">
        <f t="shared" si="4"/>
        <v/>
      </c>
      <c r="M18" s="132" t="str">
        <f t="shared" si="0"/>
        <v/>
      </c>
      <c r="N18" s="112" t="str">
        <f t="shared" si="7"/>
        <v/>
      </c>
      <c r="O18" s="176" t="str">
        <f t="shared" si="8"/>
        <v/>
      </c>
      <c r="P18" s="177" t="str">
        <f t="shared" si="5"/>
        <v>N/A</v>
      </c>
      <c r="Q18" s="26" t="str">
        <f>IF('1. Measure Selection'!$M$4=1,'1. Measure Selection'!L35,
IF('1. Measure Selection'!$M$4=2,'1. Measure Selection'!L27,""))</f>
        <v/>
      </c>
      <c r="R18" s="63">
        <f>IF(AND(OR(B18="Administrative",B18="eCQM"),OR(C18=DataValTab!$F$9,C18=DataValTab!$F$10,C18=DataValTab!$F$26,C18=DataValTab!$F$27)),17.5,
      IF(AND(OR(B18="Administrative",B18="eCQM"),OR(C18=DataValTab!$F$28,C18=DataValTab!$F$29,C18=DataValTab!$F$30)),11.667,
       IF(B18="Structural",20,35)))</f>
        <v>35</v>
      </c>
      <c r="S18" s="26" t="b">
        <f t="shared" si="1"/>
        <v>0</v>
      </c>
      <c r="T18" s="26" t="b">
        <f t="shared" si="2"/>
        <v>0</v>
      </c>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row>
    <row r="19" spans="2:45" ht="15">
      <c r="B19" s="131" t="str">
        <f>IF('1. Measure Selection'!$M$4=1,DataValTab!E19,
IF('1. Measure Selection'!$M$4=2,DataValTab!K19,
""))</f>
        <v/>
      </c>
      <c r="C19" s="131" t="str">
        <f>IF('1. Measure Selection'!$M$4=1,DataValTab!F19,
IF('1. Measure Selection'!$M$4=2,DataValTab!L19,
""))</f>
        <v/>
      </c>
      <c r="D19" s="109"/>
      <c r="E19" s="357"/>
      <c r="F19" s="109"/>
      <c r="G19" s="357"/>
      <c r="H19" s="110" t="str">
        <f>IF('1. Measure Selection'!$M$4=1,DataValTab!G19,
IF('1. Measure Selection'!$M$4=2,DataValTab!M19,
""))</f>
        <v/>
      </c>
      <c r="I19" s="342" t="str">
        <f>IF(AND(Q19=TRUE,B19="Structural",F19="Measure Met"),"Goal Met",
IF(AND(Q19=FALSE,B19="Structural"),"",
IF(ISBLANK(F19),"",
IF(H19="TBD","TBD",
IF(AND('1. Measure Selection'!$M$4=1,F19&lt;H19),"Goal Not Met",
IF(AND('1. Measure Selection'!$M$4=1,F19=H19),"Goal Met",
IF(AND('1. Measure Selection'!$M$4=1,F19&gt;H19),"Goal Exceeded",
IF(AND('1. Measure Selection'!$M$4=2,F19&lt;H19),"Goal Not Met",
IF(AND('1. Measure Selection'!$M$4=2,F19=H19),"Goal Met",
IF(AND('1. Measure Selection'!$M$4=2,F19&gt;H19),"Goal Exceeded",
""))))))))))</f>
        <v/>
      </c>
      <c r="J19" s="111" t="str">
        <f t="shared" si="3"/>
        <v/>
      </c>
      <c r="K19" s="111" t="str">
        <f t="shared" si="6"/>
        <v/>
      </c>
      <c r="L19" s="111" t="str">
        <f t="shared" si="4"/>
        <v/>
      </c>
      <c r="M19" s="132" t="str">
        <f t="shared" si="0"/>
        <v/>
      </c>
      <c r="N19" s="112" t="str">
        <f>IF(H19="TBD","TBD",
IF(B19="","",
IF(AND(B19="eCQM",Q19=TRUE,F19&lt;H19,D19&lt;&gt;"",E19&gt;=20,G19&gt;=20,M19&gt;=0.1),R19,
IF(AND(B19="eCQM",Q19=TRUE,F19&gt;=H19,G19&gt;=20),R19,
IF(AND(B19="eCQM",Q19=TRUE,F19&lt;H19,D19&lt;&gt;"",E19&gt;=20,G19&gt;=20,M19&gt;=0.05,M19&lt;0.1),P19*R19,
IF(AND(B19="eCQM",Q19=TRUE,OR(F19&lt;&gt;"",D19&lt;&gt;""),OR(E19&gt;0,G19&gt;0),M19&lt;0.05),R19/2,
IF(AND(B19="eCQM",Q19=TRUE,G19&lt;&gt;"",OR(AND(E19&gt;=1,E19&lt;20),AND(G19&gt;=1,G19&lt;20))),R19/2,
IF(AND(B19="Administrative",Q19=TRUE,F19&gt;=H19),R19,
IF(AND(B19="Administrative",Q19=TRUE,F19&lt;H19,M19&gt;=0.1),R19,
IF(AND(B19="Administrative",Q19=TRUE,F19&lt;H19,M19&lt;0.1),P19*R19,
IF(AND(B19="Structural",AND(Q19=TRUE,F19="Measure Met")),R19,0)))))))))))</f>
        <v/>
      </c>
      <c r="O19" s="176" t="str">
        <f t="shared" si="8"/>
        <v/>
      </c>
      <c r="P19" s="177" t="str">
        <f t="shared" si="5"/>
        <v>N/A</v>
      </c>
      <c r="Q19" s="26" t="str">
        <f>IF('1. Measure Selection'!$M$4=1,'1. Measure Selection'!L36,
IF('1. Measure Selection'!$M$4=2,'1. Measure Selection'!L28,""))</f>
        <v/>
      </c>
      <c r="R19" s="63">
        <f>IF(AND(OR(B19="Administrative",B19="eCQM"),OR(C19=DataValTab!$F$9,C19=DataValTab!$F$10,C19=DataValTab!$F$26,C19=DataValTab!$F$27)),17.5,
      IF(AND(OR(B19="Administrative",B19="eCQM"),OR(C19=DataValTab!$F$28,C19=DataValTab!$F$29,C19=DataValTab!$F$30)),11.667,
       IF(B19="Structural",20,35)))</f>
        <v>35</v>
      </c>
      <c r="S19" s="26" t="b">
        <f t="shared" si="1"/>
        <v>0</v>
      </c>
      <c r="T19" s="26" t="b">
        <f t="shared" si="2"/>
        <v>0</v>
      </c>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row>
    <row r="20" spans="2:45">
      <c r="B20" s="131" t="str">
        <f>IF('1. Measure Selection'!$M$4=1,DataValTab!E20,
IF('1. Measure Selection'!$M$4=2,DataValTab!K20,
""))</f>
        <v/>
      </c>
      <c r="C20" s="131" t="str">
        <f>IF('1. Measure Selection'!$M$4=1,DataValTab!F20,
IF('1. Measure Selection'!$M$4=2,DataValTab!L20,
""))</f>
        <v/>
      </c>
      <c r="D20" s="109"/>
      <c r="E20" s="357"/>
      <c r="F20" s="109"/>
      <c r="G20" s="357"/>
      <c r="H20" s="110" t="str">
        <f>IF('1. Measure Selection'!$M$4=1,DataValTab!G20,
IF('1. Measure Selection'!$M$4=2,DataValTab!M20,
""))</f>
        <v/>
      </c>
      <c r="I20" s="342" t="str">
        <f>IF(AND(Q20=TRUE,B20="Structural",F20="Measure Met"),"Goal Met",
IF(AND(Q20=FALSE,B20="Structural"),"",
IF(ISBLANK(F20),"",
IF(H20="TBD","TBD",
IF(AND('1. Measure Selection'!$M$4=1,F20&lt;H20),"Goal Not Met",
IF(AND('1. Measure Selection'!$M$4=1,F20=H20),"Goal Met",
IF(AND('1. Measure Selection'!$M$4=1,F20&gt;H20),"Goal Exceeded",
IF(AND('1. Measure Selection'!$M$4=2,F20&lt;H20),"Goal Not Met",
IF(AND('1. Measure Selection'!$M$4=2,F20=H20),"Goal Met",
IF(AND('1. Measure Selection'!$M$4=2,F20&gt;H20),"Goal Exceeded",
""))))))))))</f>
        <v/>
      </c>
      <c r="J20" s="111" t="str">
        <f t="shared" si="3"/>
        <v/>
      </c>
      <c r="K20" s="111" t="str">
        <f t="shared" si="6"/>
        <v/>
      </c>
      <c r="L20" s="111" t="str">
        <f t="shared" si="4"/>
        <v/>
      </c>
      <c r="M20" s="132" t="str">
        <f t="shared" si="0"/>
        <v/>
      </c>
      <c r="N20" s="112" t="str">
        <f t="shared" si="7"/>
        <v/>
      </c>
      <c r="O20" s="176" t="str">
        <f t="shared" si="8"/>
        <v/>
      </c>
      <c r="P20" s="177" t="str">
        <f t="shared" si="5"/>
        <v>N/A</v>
      </c>
      <c r="Q20" s="26" t="str">
        <f>IF('1. Measure Selection'!$M$4=1,'1. Measure Selection'!L37,
IF('1. Measure Selection'!$M$4=2,'1. Measure Selection'!L29,""))</f>
        <v/>
      </c>
      <c r="R20" s="63">
        <f>IF(AND(OR(B20="Administrative",B20="eCQM"),OR(C20=DataValTab!$F$9,C20=DataValTab!$F$10,C20=DataValTab!$F$26,C20=DataValTab!$F$27)),17.5,
      IF(AND(OR(B20="Administrative",B20="eCQM"),OR(C20=DataValTab!$F$28,C20=DataValTab!$F$29,C20=DataValTab!$F$30)),11.667,
       IF(B20="Structural",20,35)))</f>
        <v>35</v>
      </c>
      <c r="S20" s="26" t="b">
        <f t="shared" si="1"/>
        <v>0</v>
      </c>
      <c r="T20" s="26" t="b">
        <f t="shared" si="2"/>
        <v>0</v>
      </c>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row>
    <row r="21" spans="2:45">
      <c r="B21" s="131" t="str">
        <f>IF('1. Measure Selection'!$M$4=1,DataValTab!E21,
IF('1. Measure Selection'!$M$4=2,DataValTab!K21,
""))</f>
        <v/>
      </c>
      <c r="C21" s="131" t="str">
        <f>IF('1. Measure Selection'!$M$4=1,DataValTab!F21,
IF('1. Measure Selection'!$M$4=2,DataValTab!L21,
""))</f>
        <v/>
      </c>
      <c r="D21" s="109"/>
      <c r="E21" s="357"/>
      <c r="F21" s="109"/>
      <c r="G21" s="357"/>
      <c r="H21" s="110" t="str">
        <f>IF('1. Measure Selection'!$M$4=1,DataValTab!G21,
IF('1. Measure Selection'!$M$4=2,DataValTab!M21,
""))</f>
        <v/>
      </c>
      <c r="I21" s="342" t="str">
        <f>IF(AND(Q21=TRUE,B21="Structural",F21="Measure Met"),"Goal Met",
IF(AND(Q21=FALSE,B21="Structural"),"",
IF(ISBLANK(F21),"",
IF(H21="TBD","TBD",
IF(AND('1. Measure Selection'!$M$4=1,F21&lt;H21),"Goal Not Met",
IF(AND('1. Measure Selection'!$M$4=1,F21=H21),"Goal Met",
IF(AND('1. Measure Selection'!$M$4=1,F21&gt;H21),"Goal Exceeded",
IF(AND('1. Measure Selection'!$M$4=2,F21&lt;H21),"Goal Not Met",
IF(AND('1. Measure Selection'!$M$4=2,F21=H21),"Goal Met",
IF(AND('1. Measure Selection'!$M$4=2,F21&gt;H21),"Goal Exceeded",
""))))))))))</f>
        <v/>
      </c>
      <c r="J21" s="111" t="str">
        <f t="shared" si="3"/>
        <v/>
      </c>
      <c r="K21" s="111" t="str">
        <f t="shared" si="6"/>
        <v/>
      </c>
      <c r="L21" s="111" t="str">
        <f t="shared" si="4"/>
        <v/>
      </c>
      <c r="M21" s="132" t="str">
        <f t="shared" si="0"/>
        <v/>
      </c>
      <c r="N21" s="112" t="str">
        <f t="shared" si="7"/>
        <v/>
      </c>
      <c r="O21" s="176" t="str">
        <f t="shared" si="8"/>
        <v/>
      </c>
      <c r="P21" s="177" t="str">
        <f t="shared" si="5"/>
        <v>N/A</v>
      </c>
      <c r="Q21" s="26" t="str">
        <f>IF('1. Measure Selection'!$M$4=1,'1. Measure Selection'!L38,
IF('1. Measure Selection'!$M$4=2,'1. Measure Selection'!L33,""))</f>
        <v/>
      </c>
      <c r="R21" s="63">
        <f>IF(AND(OR(B21="Administrative",B21="eCQM"),OR(C21=DataValTab!$F$9,C21=DataValTab!$F$10,C21=DataValTab!$F$26,C21=DataValTab!$F$27)),17.5,
      IF(AND(OR(B21="Administrative",B21="eCQM"),OR(C21=DataValTab!$F$28,C21=DataValTab!$F$29,C21=DataValTab!$F$30)),11.667,
       IF(B21="Structural",20,35)))</f>
        <v>35</v>
      </c>
      <c r="S21" s="26" t="b">
        <f t="shared" si="1"/>
        <v>0</v>
      </c>
      <c r="T21" s="26" t="b">
        <f t="shared" si="2"/>
        <v>0</v>
      </c>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row>
    <row r="22" spans="2:45">
      <c r="B22" s="131" t="str">
        <f>IF('1. Measure Selection'!$M$4=1,DataValTab!E22,
IF('1. Measure Selection'!$M$4=2,DataValTab!K22,
""))</f>
        <v/>
      </c>
      <c r="C22" s="131" t="str">
        <f>IF('1. Measure Selection'!$M$4=1,DataValTab!F22,
IF('1. Measure Selection'!$M$4=2,DataValTab!L22,
""))</f>
        <v/>
      </c>
      <c r="D22" s="109"/>
      <c r="E22" s="357"/>
      <c r="F22" s="109"/>
      <c r="G22" s="357"/>
      <c r="H22" s="110" t="str">
        <f>IF('1. Measure Selection'!$M$4=1,DataValTab!G22,
IF('1. Measure Selection'!$M$4=2,DataValTab!M22,
""))</f>
        <v/>
      </c>
      <c r="I22" s="342" t="str">
        <f>IF(AND(Q22=TRUE,B22="Structural",F22="Measure Met"),"Goal Met",
IF(AND(Q22=FALSE,B22="Structural"),"",
IF(ISBLANK(F22),"",
IF(H22="TBD","TBD",
IF(AND('1. Measure Selection'!$M$4=1,F22&lt;H22),"Goal Not Met",
IF(AND('1. Measure Selection'!$M$4=1,F22=H22),"Goal Met",
IF(AND('1. Measure Selection'!$M$4=1,F22&gt;H22),"Goal Exceeded",
IF(AND('1. Measure Selection'!$M$4=2,F22&lt;H22),"Goal Not Met",
IF(AND('1. Measure Selection'!$M$4=2,F22=H22),"Goal Met",
IF(AND('1. Measure Selection'!$M$4=2,F22&gt;H22),"Goal Exceeded",
""))))))))))</f>
        <v/>
      </c>
      <c r="J22" s="111" t="str">
        <f t="shared" si="3"/>
        <v/>
      </c>
      <c r="K22" s="111" t="str">
        <f t="shared" si="6"/>
        <v/>
      </c>
      <c r="L22" s="111" t="str">
        <f t="shared" si="4"/>
        <v/>
      </c>
      <c r="M22" s="132" t="str">
        <f t="shared" si="0"/>
        <v/>
      </c>
      <c r="N22" s="112" t="str">
        <f t="shared" si="7"/>
        <v/>
      </c>
      <c r="O22" s="176" t="str">
        <f t="shared" si="8"/>
        <v/>
      </c>
      <c r="P22" s="177" t="str">
        <f t="shared" si="5"/>
        <v>N/A</v>
      </c>
      <c r="Q22" s="26" t="str">
        <f>IF('1. Measure Selection'!$M$4=1,'1. Measure Selection'!L39,
IF('1. Measure Selection'!$M$4=2,'1. Measure Selection'!L34,""))</f>
        <v/>
      </c>
      <c r="R22" s="63">
        <f>IF(AND(OR(B22="Administrative",B22="eCQM"),OR(C22=DataValTab!$F$9,C22=DataValTab!$F$10,C22=DataValTab!$F$26,C22=DataValTab!$F$27)),17.5,
      IF(AND(OR(B22="Administrative",B22="eCQM"),OR(C22=DataValTab!$F$28,C22=DataValTab!$F$29,C22=DataValTab!$F$30)),11.667,
       IF(B22="Structural",20,35)))</f>
        <v>35</v>
      </c>
      <c r="S22" s="26" t="b">
        <f t="shared" si="1"/>
        <v>0</v>
      </c>
      <c r="T22" s="26" t="b">
        <f t="shared" si="2"/>
        <v>0</v>
      </c>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row>
    <row r="23" spans="2:45">
      <c r="B23" s="131" t="str">
        <f>IF('1. Measure Selection'!$M$4=1,DataValTab!E23,
IF('1. Measure Selection'!$M$4=2,DataValTab!K23,
""))</f>
        <v/>
      </c>
      <c r="C23" s="131" t="str">
        <f>IF('1. Measure Selection'!$M$4=1,DataValTab!F23,
IF('1. Measure Selection'!$M$4=2,DataValTab!L23,
""))</f>
        <v/>
      </c>
      <c r="D23" s="109"/>
      <c r="E23" s="357"/>
      <c r="F23" s="109"/>
      <c r="G23" s="357"/>
      <c r="H23" s="110" t="str">
        <f>IF('1. Measure Selection'!$M$4=1,DataValTab!G23,
IF('1. Measure Selection'!$M$4=2,DataValTab!M23,
""))</f>
        <v/>
      </c>
      <c r="I23" s="342" t="str">
        <f>IF(AND(Q23=TRUE,B60="Structural",F23="Measure Met"),"Goal Met",
IF(AND(Q23=FALSE,B23="Structural"),"",
IF(ISBLANK(F23),"",
IF(H23="TBD","TBD",
IF(AND('1. Measure Selection'!$M$4=1,F23&lt;H23),"Goal Not Met",
IF(AND('1. Measure Selection'!$M$4=1,F23=H23),"Goal Met",
IF(AND('1. Measure Selection'!$M$4=1,F23&gt;H23),"Goal Exceeded",
IF(AND('1. Measure Selection'!$M$4=2,F23&gt;H23),"Goal Not Met",
IF(AND('1. Measure Selection'!$M$4=2,F23=H23),"Goal Met",
IF(AND('1. Measure Selection'!$M$4=2,F23&lt;H23),"Goal Exceeded",
""))))))))))</f>
        <v/>
      </c>
      <c r="J23" s="111" t="str">
        <f>IF(B23="Structural","N/A",
IF(AND(ISBLANK(D23),ISBLANK(F23)),"",
IF(ISTEXT(H23),"N/A",
IF(AND('1. Measure Selection'!$M$4=2,F23&lt;&gt;"",D23=""),"N/A",
IF(AND('1. Measure Selection'!$M$4=2,OR(F23="",F23&gt;=H23),D23&lt;&gt;""),-(H23-D23),
IF(AND('1. Measure Selection'!$M$4=2,F23&lt;H23,OR(D23&lt;&gt;"",D23="")),"N/A",
IF(AND('1. Measure Selection'!$M$4=1,F23&lt;&gt;"",D23=""),"N/A",
IF(AND('1. Measure Selection'!$M$4=1,F23&lt;=H23,D23&lt;&gt;""),(H23-D23),
IF(AND('1. Measure Selection'!$M$4=1,F23&gt;H23,OR(D23&lt;&gt;"",D23="")),"N/A","")))))))))</f>
        <v/>
      </c>
      <c r="K23" s="111" t="str">
        <f>IF(B23="Structural","N/A",
IF(H23="TBD","TBD",
IF(J23="N/A","N/A",
IF(AND(ISBLANK(D23),ISBLANK(F23)),"",
IF(AND('1. Measure Selection'!$M$4=1,F23&lt;&gt;"",ISBLANK(D23)),"N/A",
IF(AND('1. Measure Selection'!$M$4=2,F23&lt;&gt;"",ISBLANK(D23)),"N/A",
IF(ISBLANK(D23),"",J23/10)))))))</f>
        <v/>
      </c>
      <c r="L23" s="111" t="str">
        <f>IF(B23="Structural","N/A",
IF(B23="","",
IF(AND(F23&lt;&gt;"",H23="TBD"),"TBD",
IF(AND(F23&lt;=H23,F23&lt;&gt;""),"N/A",
IF(ISBLANK(D23),"N/A",
IF('1. Measure Selection'!$M$4=1,D23+K23,D23-K23))))))</f>
        <v/>
      </c>
      <c r="M23" s="132" t="str">
        <f t="shared" si="0"/>
        <v/>
      </c>
      <c r="N23" s="112" t="str">
        <f>IF(H23="TBD","TBD",
IF(B23="","",
IF(AND(B23="eCQM",Q23=TRUE,F23&gt;H23,D23&lt;&gt;"",E23&gt;=20,G23&gt;=20,M23&gt;=0.1),R23,
IF(AND(B23="eCQM",Q23=TRUE,F23&lt;=H23,F23&lt;&gt;"",G23&gt;=20),R23,
IF(AND(B23="eCQM",Q23=TRUE,F23&gt;H23,D23&lt;&gt;"",E23&gt;=20,G23&gt;=20,M23&gt;=0.023,M23&lt;0.1),P23*R23,
IF(AND(B23="eCQM",Q23=TRUE,OR(F23&lt;&gt;"",D23&lt;&gt;""),OR(E23&gt;0,G23&gt;0),M23&lt;0.023),R23/2,
IF(AND(B23="eCQM",Q23=TRUE,G23&lt;&gt;"",OR(AND(E23&gt;=1,E23&lt;20),AND(G23&gt;=1,G23&lt;20))),R23/2,
IF(AND(B23="Administrative",Q23=TRUE,F23&gt;=H23),R23,
IF(AND(B23="Administrative",Q23=TRUE,F23&lt;H23,M23&gt;=0.1),R23,
IF(AND(B23="Administrative",Q23=TRUE,F23&lt;H23,M23&lt;0.1),P23*R23,
IF(AND(B23="Structural",AND(Q23=TRUE,F23="Measure Met")),R23,0)))))))))))</f>
        <v/>
      </c>
      <c r="O23" s="176" t="str">
        <f>IF(AND(ISBLANK(F23),ISBLANK(D23)),"",
IF(OR(AND('1. Measure Selection'!$M$4=1,ISBLANK(D23),F23&gt;=H23),AND('1. Measure Selection'!$M$4=1,D23&lt;&gt;"",F23&gt;=H23)),"N/A",
IF(AND('1. Measure Selection'!$M$4=1,D23&gt;F23,F23&lt;H23),0,
IF(AND('1. Measure Selection'!$M$4=1,D23&lt;&gt;"",D23&lt;=F23,F23&lt;H23),(F23-D23)/(H23-D23),
IF(AND('1. Measure Selection'!$M$4=2,F23&lt;=H23,F23&lt;&gt;""),"N/A",
IF(AND('1. Measure Selection'!$M$4=2,D23&lt;F23,F23&gt;H23),0,
IF(AND('1. Measure Selection'!$M$4=2,D23&gt;=F23,F23&gt;H23),(F23-D23)/(H23-D23),
"")))))))</f>
        <v/>
      </c>
      <c r="P23" s="177" t="str">
        <f t="shared" si="5"/>
        <v>N/A</v>
      </c>
      <c r="Q23" s="26" t="str">
        <f>IF('1. Measure Selection'!$M$4=1,'1. Measure Selection'!L40,
IF('1. Measure Selection'!$M$4=2,'1. Measure Selection'!L35,""))</f>
        <v/>
      </c>
      <c r="R23" s="63">
        <f>IF(AND(OR(B23="Administrative",B23="eCQM"),OR(C23=DataValTab!$F$9,C23=DataValTab!$F$10,C23=DataValTab!$F$26,C23=DataValTab!$F$27)),17.5,
      IF(AND(OR(B23="Administrative",B23="eCQM"),OR(C23=DataValTab!$F$28,C23=DataValTab!$F$29,C23=DataValTab!$F$30)),11.667,
       IF(B23="Structural",20,35)))</f>
        <v>35</v>
      </c>
      <c r="S23" s="26" t="b">
        <f t="shared" si="1"/>
        <v>0</v>
      </c>
      <c r="T23" s="26" t="b">
        <f t="shared" si="2"/>
        <v>0</v>
      </c>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row>
    <row r="24" spans="2:45">
      <c r="B24" s="131" t="str">
        <f>IF('1. Measure Selection'!$M$4=1,DataValTab!E24,
IF('1. Measure Selection'!$M$4=2,DataValTab!K24,
""))</f>
        <v/>
      </c>
      <c r="C24" s="131" t="str">
        <f>IF('1. Measure Selection'!$M$4=1,DataValTab!F24,
IF('1. Measure Selection'!$M$4=2,DataValTab!L24,
""))</f>
        <v/>
      </c>
      <c r="D24" s="109"/>
      <c r="E24" s="357"/>
      <c r="F24" s="109"/>
      <c r="G24" s="357"/>
      <c r="H24" s="110" t="str">
        <f>IF('1. Measure Selection'!$M$4=1,DataValTab!G24,
IF('1. Measure Selection'!$M$4=2,DataValTab!M24,
""))</f>
        <v/>
      </c>
      <c r="I24" s="342" t="str">
        <f>IF(AND(Q24=TRUE,B24="Structural",F24="Measure Met"),"Goal Met",
IF(AND(Q24=FALSE,B24="Structural"),"",
IF(ISBLANK(F24),"",
IF(H24="TBD","TBD",
IF(AND('1. Measure Selection'!$M$4=1,F24&lt;H24),"Goal Not Met",
IF(AND('1. Measure Selection'!$M$4=1,F24=H24),"Goal Met",
IF(AND('1. Measure Selection'!$M$4=1,F24&gt;H24),"Goal Exceeded",
IF(AND('1. Measure Selection'!$M$4=2,F24&lt;H24),"Goal Not Met",
IF(AND('1. Measure Selection'!$M$4=2,F24=H24),"Goal Met",
IF(AND('1. Measure Selection'!$M$4=2,F24&gt;H24),"Goal Exceeded",
""))))))))))</f>
        <v/>
      </c>
      <c r="J24" s="111" t="str">
        <f t="shared" ref="J24:J43" si="9">IF(B24="Structural","N/A",
IF(AND(ISBLANK(D24),ISBLANK(F24)),"",
IF(ISTEXT(H24),"N/A",
IF(AND(F24&gt;=H24,OR(D24&lt;&gt;"",D24="")),"N/A",
IF(AND(ISNUMBER(H24),F24&lt;&gt;"",D24=""),"N/A",
IF(AND(ISNUMBER(H24),F24&lt;H24,D24&lt;&gt;""),H24-D24,""))))))</f>
        <v/>
      </c>
      <c r="K24" s="111" t="str">
        <f t="shared" ref="K24:K43" si="10">IF(B24="Structural","N/A",
IF(AND(ISBLANK(D24),ISBLANK(F24)),"",
IF(J24="N/A","N/A",
IF(H24="TBD","TBD",
IF(AND(F24&lt;&gt;"",D24=""),"N/A",
J24/10)))))</f>
        <v/>
      </c>
      <c r="L24" s="111" t="str">
        <f t="shared" ref="L24:L43" si="11">IF(B24="Structural","N/A",
IF(B24="","",
IF(AND(F24&lt;&gt;"",H24="TBD"),"TBD",
IF(AND(F24&gt;=H24,F24&lt;&gt;""),"N/A",
IF(ISBLANK(D24),"N/A",D24+K24)))))</f>
        <v/>
      </c>
      <c r="M24" s="132" t="str">
        <f t="shared" si="0"/>
        <v/>
      </c>
      <c r="N24" s="112" t="str">
        <f t="shared" si="7"/>
        <v/>
      </c>
      <c r="O24" s="176" t="str">
        <f t="shared" ref="O24:O43" si="12">IF(AND(ISBLANK(F24),ISBLANK(D24)),"",
IF(H24="TBD","TBD",
IF(OR(AND(ISBLANK(D24),F24&gt;=H24),AND(D24&lt;&gt;"",F24&gt;=H24)),"N/A",
IF(AND(D24&gt;F24,F24&lt;H24),0,
IF(AND(ISBLANK(D24),F24&lt;H24),0,
IF(AND(D24&lt;=F24,F24&lt;H24),(F24-D24)/(H24-D24),""))))))</f>
        <v/>
      </c>
      <c r="P24" s="177" t="str">
        <f t="shared" si="5"/>
        <v>N/A</v>
      </c>
      <c r="Q24" s="26" t="str">
        <f>IF('1. Measure Selection'!$M$4=1,'1. Measure Selection'!L41,
IF('1. Measure Selection'!$M$4=2,'1. Measure Selection'!L36,""))</f>
        <v/>
      </c>
      <c r="R24" s="63">
        <f>IF(AND(OR(B24="Administrative",B24="eCQM"),OR(C24=DataValTab!$F$9,C24=DataValTab!$F$10,C24=DataValTab!$F$26,C24=DataValTab!$F$27)),17.5,
      IF(AND(OR(B24="Administrative",B24="eCQM"),OR(C24=DataValTab!$F$28,C24=DataValTab!$F$29,C24=DataValTab!$F$30)),11.667,
       IF(B24="Structural",20,35)))</f>
        <v>35</v>
      </c>
      <c r="S24" s="26" t="b">
        <f t="shared" si="1"/>
        <v>0</v>
      </c>
      <c r="T24" s="26" t="b">
        <f t="shared" si="2"/>
        <v>0</v>
      </c>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row>
    <row r="25" spans="2:45">
      <c r="B25" s="131" t="str">
        <f>IF('1. Measure Selection'!$M$4=1,DataValTab!E25,
IF('1. Measure Selection'!$M$4=2,DataValTab!K25,
""))</f>
        <v/>
      </c>
      <c r="C25" s="131" t="str">
        <f>IF('1. Measure Selection'!$M$4=1,DataValTab!F25,
IF('1. Measure Selection'!$M$4=2,DataValTab!L25,
""))</f>
        <v/>
      </c>
      <c r="D25" s="109"/>
      <c r="E25" s="357"/>
      <c r="F25" s="109"/>
      <c r="G25" s="357"/>
      <c r="H25" s="110" t="str">
        <f>IF('1. Measure Selection'!$M$4=1,DataValTab!G25,
IF('1. Measure Selection'!$M$4=2,DataValTab!M25,
""))</f>
        <v/>
      </c>
      <c r="I25" s="342" t="str">
        <f>IF(AND(Q25=TRUE,B25="Structural",F25="Measure Met"),"Goal Met",
IF(AND(Q25=FALSE,B25="Structural"),"",
IF(ISBLANK(F25),"",
IF(H25="TBD","TBD",
IF(AND('1. Measure Selection'!$M$4=1,F25&lt;H25),"Goal Not Met",
IF(AND('1. Measure Selection'!$M$4=1,F25=H25),"Goal Met",
IF(AND('1. Measure Selection'!$M$4=1,F25&gt;H25),"Goal Exceeded",
IF(AND('1. Measure Selection'!$M$4=2,F25&lt;H25),"Goal Not Met",
IF(AND('1. Measure Selection'!$M$4=2,F25=H25),"Goal Met",
IF(AND('1. Measure Selection'!$M$4=2,F25&gt;H25),"Goal Exceeded",
""))))))))))</f>
        <v/>
      </c>
      <c r="J25" s="111" t="str">
        <f t="shared" si="9"/>
        <v/>
      </c>
      <c r="K25" s="111" t="str">
        <f t="shared" si="10"/>
        <v/>
      </c>
      <c r="L25" s="111" t="str">
        <f t="shared" si="11"/>
        <v/>
      </c>
      <c r="M25" s="132" t="str">
        <f t="shared" si="0"/>
        <v/>
      </c>
      <c r="N25" s="112" t="str">
        <f t="shared" si="7"/>
        <v/>
      </c>
      <c r="O25" s="176" t="str">
        <f t="shared" si="12"/>
        <v/>
      </c>
      <c r="P25" s="177" t="str">
        <f t="shared" ref="P25:P33" si="13">IF(ISNUMBER(M25*10),M25*10,"N/A")</f>
        <v>N/A</v>
      </c>
      <c r="Q25" s="26" t="str">
        <f>IF('1. Measure Selection'!$M$4=1,'1. Measure Selection'!L42,
IF('1. Measure Selection'!$M$4=2,'1. Measure Selection'!L37,""))</f>
        <v/>
      </c>
      <c r="R25" s="63">
        <f>IF(AND(OR(B25="Administrative",B25="eCQM"),OR(C25=DataValTab!$F$9,C25=DataValTab!$F$10,C25=DataValTab!$F$26,C25=DataValTab!$F$27)),17.5,
      IF(AND(OR(B25="Administrative",B25="eCQM"),OR(C25=DataValTab!$F$28,C25=DataValTab!$F$29,C25=DataValTab!$F$30)),11.667,
       IF(B25="Structural",20,35)))</f>
        <v>35</v>
      </c>
      <c r="S25" s="26" t="b">
        <f t="shared" si="1"/>
        <v>0</v>
      </c>
      <c r="T25" s="26" t="b">
        <f t="shared" si="2"/>
        <v>0</v>
      </c>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row>
    <row r="26" spans="2:45">
      <c r="B26" s="131" t="str">
        <f>IF('1. Measure Selection'!$M$4=1,DataValTab!E26,
IF('1. Measure Selection'!$M$4=2,DataValTab!K26,
""))</f>
        <v/>
      </c>
      <c r="C26" s="131" t="str">
        <f>IF('1. Measure Selection'!$M$4=1,DataValTab!F26,
IF('1. Measure Selection'!$M$4=2,DataValTab!L26,
""))</f>
        <v/>
      </c>
      <c r="D26" s="109"/>
      <c r="E26" s="357"/>
      <c r="F26" s="109"/>
      <c r="G26" s="357"/>
      <c r="H26" s="110" t="str">
        <f>IF('1. Measure Selection'!$M$4=1,DataValTab!G26,
IF('1. Measure Selection'!$M$4=2,DataValTab!M26,
""))</f>
        <v/>
      </c>
      <c r="I26" s="342" t="str">
        <f>IF(AND(Q26=TRUE,B26="Structural",F26="Measure Met"),"Goal Met",
IF(AND(Q26=FALSE,B26="Structural"),"",
IF(ISBLANK(F26),"",
IF(H26="TBD","TBD",
IF(AND('1. Measure Selection'!$M$4=1,F26&lt;H26),"Goal Not Met",
IF(AND('1. Measure Selection'!$M$4=1,F26=H26),"Goal Met",
IF(AND('1. Measure Selection'!$M$4=1,F26&gt;H26),"Goal Exceeded",
IF(AND('1. Measure Selection'!$M$4=2,F26&lt;H26),"Goal Not Met",
IF(AND('1. Measure Selection'!$M$4=2,F26=H26),"Goal Met",
IF(AND('1. Measure Selection'!$M$4=2,F26&gt;H26),"Goal Exceeded",
""))))))))))</f>
        <v/>
      </c>
      <c r="J26" s="111" t="str">
        <f t="shared" si="9"/>
        <v/>
      </c>
      <c r="K26" s="111" t="str">
        <f t="shared" si="10"/>
        <v/>
      </c>
      <c r="L26" s="111" t="str">
        <f t="shared" si="11"/>
        <v/>
      </c>
      <c r="M26" s="132" t="str">
        <f t="shared" si="0"/>
        <v/>
      </c>
      <c r="N26" s="112" t="str">
        <f t="shared" si="7"/>
        <v/>
      </c>
      <c r="O26" s="176" t="str">
        <f t="shared" si="12"/>
        <v/>
      </c>
      <c r="P26" s="177" t="str">
        <f t="shared" si="13"/>
        <v>N/A</v>
      </c>
      <c r="Q26" s="26" t="str">
        <f>IF('1. Measure Selection'!$M$4=1,'1. Measure Selection'!L43,
IF('1. Measure Selection'!$M$4=2,'1. Measure Selection'!L37,""))</f>
        <v/>
      </c>
      <c r="R26" s="63">
        <f>IF(AND(OR(B26="Administrative",B26="eCQM"),OR(C26=DataValTab!$F$9,C26=DataValTab!$F$10,C26=DataValTab!$F$26,C26=DataValTab!$F$27)),17.5,
      IF(AND(OR(B26="Administrative",B26="eCQM"),OR(C26=DataValTab!$F$28,C26=DataValTab!$F$29,C26=DataValTab!$F$30)),11.667,
       IF(B26="Structural",20,35)))</f>
        <v>35</v>
      </c>
      <c r="S26" s="26" t="b">
        <f t="shared" si="1"/>
        <v>0</v>
      </c>
      <c r="T26" s="26" t="b">
        <f t="shared" si="2"/>
        <v>0</v>
      </c>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row>
    <row r="27" spans="2:45">
      <c r="B27" s="131" t="str">
        <f>IF('1. Measure Selection'!$M$4=1,DataValTab!E27,
IF('1. Measure Selection'!$M$4=2,DataValTab!K27,
""))</f>
        <v/>
      </c>
      <c r="C27" s="131" t="str">
        <f>IF('1. Measure Selection'!$M$4=1,DataValTab!F27,
IF('1. Measure Selection'!$M$4=2,DataValTab!L27,
""))</f>
        <v/>
      </c>
      <c r="D27" s="109"/>
      <c r="E27" s="357"/>
      <c r="F27" s="109"/>
      <c r="G27" s="357"/>
      <c r="H27" s="110" t="str">
        <f>IF('1. Measure Selection'!$M$4=1,DataValTab!G27,
IF('1. Measure Selection'!$M$4=2,DataValTab!M27,
""))</f>
        <v/>
      </c>
      <c r="I27" s="342" t="str">
        <f>IF(AND(Q27=TRUE,B27="Structural",F27="Measure Met"),"Goal Met",
IF(AND(Q27=FALSE,B27="Structural"),"",
IF(ISBLANK(F27),"",
IF(H27="TBD","TBD",
IF(AND('1. Measure Selection'!$M$4=1,F27&lt;H27),"Goal Not Met",
IF(AND('1. Measure Selection'!$M$4=1,F27=H27),"Goal Met",
IF(AND('1. Measure Selection'!$M$4=1,F27&gt;H27),"Goal Exceeded",
IF(AND('1. Measure Selection'!$M$4=2,F27&lt;H27),"Goal Not Met",
IF(AND('1. Measure Selection'!$M$4=2,F27=H27),"Goal Met",
IF(AND('1. Measure Selection'!$M$4=2,F27&gt;H27),"Goal Exceeded",
""))))))))))</f>
        <v/>
      </c>
      <c r="J27" s="111" t="str">
        <f t="shared" si="9"/>
        <v/>
      </c>
      <c r="K27" s="111" t="str">
        <f t="shared" si="10"/>
        <v/>
      </c>
      <c r="L27" s="111" t="str">
        <f t="shared" si="11"/>
        <v/>
      </c>
      <c r="M27" s="132" t="str">
        <f t="shared" si="0"/>
        <v/>
      </c>
      <c r="N27" s="112" t="str">
        <f t="shared" si="7"/>
        <v/>
      </c>
      <c r="O27" s="176" t="str">
        <f t="shared" si="12"/>
        <v/>
      </c>
      <c r="P27" s="177" t="str">
        <f t="shared" si="13"/>
        <v>N/A</v>
      </c>
      <c r="Q27" s="26" t="str">
        <f>IF('1. Measure Selection'!$M$4=1,'1. Measure Selection'!L43,
IF('1. Measure Selection'!$M$4=2,'1. Measure Selection'!L38,""))</f>
        <v/>
      </c>
      <c r="R27" s="63">
        <f>IF(AND(OR(B27="Administrative",B27="eCQM"),OR(C27=DataValTab!$F$9,C27=DataValTab!$F$10,C27=DataValTab!$F$26,C27=DataValTab!$F$27)),17.5,
      IF(AND(OR(B27="Administrative",B27="eCQM"),OR(C27=DataValTab!$F$28,C27=DataValTab!$F$29,C27=DataValTab!$F$30)),11.667,
       IF(B27="Structural",20,35)))</f>
        <v>35</v>
      </c>
      <c r="S27" s="26" t="b">
        <f t="shared" si="1"/>
        <v>0</v>
      </c>
      <c r="T27" s="26" t="b">
        <f t="shared" si="2"/>
        <v>0</v>
      </c>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row>
    <row r="28" spans="2:45" ht="15">
      <c r="B28" s="131" t="str">
        <f>IF('1. Measure Selection'!$M$4=1,DataValTab!E28,
IF('1. Measure Selection'!$M$4=2,DataValTab!K28,
""))</f>
        <v/>
      </c>
      <c r="C28" s="131" t="str">
        <f>IF('1. Measure Selection'!$M$4=1,DataValTab!F28,
IF('1. Measure Selection'!$M$4=2,DataValTab!L28,
""))</f>
        <v/>
      </c>
      <c r="D28" s="109"/>
      <c r="E28" s="357"/>
      <c r="F28" s="109"/>
      <c r="G28" s="357"/>
      <c r="H28" s="110" t="str">
        <f>IF('1. Measure Selection'!$M$4=1,DataValTab!G28,
IF('1. Measure Selection'!$M$4=2,DataValTab!M28,
""))</f>
        <v/>
      </c>
      <c r="I28" s="342" t="str">
        <f>IF(AND(Q28=TRUE,B28="Structural",F28="Measure Met"),"Goal Met",
IF(AND(Q28=FALSE,B28="Structural"),"",
IF(ISBLANK(F28),"",
IF(H28="TBD","TBD",
IF(AND('1. Measure Selection'!$M$4=1,F28&lt;H28),"Goal Not Met",
IF(AND('1. Measure Selection'!$M$4=1,F28=H28),"Goal Met",
IF(AND('1. Measure Selection'!$M$4=1,F28&gt;H28),"Goal Exceeded",
IF(AND('1. Measure Selection'!$M$4=2,F28&lt;H28),"Goal Not Met",
IF(AND('1. Measure Selection'!$M$4=2,F28=H28),"Goal Met",
IF(AND('1. Measure Selection'!$M$4=2,F28&gt;H28),"Goal Exceeded",
""))))))))))</f>
        <v/>
      </c>
      <c r="J28" s="111" t="str">
        <f t="shared" si="9"/>
        <v/>
      </c>
      <c r="K28" s="111" t="str">
        <f t="shared" si="10"/>
        <v/>
      </c>
      <c r="L28" s="111" t="str">
        <f t="shared" si="11"/>
        <v/>
      </c>
      <c r="M28" s="132" t="str">
        <f t="shared" si="0"/>
        <v/>
      </c>
      <c r="N28" s="112" t="str">
        <f t="shared" si="7"/>
        <v/>
      </c>
      <c r="O28" s="176" t="str">
        <f t="shared" si="12"/>
        <v/>
      </c>
      <c r="P28" s="177" t="str">
        <f t="shared" si="13"/>
        <v>N/A</v>
      </c>
      <c r="Q28" s="26" t="str">
        <f>IF('1. Measure Selection'!$M$4=1,'1. Measure Selection'!L44,
IF('1. Measure Selection'!$M$4=2,'1. Measure Selection'!L39,""))</f>
        <v/>
      </c>
      <c r="R28" s="63">
        <f>IF(AND(OR(B28="Administrative",B28="eCQM"),OR(C28=DataValTab!$F$9,C28=DataValTab!$F$10,C28=DataValTab!$F$26,C28=DataValTab!$F$27)),17.5,
      IF(AND(OR(B28="Administrative",B28="eCQM"),OR(C28=DataValTab!$F$28,C28=DataValTab!$F$29,C28=DataValTab!$F$30)),11.667,
       IF(B28="Structural",20,35)))</f>
        <v>35</v>
      </c>
      <c r="S28" s="26" t="b">
        <f t="shared" si="1"/>
        <v>0</v>
      </c>
      <c r="T28" s="26" t="b">
        <f t="shared" si="2"/>
        <v>0</v>
      </c>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row>
    <row r="29" spans="2:45" ht="15">
      <c r="B29" s="131" t="str">
        <f>IF('1. Measure Selection'!$M$4=1,DataValTab!E29,
IF('1. Measure Selection'!$M$4=2,DataValTab!K29,
""))</f>
        <v/>
      </c>
      <c r="C29" s="131" t="str">
        <f>IF('1. Measure Selection'!$M$4=1,DataValTab!F29,
IF('1. Measure Selection'!$M$4=2,DataValTab!L29,
""))</f>
        <v/>
      </c>
      <c r="D29" s="109"/>
      <c r="E29" s="357"/>
      <c r="F29" s="109"/>
      <c r="G29" s="357"/>
      <c r="H29" s="110" t="str">
        <f>IF('1. Measure Selection'!$M$4=1,DataValTab!G29,
IF('1. Measure Selection'!$M$4=2,DataValTab!M29,
""))</f>
        <v/>
      </c>
      <c r="I29" s="342" t="str">
        <f>IF(AND(Q29=TRUE,B29="Structural",F29="Measure Met"),"Goal Met",
IF(AND(Q29=FALSE,B29="Structural"),"",
IF(ISBLANK(F29),"",
IF(H29="TBD","TBD",
IF(AND('1. Measure Selection'!$M$4=1,F29&lt;H29),"Goal Not Met",
IF(AND('1. Measure Selection'!$M$4=1,F29=H29),"Goal Met",
IF(AND('1. Measure Selection'!$M$4=1,F29&gt;H29),"Goal Exceeded",
IF(AND('1. Measure Selection'!$M$4=2,F29&lt;H29),"Goal Not Met",
IF(AND('1. Measure Selection'!$M$4=2,F29=H29),"Goal Met",
IF(AND('1. Measure Selection'!$M$4=2,F29&gt;H29),"Goal Exceeded",
""))))))))))</f>
        <v/>
      </c>
      <c r="J29" s="111" t="str">
        <f t="shared" si="9"/>
        <v/>
      </c>
      <c r="K29" s="111" t="str">
        <f t="shared" si="10"/>
        <v/>
      </c>
      <c r="L29" s="111" t="str">
        <f t="shared" si="11"/>
        <v/>
      </c>
      <c r="M29" s="132" t="str">
        <f t="shared" si="0"/>
        <v/>
      </c>
      <c r="N29" s="112" t="str">
        <f t="shared" si="7"/>
        <v/>
      </c>
      <c r="O29" s="176" t="str">
        <f t="shared" si="12"/>
        <v/>
      </c>
      <c r="P29" s="177" t="str">
        <f t="shared" si="13"/>
        <v>N/A</v>
      </c>
      <c r="Q29" s="26" t="str">
        <f>IF('1. Measure Selection'!$M$4=1,'1. Measure Selection'!L44,
IF('1. Measure Selection'!$M$4=2,'1. Measure Selection'!L40,""))</f>
        <v/>
      </c>
      <c r="R29" s="63">
        <f>IF(AND(OR(B29="Administrative",B29="eCQM"),OR(C29=DataValTab!$F$9,C29=DataValTab!$F$10,C29=DataValTab!$F$26,C29=DataValTab!$F$27)),17.5,
      IF(AND(OR(B29="Administrative",B29="eCQM"),OR(C29=DataValTab!$F$28,C29=DataValTab!$F$29,C29=DataValTab!$F$30)),11.667,
       IF(B29="Structural",20,35)))</f>
        <v>35</v>
      </c>
      <c r="S29" s="26" t="b">
        <f t="shared" si="1"/>
        <v>0</v>
      </c>
      <c r="T29" s="26" t="b">
        <f t="shared" si="2"/>
        <v>0</v>
      </c>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row>
    <row r="30" spans="2:45" ht="15">
      <c r="B30" s="131" t="str">
        <f>IF('1. Measure Selection'!$M$4=1,DataValTab!E30,
IF('1. Measure Selection'!$M$4=2,DataValTab!K30,
""))</f>
        <v/>
      </c>
      <c r="C30" s="131" t="str">
        <f>IF('1. Measure Selection'!$M$4=1,DataValTab!F30,
IF('1. Measure Selection'!$M$4=2,DataValTab!L30,
""))</f>
        <v/>
      </c>
      <c r="D30" s="109"/>
      <c r="E30" s="357"/>
      <c r="F30" s="109"/>
      <c r="G30" s="357"/>
      <c r="H30" s="110" t="str">
        <f>IF('1. Measure Selection'!$M$4=1,DataValTab!G30,
IF('1. Measure Selection'!$M$4=2,DataValTab!M30,
""))</f>
        <v/>
      </c>
      <c r="I30" s="342" t="str">
        <f>IF(AND(Q30=TRUE,B30="Structural",F30="Measure Met"),"Goal Met",
IF(AND(Q30=FALSE,B30="Structural"),"",
IF(ISBLANK(F30),"",
IF(H30="TBD","TBD",
IF(AND('1. Measure Selection'!$M$4=1,F30&lt;H30),"Goal Not Met",
IF(AND('1. Measure Selection'!$M$4=1,F30=H30),"Goal Met",
IF(AND('1. Measure Selection'!$M$4=1,F30&gt;H30),"Goal Exceeded",
IF(AND('1. Measure Selection'!$M$4=2,F30&lt;H30),"Goal Not Met",
IF(AND('1. Measure Selection'!$M$4=2,F30=H30),"Goal Met",
IF(AND('1. Measure Selection'!$M$4=2,F30&gt;H30),"Goal Exceeded",
""))))))))))</f>
        <v/>
      </c>
      <c r="J30" s="111" t="str">
        <f t="shared" si="9"/>
        <v/>
      </c>
      <c r="K30" s="111" t="str">
        <f t="shared" si="10"/>
        <v/>
      </c>
      <c r="L30" s="111" t="str">
        <f t="shared" si="11"/>
        <v/>
      </c>
      <c r="M30" s="132" t="str">
        <f t="shared" si="0"/>
        <v/>
      </c>
      <c r="N30" s="112" t="str">
        <f t="shared" si="7"/>
        <v/>
      </c>
      <c r="O30" s="176" t="str">
        <f t="shared" si="12"/>
        <v/>
      </c>
      <c r="P30" s="177" t="str">
        <f t="shared" si="13"/>
        <v>N/A</v>
      </c>
      <c r="Q30" s="26" t="str">
        <f>IF('1. Measure Selection'!$M$4=1,'1. Measure Selection'!L44,
IF('1. Measure Selection'!$M$4=2,'1. Measure Selection'!L41,""))</f>
        <v/>
      </c>
      <c r="R30" s="63">
        <f>IF(AND(OR(B30="Administrative",B30="eCQM"),OR(C30=DataValTab!$F$9,C30=DataValTab!$F$10,C30=DataValTab!$F$26,C30=DataValTab!$F$27)),17.5,
      IF(AND(OR(B30="Administrative",B30="eCQM"),OR(C30=DataValTab!$F$28,C30=DataValTab!$F$29,C30=DataValTab!$F$30)),11.667,
       IF(B30="Structural",20,35)))</f>
        <v>35</v>
      </c>
      <c r="S30" s="26" t="b">
        <f t="shared" si="1"/>
        <v>0</v>
      </c>
      <c r="T30" s="26" t="b">
        <f t="shared" si="2"/>
        <v>0</v>
      </c>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row>
    <row r="31" spans="2:45">
      <c r="B31" s="131" t="str">
        <f>IF('1. Measure Selection'!$M$4=1,DataValTab!E31,
IF('1. Measure Selection'!$M$4=2,DataValTab!K31,
""))</f>
        <v/>
      </c>
      <c r="C31" s="131" t="str">
        <f>IF('1. Measure Selection'!$M$4=1,DataValTab!F31,
IF('1. Measure Selection'!$M$4=2,DataValTab!L31,
""))</f>
        <v/>
      </c>
      <c r="D31" s="109"/>
      <c r="E31" s="357"/>
      <c r="F31" s="109"/>
      <c r="G31" s="357"/>
      <c r="H31" s="110" t="str">
        <f>IF('1. Measure Selection'!$M$4=1,DataValTab!G31,
IF('1. Measure Selection'!$M$4=2,DataValTab!M31,
""))</f>
        <v/>
      </c>
      <c r="I31" s="342" t="str">
        <f>IF(AND(Q31=TRUE,B31="Structural",F31="Measure Met"),"Goal Met",
IF(AND(Q31=FALSE,B31="Structural"),"",
IF(ISBLANK(F31),"",
IF(H31="TBD","TBD",
IF(AND('1. Measure Selection'!$M$4=1,F31&lt;H31),"Goal Not Met",
IF(AND('1. Measure Selection'!$M$4=1,F31=H31),"Goal Met",
IF(AND('1. Measure Selection'!$M$4=1,F31&gt;H31),"Goal Exceeded",
IF(AND('1. Measure Selection'!$M$4=2,F31&lt;H31),"Goal Not Met",
IF(AND('1. Measure Selection'!$M$4=2,F31=H31),"Goal Met",
IF(AND('1. Measure Selection'!$M$4=2,F31&gt;H31),"Goal Exceeded",
""))))))))))</f>
        <v/>
      </c>
      <c r="J31" s="111" t="str">
        <f t="shared" si="9"/>
        <v/>
      </c>
      <c r="K31" s="111" t="str">
        <f t="shared" si="10"/>
        <v/>
      </c>
      <c r="L31" s="111" t="str">
        <f t="shared" si="11"/>
        <v/>
      </c>
      <c r="M31" s="132" t="str">
        <f t="shared" si="0"/>
        <v/>
      </c>
      <c r="N31" s="112" t="str">
        <f t="shared" si="7"/>
        <v/>
      </c>
      <c r="O31" s="176" t="str">
        <f t="shared" si="12"/>
        <v/>
      </c>
      <c r="P31" s="177" t="str">
        <f t="shared" si="13"/>
        <v>N/A</v>
      </c>
      <c r="Q31" s="26" t="str">
        <f>IF('1. Measure Selection'!$M$4=1,'1. Measure Selection'!L45,
IF('1. Measure Selection'!$M$4=2,'1. Measure Selection'!L42,""))</f>
        <v/>
      </c>
      <c r="R31" s="63">
        <f>IF(AND(OR(B31="Administrative",B31="eCQM"),OR(C31=DataValTab!$F$9,C31=DataValTab!$F$10,C31=DataValTab!$F$26,C31=DataValTab!$F$27)),17.5,
      IF(AND(OR(B31="Administrative",B31="eCQM"),OR(C31=DataValTab!$F$28,C31=DataValTab!$F$29,C31=DataValTab!$F$30)),11.667,
       IF(B31="Structural",20,35)))</f>
        <v>35</v>
      </c>
      <c r="S31" s="26" t="b">
        <f t="shared" si="1"/>
        <v>0</v>
      </c>
      <c r="T31" s="26" t="b">
        <f t="shared" si="2"/>
        <v>0</v>
      </c>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row>
    <row r="32" spans="2:45">
      <c r="B32" s="131" t="str">
        <f>IF('1. Measure Selection'!$M$4=1,DataValTab!E32,
IF('1. Measure Selection'!$M$4=2,DataValTab!K32,
""))</f>
        <v/>
      </c>
      <c r="C32" s="131" t="str">
        <f>IF('1. Measure Selection'!$M$4=1,DataValTab!F32,
IF('1. Measure Selection'!$M$4=2,DataValTab!L32,
""))</f>
        <v/>
      </c>
      <c r="D32" s="109"/>
      <c r="E32" s="357"/>
      <c r="F32" s="109"/>
      <c r="G32" s="357"/>
      <c r="H32" s="110" t="str">
        <f>IF('1. Measure Selection'!$M$4=1,DataValTab!G32,
IF('1. Measure Selection'!$M$4=2,DataValTab!M32,
""))</f>
        <v/>
      </c>
      <c r="I32" s="342" t="str">
        <f>IF(AND(Q32=TRUE,B32="Structural",F32="Measure Met"),"Goal Met",
IF(AND(Q32=FALSE,B32="Structural"),"",
IF(ISBLANK(F32),"",
IF(H32="TBD","TBD",
IF(AND('1. Measure Selection'!$M$4=1,F32&lt;H32),"Goal Not Met",
IF(AND('1. Measure Selection'!$M$4=1,F32=H32),"Goal Met",
IF(AND('1. Measure Selection'!$M$4=1,F32&gt;H32),"Goal Exceeded",
IF(AND('1. Measure Selection'!$M$4=2,F32&lt;H32),"Goal Not Met",
IF(AND('1. Measure Selection'!$M$4=2,F32=H32),"Goal Met",
IF(AND('1. Measure Selection'!$M$4=2,F32&gt;H32),"Goal Exceeded",
""))))))))))</f>
        <v/>
      </c>
      <c r="J32" s="111" t="str">
        <f t="shared" si="9"/>
        <v/>
      </c>
      <c r="K32" s="111" t="str">
        <f t="shared" si="10"/>
        <v/>
      </c>
      <c r="L32" s="111" t="str">
        <f t="shared" si="11"/>
        <v/>
      </c>
      <c r="M32" s="132" t="str">
        <f t="shared" si="0"/>
        <v/>
      </c>
      <c r="N32" s="112" t="str">
        <f t="shared" si="7"/>
        <v/>
      </c>
      <c r="O32" s="176" t="str">
        <f t="shared" si="12"/>
        <v/>
      </c>
      <c r="P32" s="177" t="str">
        <f t="shared" si="13"/>
        <v>N/A</v>
      </c>
      <c r="Q32" s="26" t="str">
        <f>IF('1. Measure Selection'!$M$4=1,'1. Measure Selection'!L45,
IF('1. Measure Selection'!$M$4=2,'1. Measure Selection'!L43,""))</f>
        <v/>
      </c>
      <c r="R32" s="63">
        <f>IF(AND(OR(B32="Administrative",B32="eCQM"),OR(C32=DataValTab!$F$9,C32=DataValTab!$F$10,C32=DataValTab!$F$26,C32=DataValTab!$F$27)),17.5,
      IF(AND(OR(B32="Administrative",B32="eCQM"),OR(C32=DataValTab!$F$28,C32=DataValTab!$F$29,C32=DataValTab!$F$30)),11.667,
       IF(B32="Structural",20,35)))</f>
        <v>35</v>
      </c>
      <c r="S32" s="26" t="b">
        <f t="shared" si="1"/>
        <v>0</v>
      </c>
      <c r="T32" s="26" t="b">
        <f t="shared" si="2"/>
        <v>0</v>
      </c>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row>
    <row r="33" spans="2:45">
      <c r="B33" s="131" t="str">
        <f>IF('1. Measure Selection'!$M$4=1,DataValTab!E33,
IF('1. Measure Selection'!$M$4=2,DataValTab!K33,
""))</f>
        <v/>
      </c>
      <c r="C33" s="131" t="str">
        <f>IF('1. Measure Selection'!$M$4=1,DataValTab!F33,
IF('1. Measure Selection'!$M$4=2,DataValTab!L33,
""))</f>
        <v/>
      </c>
      <c r="D33" s="109"/>
      <c r="E33" s="357"/>
      <c r="F33" s="109"/>
      <c r="G33" s="357"/>
      <c r="H33" s="110" t="str">
        <f>IF('1. Measure Selection'!$M$4=1,DataValTab!G33,
IF('1. Measure Selection'!$M$4=2,DataValTab!M33,
""))</f>
        <v/>
      </c>
      <c r="I33" s="342" t="str">
        <f>IF(AND(Q33=TRUE,B33="Structural",F33="Measure Met"),"Goal Met",
IF(AND(Q33=FALSE,B33="Structural"),"",
IF(ISBLANK(F33),"",
IF(H33="TBD","TBD",
IF(AND('1. Measure Selection'!$M$4=1,F33&lt;H33),"Goal Not Met",
IF(AND('1. Measure Selection'!$M$4=1,F33=H33),"Goal Met",
IF(AND('1. Measure Selection'!$M$4=1,F33&gt;H33),"Goal Exceeded",
IF(AND('1. Measure Selection'!$M$4=2,F33&lt;H33),"Goal Not Met",
IF(AND('1. Measure Selection'!$M$4=2,F33=H33),"Goal Met",
IF(AND('1. Measure Selection'!$M$4=2,F33&gt;H33),"Goal Exceeded",
""))))))))))</f>
        <v/>
      </c>
      <c r="J33" s="111" t="str">
        <f t="shared" si="9"/>
        <v/>
      </c>
      <c r="K33" s="111" t="str">
        <f t="shared" si="10"/>
        <v/>
      </c>
      <c r="L33" s="111" t="str">
        <f t="shared" si="11"/>
        <v/>
      </c>
      <c r="M33" s="132" t="str">
        <f t="shared" si="0"/>
        <v/>
      </c>
      <c r="N33" s="112" t="str">
        <f t="shared" si="7"/>
        <v/>
      </c>
      <c r="O33" s="176" t="str">
        <f t="shared" si="12"/>
        <v/>
      </c>
      <c r="P33" s="177" t="str">
        <f t="shared" si="13"/>
        <v>N/A</v>
      </c>
      <c r="Q33" s="26" t="str">
        <f>IF('1. Measure Selection'!$M$4=1,'1. Measure Selection'!L45,
IF('1. Measure Selection'!$M$4=2,'1. Measure Selection'!L44,""))</f>
        <v/>
      </c>
      <c r="R33" s="63">
        <f>IF(AND(OR(B33="Administrative",B33="eCQM"),OR(C33=DataValTab!$F$9,C33=DataValTab!$F$10,C33=DataValTab!$F$26,C33=DataValTab!$F$27)),17.5,
      IF(AND(OR(B33="Administrative",B33="eCQM"),OR(C33=DataValTab!$F$28,C33=DataValTab!$F$29,C33=DataValTab!$F$30)),11.667,
       IF(B33="Structural",20,35)))</f>
        <v>35</v>
      </c>
      <c r="S33" s="26" t="b">
        <f t="shared" si="1"/>
        <v>0</v>
      </c>
      <c r="T33" s="26" t="b">
        <f t="shared" si="2"/>
        <v>0</v>
      </c>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row>
    <row r="34" spans="2:45">
      <c r="B34" s="131" t="str">
        <f>IF('1. Measure Selection'!$M$4=1,DataValTab!E34,
IF('1. Measure Selection'!$M$4=2,DataValTab!K34,
""))</f>
        <v/>
      </c>
      <c r="C34" s="131" t="str">
        <f>IF('1. Measure Selection'!$M$4=1,DataValTab!F34,
IF('1. Measure Selection'!$M$4=2,DataValTab!L34,
""))</f>
        <v/>
      </c>
      <c r="D34" s="109"/>
      <c r="E34" s="357"/>
      <c r="F34" s="109"/>
      <c r="G34" s="357"/>
      <c r="H34" s="110" t="str">
        <f>IF('1. Measure Selection'!$M$4=1,DataValTab!G34,
IF('1. Measure Selection'!$M$4=2,DataValTab!M34,
""))</f>
        <v/>
      </c>
      <c r="I34" s="342" t="str">
        <f>IF(AND(Q34=TRUE,B34="Structural",F34="Measure Met"),"Goal Met",
IF(AND(Q34=FALSE,B34="Structural"),"",
IF(ISBLANK(F34),"",
IF(H34="TBD","TBD",
IF(AND('1. Measure Selection'!$M$4=1,F34&lt;H34),"Goal Not Met",
IF(AND('1. Measure Selection'!$M$4=1,F34=H34),"Goal Met",
IF(AND('1. Measure Selection'!$M$4=1,F34&gt;H34),"Goal Exceeded",
IF(AND('1. Measure Selection'!$M$4=2,F34&lt;H34),"Goal Not Met",
IF(AND('1. Measure Selection'!$M$4=2,F34=H34),"Goal Met",
IF(AND('1. Measure Selection'!$M$4=2,F34&gt;H34),"Goal Exceeded",
""))))))))))</f>
        <v/>
      </c>
      <c r="J34" s="111" t="str">
        <f t="shared" si="9"/>
        <v/>
      </c>
      <c r="K34" s="111" t="str">
        <f t="shared" si="10"/>
        <v/>
      </c>
      <c r="L34" s="111" t="str">
        <f t="shared" si="11"/>
        <v/>
      </c>
      <c r="M34" s="132" t="str">
        <f t="shared" si="0"/>
        <v/>
      </c>
      <c r="N34" s="112" t="str">
        <f t="shared" si="7"/>
        <v/>
      </c>
      <c r="O34" s="176" t="str">
        <f t="shared" si="12"/>
        <v/>
      </c>
      <c r="P34" s="177" t="str">
        <f t="shared" ref="P34" si="14">IF(ISNUMBER(M34*10),M34*10,"N/A")</f>
        <v>N/A</v>
      </c>
      <c r="Q34" s="26" t="str">
        <f>IF('1. Measure Selection'!$M$4=1,'1. Measure Selection'!L46,
IF('1. Measure Selection'!$M$4=2,'1. Measure Selection'!L45,""))</f>
        <v/>
      </c>
      <c r="R34" s="63">
        <f>IF(AND(OR(B34="Administrative",B34="eCQM"),OR(C34=DataValTab!$F$9,C34=DataValTab!$F$10,C34=DataValTab!$F$26,C34=DataValTab!$F$27)),17.5,
      IF(AND(OR(B34="Administrative",B34="eCQM"),OR(C34=DataValTab!$F$28,C34=DataValTab!$F$29,C34=DataValTab!$F$30)),11.667,
       IF(B34="Structural",20,35)))</f>
        <v>35</v>
      </c>
      <c r="S34" s="26" t="b">
        <f t="shared" si="1"/>
        <v>0</v>
      </c>
      <c r="T34" s="26" t="b">
        <f t="shared" si="2"/>
        <v>0</v>
      </c>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row>
    <row r="35" spans="2:45">
      <c r="B35" s="131" t="str">
        <f>IF('1. Measure Selection'!$M$4=1,DataValTab!E35,
IF('1. Measure Selection'!$M$4=2,DataValTab!K35,
""))</f>
        <v/>
      </c>
      <c r="C35" s="131" t="str">
        <f>IF('1. Measure Selection'!$M$4=1,DataValTab!F35,
IF('1. Measure Selection'!$M$4=2,DataValTab!L35,
""))</f>
        <v/>
      </c>
      <c r="D35" s="109"/>
      <c r="E35" s="109"/>
      <c r="F35" s="109"/>
      <c r="G35" s="109"/>
      <c r="H35" s="110" t="str">
        <f>IF('1. Measure Selection'!$M$4=1,DataValTab!G35,
IF('1. Measure Selection'!$M$4=2,DataValTab!M35,
""))</f>
        <v/>
      </c>
      <c r="I35" s="342" t="str">
        <f>IF(AND(Q35=TRUE,B35="Structural",F35="Measure Met"),"Goal Met",
IF(AND(Q35=FALSE,B35="Structural"),"",
IF(ISBLANK(F35),"",
IF(H35="TBD","TBD",
IF(AND('1. Measure Selection'!$M$4=1,F35&lt;H35),"Goal Not Met",
IF(AND('1. Measure Selection'!$M$4=1,F35=H35),"Goal Met",
IF(AND('1. Measure Selection'!$M$4=1,F35&gt;H35),"Goal Exceeded",
IF(AND('1. Measure Selection'!$M$4=2,F35&lt;H35),"Goal Not Met",
IF(AND('1. Measure Selection'!$M$4=2,F35=H35),"Goal Met",
IF(AND('1. Measure Selection'!$M$4=2,F35&gt;H35),"Goal Exceeded",
""))))))))))</f>
        <v/>
      </c>
      <c r="J35" s="111" t="str">
        <f t="shared" si="9"/>
        <v/>
      </c>
      <c r="K35" s="111" t="str">
        <f t="shared" si="10"/>
        <v/>
      </c>
      <c r="L35" s="111" t="str">
        <f t="shared" si="11"/>
        <v/>
      </c>
      <c r="M35" s="132" t="str">
        <f t="shared" si="0"/>
        <v/>
      </c>
      <c r="N35" s="112" t="str">
        <f t="shared" si="7"/>
        <v/>
      </c>
      <c r="O35" s="176" t="str">
        <f t="shared" si="12"/>
        <v/>
      </c>
      <c r="P35" s="177" t="str">
        <f t="shared" si="5"/>
        <v>N/A</v>
      </c>
      <c r="Q35" s="26" t="str">
        <f>IF('1. Measure Selection'!$M$4=1,'1. Measure Selection'!L49,
IF('1. Measure Selection'!$M$4=2,'1. Measure Selection'!L49,""))</f>
        <v/>
      </c>
      <c r="R35" s="63">
        <f>IF(AND(OR(B35="Administrative",B35="eCQM"),OR(C35=DataValTab!$F$9,C35=DataValTab!$F$10,C35=DataValTab!$F$26,C35=DataValTab!$F$27)),17.5,
      IF(AND(OR(B35="Administrative",B35="eCQM"),OR(C35=DataValTab!$F$28,C35=DataValTab!$F$29,C35=DataValTab!$F$30)),11.667,
       IF(B35="Structural",20,35)))</f>
        <v>35</v>
      </c>
      <c r="S35" s="26" t="b">
        <f t="shared" si="1"/>
        <v>0</v>
      </c>
      <c r="T35" s="26" t="b">
        <f t="shared" si="2"/>
        <v>0</v>
      </c>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row>
    <row r="36" spans="2:45">
      <c r="B36" s="131" t="str">
        <f>IF('1. Measure Selection'!$M$4=1,DataValTab!E36,
IF('1. Measure Selection'!$M$4=2,DataValTab!K36,
""))</f>
        <v/>
      </c>
      <c r="C36" s="131" t="str">
        <f>IF('1. Measure Selection'!$M$4=1,DataValTab!F36,
IF('1. Measure Selection'!$M$4=2,DataValTab!L36,
""))</f>
        <v/>
      </c>
      <c r="D36" s="109"/>
      <c r="E36" s="109"/>
      <c r="F36" s="109"/>
      <c r="G36" s="109"/>
      <c r="H36" s="110" t="str">
        <f>IF('1. Measure Selection'!$M$4=1,DataValTab!G36,
IF('1. Measure Selection'!$M$4=2,DataValTab!M36,
""))</f>
        <v/>
      </c>
      <c r="I36" s="342" t="str">
        <f>IF(AND(Q36=TRUE,B36="Structural",F36="Measure Met"),"Goal Met",
IF(AND(Q36=FALSE,B36="Structural"),"",
IF(ISBLANK(F36),"",
IF(H36="TBD","TBD",
IF(AND('1. Measure Selection'!$M$4=1,F36&lt;H36),"Goal Not Met",
IF(AND('1. Measure Selection'!$M$4=1,F36=H36),"Goal Met",
IF(AND('1. Measure Selection'!$M$4=1,F36&gt;H36),"Goal Exceeded",
IF(AND('1. Measure Selection'!$M$4=2,F36&lt;H36),"Goal Not Met",
IF(AND('1. Measure Selection'!$M$4=2,F36=H36),"Goal Met",
IF(AND('1. Measure Selection'!$M$4=2,F36&gt;H36),"Goal Exceeded",
""))))))))))</f>
        <v/>
      </c>
      <c r="J36" s="111" t="str">
        <f t="shared" si="9"/>
        <v/>
      </c>
      <c r="K36" s="111" t="str">
        <f t="shared" si="10"/>
        <v/>
      </c>
      <c r="L36" s="111" t="str">
        <f t="shared" si="11"/>
        <v/>
      </c>
      <c r="M36" s="132" t="str">
        <f t="shared" si="0"/>
        <v/>
      </c>
      <c r="N36" s="112" t="str">
        <f t="shared" si="7"/>
        <v/>
      </c>
      <c r="O36" s="176" t="str">
        <f t="shared" si="12"/>
        <v/>
      </c>
      <c r="P36" s="177" t="str">
        <f t="shared" si="5"/>
        <v>N/A</v>
      </c>
      <c r="Q36" s="26" t="str">
        <f>IF('1. Measure Selection'!$M$4=1,'1. Measure Selection'!L50,
IF('1. Measure Selection'!$M$4=2,'1. Measure Selection'!L50,""))</f>
        <v/>
      </c>
      <c r="R36" s="63">
        <f>IF(AND(OR(B36="Administrative",B36="eCQM"),OR(C36=DataValTab!$F$9,C36=DataValTab!$F$10,C36=DataValTab!$F$26,C36=DataValTab!$F$27)),17.5,
      IF(AND(OR(B36="Administrative",B36="eCQM"),OR(C36=DataValTab!$F$28,C36=DataValTab!$F$29,C36=DataValTab!$F$30)),11.667,
       IF(B36="Structural",20,35)))</f>
        <v>35</v>
      </c>
      <c r="S36" s="26" t="b">
        <f t="shared" si="1"/>
        <v>0</v>
      </c>
      <c r="T36" s="26" t="b">
        <f t="shared" si="2"/>
        <v>0</v>
      </c>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row>
    <row r="37" spans="2:45">
      <c r="B37" s="131" t="str">
        <f>IF('1. Measure Selection'!$M$4=1,DataValTab!E37,
IF('1. Measure Selection'!$M$4=2,DataValTab!K37,
""))</f>
        <v/>
      </c>
      <c r="C37" s="131" t="str">
        <f>IF('1. Measure Selection'!$M$4=1,DataValTab!F37,
IF('1. Measure Selection'!$M$4=2,DataValTab!L37,
""))</f>
        <v/>
      </c>
      <c r="D37" s="109"/>
      <c r="E37" s="109"/>
      <c r="F37" s="109"/>
      <c r="G37" s="109"/>
      <c r="H37" s="110" t="str">
        <f>IF('1. Measure Selection'!$M$4=1,DataValTab!G37,
IF('1. Measure Selection'!$M$4=2,DataValTab!M37,
""))</f>
        <v/>
      </c>
      <c r="I37" s="342" t="str">
        <f>IF(AND(Q37=TRUE,B37="Structural",F37="Measure Met"),"Goal Met",
IF(AND(Q37=FALSE,B37="Structural"),"",
IF(ISBLANK(F37),"",
IF(H37="TBD","TBD",
IF(AND('1. Measure Selection'!$M$4=1,F37&lt;H37),"Goal Not Met",
IF(AND('1. Measure Selection'!$M$4=1,F37=H37),"Goal Met",
IF(AND('1. Measure Selection'!$M$4=1,F37&gt;H37),"Goal Exceeded",
IF(AND('1. Measure Selection'!$M$4=2,F37&lt;H37),"Goal Not Met",
IF(AND('1. Measure Selection'!$M$4=2,F37=H37),"Goal Met",
IF(AND('1. Measure Selection'!$M$4=2,F37&gt;H37),"Goal Exceeded",
""))))))))))</f>
        <v/>
      </c>
      <c r="J37" s="111" t="str">
        <f t="shared" si="9"/>
        <v/>
      </c>
      <c r="K37" s="111" t="str">
        <f t="shared" si="10"/>
        <v/>
      </c>
      <c r="L37" s="111" t="str">
        <f t="shared" si="11"/>
        <v/>
      </c>
      <c r="M37" s="132" t="str">
        <f t="shared" si="0"/>
        <v/>
      </c>
      <c r="N37" s="112" t="str">
        <f t="shared" si="7"/>
        <v/>
      </c>
      <c r="O37" s="176" t="str">
        <f t="shared" si="12"/>
        <v/>
      </c>
      <c r="P37" s="177" t="str">
        <f t="shared" si="5"/>
        <v>N/A</v>
      </c>
      <c r="Q37" s="26" t="str">
        <f>IF('1. Measure Selection'!$M$4=1,'1. Measure Selection'!L51,
IF('1. Measure Selection'!$M$4=2,'1. Measure Selection'!L51,""))</f>
        <v/>
      </c>
      <c r="R37" s="63">
        <f>IF(AND(OR(B37="Administrative",B37="eCQM"),OR(C37=DataValTab!$F$9,C37=DataValTab!$F$10,C37=DataValTab!$F$26,C37=DataValTab!$F$27)),17.5,
      IF(AND(OR(B37="Administrative",B37="eCQM"),OR(C37=DataValTab!$F$28,C37=DataValTab!$F$29,C37=DataValTab!$F$30)),11.667,
       IF(B37="Structural",20,35)))</f>
        <v>35</v>
      </c>
      <c r="S37" s="26" t="b">
        <f t="shared" si="1"/>
        <v>0</v>
      </c>
      <c r="T37" s="26" t="b">
        <f t="shared" si="2"/>
        <v>0</v>
      </c>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row>
    <row r="38" spans="2:45">
      <c r="B38" s="131" t="str">
        <f>IF('1. Measure Selection'!$M$4=1,DataValTab!E38,
IF('1. Measure Selection'!$M$4=2,DataValTab!K38,
""))</f>
        <v/>
      </c>
      <c r="C38" s="131" t="str">
        <f>IF('1. Measure Selection'!$M$4=1,DataValTab!F38,
IF('1. Measure Selection'!$M$4=2,DataValTab!L38,
""))</f>
        <v/>
      </c>
      <c r="D38" s="109"/>
      <c r="E38" s="109"/>
      <c r="F38" s="109"/>
      <c r="G38" s="109"/>
      <c r="H38" s="110" t="str">
        <f>IF('1. Measure Selection'!$M$4=1,DataValTab!G38,
IF('1. Measure Selection'!$M$4=2,DataValTab!M38,
""))</f>
        <v/>
      </c>
      <c r="I38" s="342" t="str">
        <f>IF(AND(Q38=TRUE,B38="Structural",F38="Measure Met"),"Goal Met",
IF(AND(Q38=FALSE,B38="Structural"),"",
IF(ISBLANK(F38),"",
IF(H38="TBD","TBD",
IF(AND('1. Measure Selection'!$M$4=1,F38&lt;H38),"Goal Not Met",
IF(AND('1. Measure Selection'!$M$4=1,F38=H38),"Goal Met",
IF(AND('1. Measure Selection'!$M$4=1,F38&gt;H38),"Goal Exceeded",
IF(AND('1. Measure Selection'!$M$4=2,F38&lt;H38),"Goal Not Met",
IF(AND('1. Measure Selection'!$M$4=2,F38=H38),"Goal Met",
IF(AND('1. Measure Selection'!$M$4=2,F38&gt;H38),"Goal Exceeded",
""))))))))))</f>
        <v/>
      </c>
      <c r="J38" s="111" t="str">
        <f t="shared" si="9"/>
        <v/>
      </c>
      <c r="K38" s="111" t="str">
        <f t="shared" si="10"/>
        <v/>
      </c>
      <c r="L38" s="111" t="str">
        <f t="shared" si="11"/>
        <v/>
      </c>
      <c r="M38" s="132" t="str">
        <f t="shared" si="0"/>
        <v/>
      </c>
      <c r="N38" s="112" t="str">
        <f t="shared" si="7"/>
        <v/>
      </c>
      <c r="O38" s="176" t="str">
        <f t="shared" si="12"/>
        <v/>
      </c>
      <c r="P38" s="177" t="str">
        <f>IF(ISNUMBER(M38*10),M38*10,"N/A")</f>
        <v>N/A</v>
      </c>
      <c r="Q38" s="26" t="str">
        <f>IF('1. Measure Selection'!$M$4=1,'1. Measure Selection'!L52,
IF('1. Measure Selection'!$M$4=2,'1. Measure Selection'!L52,""))</f>
        <v/>
      </c>
      <c r="R38" s="63">
        <f>IF(AND(OR(B38="Administrative",B38="eCQM"),OR(C38=DataValTab!$F$9,C38=DataValTab!$F$10,C38=DataValTab!$F$26,C38=DataValTab!$F$27)),17.5,
      IF(AND(OR(B38="Administrative",B38="eCQM"),OR(C38=DataValTab!$F$28,C38=DataValTab!$F$29,C38=DataValTab!$F$30)),11.667,
       IF(B38="Structural",20,35)))</f>
        <v>35</v>
      </c>
      <c r="S38" s="26" t="b">
        <f t="shared" si="1"/>
        <v>0</v>
      </c>
      <c r="T38" s="26" t="b">
        <f t="shared" si="2"/>
        <v>0</v>
      </c>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row>
    <row r="39" spans="2:45">
      <c r="B39" s="131" t="str">
        <f>IF('1. Measure Selection'!$M$4=1,DataValTab!E39,
IF('1. Measure Selection'!$M$4=2,DataValTab!K39,
""))</f>
        <v/>
      </c>
      <c r="C39" s="131" t="str">
        <f>IF('1. Measure Selection'!$M$4=1,DataValTab!F39,
IF('1. Measure Selection'!$M$4=2,DataValTab!L39,
""))</f>
        <v/>
      </c>
      <c r="D39" s="109"/>
      <c r="E39" s="109"/>
      <c r="F39" s="109"/>
      <c r="G39" s="109"/>
      <c r="H39" s="110" t="str">
        <f>IF('1. Measure Selection'!$M$4=1,DataValTab!G39,
IF('1. Measure Selection'!$M$4=2,DataValTab!M39,
""))</f>
        <v/>
      </c>
      <c r="I39" s="342" t="str">
        <f>IF(AND(Q39=TRUE,B39="Structural",F39="Measure Met"),"Goal Met",
IF(AND(Q39=FALSE,B39="Structural"),"",
IF(ISBLANK(F39),"",
IF(H39="TBD","TBD",
IF(AND('1. Measure Selection'!$M$4=1,F39&lt;H39),"Goal Not Met",
IF(AND('1. Measure Selection'!$M$4=1,F39=H39),"Goal Met",
IF(AND('1. Measure Selection'!$M$4=1,F39&gt;H39),"Goal Exceeded",
IF(AND('1. Measure Selection'!$M$4=2,F39&lt;H39),"Goal Not Met",
IF(AND('1. Measure Selection'!$M$4=2,F39=H39),"Goal Met",
IF(AND('1. Measure Selection'!$M$4=2,F39&gt;H39),"Goal Exceeded",
""))))))))))</f>
        <v/>
      </c>
      <c r="J39" s="111" t="str">
        <f t="shared" si="9"/>
        <v/>
      </c>
      <c r="K39" s="111" t="str">
        <f t="shared" si="10"/>
        <v/>
      </c>
      <c r="L39" s="111" t="str">
        <f t="shared" si="11"/>
        <v/>
      </c>
      <c r="M39" s="132" t="str">
        <f t="shared" si="0"/>
        <v/>
      </c>
      <c r="N39" s="112" t="str">
        <f t="shared" si="7"/>
        <v/>
      </c>
      <c r="O39" s="176" t="str">
        <f t="shared" si="12"/>
        <v/>
      </c>
      <c r="P39" s="177" t="str">
        <f t="shared" si="5"/>
        <v>N/A</v>
      </c>
      <c r="Q39" s="26" t="str">
        <f>IF('1. Measure Selection'!$M$4=1,'1. Measure Selection'!L53,
IF('1. Measure Selection'!$M$4=2,'1. Measure Selection'!L53,""))</f>
        <v/>
      </c>
      <c r="R39" s="63">
        <f>IF(AND(OR(B39="Administrative",B39="eCQM"),OR(C39=DataValTab!$F$9,C39=DataValTab!$F$10,C39=DataValTab!$F$26,C39=DataValTab!$F$27)),17.5,
      IF(AND(OR(B39="Administrative",B39="eCQM"),OR(C39=DataValTab!$F$28,C39=DataValTab!$F$29,C39=DataValTab!$F$30)),11.667,
       IF(B39="Structural",20,35)))</f>
        <v>35</v>
      </c>
      <c r="S39" s="26" t="b">
        <f t="shared" si="1"/>
        <v>0</v>
      </c>
      <c r="T39" s="26" t="b">
        <f t="shared" si="2"/>
        <v>0</v>
      </c>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row>
    <row r="40" spans="2:45">
      <c r="B40" s="131" t="str">
        <f>IF('1. Measure Selection'!$M$4=1,DataValTab!E40,
IF('1. Measure Selection'!$M$4=2,DataValTab!K40,
""))</f>
        <v/>
      </c>
      <c r="C40" s="131" t="str">
        <f>IF('1. Measure Selection'!$M$4=1,DataValTab!F40,
IF('1. Measure Selection'!$M$4=2,DataValTab!L40,
""))</f>
        <v/>
      </c>
      <c r="D40" s="109"/>
      <c r="E40" s="109"/>
      <c r="F40" s="109"/>
      <c r="G40" s="109"/>
      <c r="H40" s="110" t="str">
        <f>IF('1. Measure Selection'!$M$4=1,DataValTab!G40,
IF('1. Measure Selection'!$M$4=2,DataValTab!M40,
""))</f>
        <v/>
      </c>
      <c r="I40" s="342" t="str">
        <f>IF(AND(Q40=TRUE,B40="Structural",F40="Measure Met"),"Goal Met",
IF(AND(Q40=FALSE,B40="Structural"),"",
IF(ISBLANK(F40),"",
IF(H40="TBD","TBD",
IF(AND('1. Measure Selection'!$M$4=1,F40&lt;H40),"Goal Not Met",
IF(AND('1. Measure Selection'!$M$4=1,F40=H40),"Goal Met",
IF(AND('1. Measure Selection'!$M$4=1,F40&gt;H40),"Goal Exceeded",
IF(AND('1. Measure Selection'!$M$4=2,F40&lt;H40),"Goal Not Met",
IF(AND('1. Measure Selection'!$M$4=2,F40=H40),"Goal Met",
IF(AND('1. Measure Selection'!$M$4=2,F40&gt;H40),"Goal Exceeded",
""))))))))))</f>
        <v/>
      </c>
      <c r="J40" s="111" t="str">
        <f t="shared" si="9"/>
        <v/>
      </c>
      <c r="K40" s="111" t="str">
        <f t="shared" si="10"/>
        <v/>
      </c>
      <c r="L40" s="111" t="str">
        <f t="shared" si="11"/>
        <v/>
      </c>
      <c r="M40" s="132" t="str">
        <f t="shared" si="0"/>
        <v/>
      </c>
      <c r="N40" s="112" t="str">
        <f t="shared" si="7"/>
        <v/>
      </c>
      <c r="O40" s="176" t="str">
        <f t="shared" si="12"/>
        <v/>
      </c>
      <c r="P40" s="177" t="str">
        <f t="shared" si="5"/>
        <v>N/A</v>
      </c>
      <c r="Q40" s="26" t="str">
        <f>IF('1. Measure Selection'!$M$4=1,'1. Measure Selection'!L54,
IF('1. Measure Selection'!$M$4=2,'1. Measure Selection'!L54,""))</f>
        <v/>
      </c>
      <c r="R40" s="63">
        <f>IF(AND(OR(B40="Administrative",B40="eCQM"),OR(C40=DataValTab!$F$9,C40=DataValTab!$F$10,C40=DataValTab!$F$26,C40=DataValTab!$F$27)),17.5,
      IF(AND(OR(B40="Administrative",B40="eCQM"),OR(C40=DataValTab!$F$28,C40=DataValTab!$F$29,C40=DataValTab!$F$30)),11.667,
       IF(B40="Structural",20,35)))</f>
        <v>35</v>
      </c>
      <c r="S40" s="26" t="b">
        <f t="shared" si="1"/>
        <v>0</v>
      </c>
      <c r="T40" s="26" t="b">
        <f t="shared" si="2"/>
        <v>0</v>
      </c>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row>
    <row r="41" spans="2:45">
      <c r="B41" s="131" t="str">
        <f>IF('1. Measure Selection'!$M$4=1,DataValTab!E41,
IF('1. Measure Selection'!$M$4=2,DataValTab!K41,
""))</f>
        <v/>
      </c>
      <c r="C41" s="131" t="str">
        <f>IF('1. Measure Selection'!$M$4=1,DataValTab!F41,
IF('1. Measure Selection'!$M$4=2,DataValTab!L41,
""))</f>
        <v/>
      </c>
      <c r="D41" s="109"/>
      <c r="E41" s="109"/>
      <c r="F41" s="109"/>
      <c r="G41" s="109"/>
      <c r="H41" s="110" t="str">
        <f>IF('1. Measure Selection'!$M$4=1,DataValTab!G41,
IF('1. Measure Selection'!$M$4=2,DataValTab!M41,
""))</f>
        <v/>
      </c>
      <c r="I41" s="342" t="str">
        <f>IF(AND(Q41=TRUE,B41="Structural",F41="Measure Met"),"Goal Met",
IF(AND(Q41=FALSE,B41="Structural"),"",
IF(ISBLANK(F41),"",
IF(H41="TBD","TBD",
IF(AND('1. Measure Selection'!$M$4=1,F41&lt;H41),"Goal Not Met",
IF(AND('1. Measure Selection'!$M$4=1,F41=H41),"Goal Met",
IF(AND('1. Measure Selection'!$M$4=1,F41&gt;H41),"Goal Exceeded",
IF(AND('1. Measure Selection'!$M$4=2,F41&lt;H41),"Goal Not Met",
IF(AND('1. Measure Selection'!$M$4=2,F41=H41),"Goal Met",
IF(AND('1. Measure Selection'!$M$4=2,F41&gt;H41),"Goal Exceeded",
""))))))))))</f>
        <v/>
      </c>
      <c r="J41" s="111" t="str">
        <f t="shared" si="9"/>
        <v/>
      </c>
      <c r="K41" s="111" t="str">
        <f t="shared" si="10"/>
        <v/>
      </c>
      <c r="L41" s="111" t="str">
        <f t="shared" si="11"/>
        <v/>
      </c>
      <c r="M41" s="132" t="str">
        <f t="shared" si="0"/>
        <v/>
      </c>
      <c r="N41" s="112" t="str">
        <f t="shared" si="7"/>
        <v/>
      </c>
      <c r="O41" s="176" t="str">
        <f t="shared" si="12"/>
        <v/>
      </c>
      <c r="P41" s="177" t="str">
        <f t="shared" si="5"/>
        <v>N/A</v>
      </c>
      <c r="Q41" s="26" t="str">
        <f>IF('1. Measure Selection'!$M$4=1,'1. Measure Selection'!L55,
IF('1. Measure Selection'!$M$4=2,'1. Measure Selection'!L55,""))</f>
        <v/>
      </c>
      <c r="R41" s="63">
        <f>IF(AND(OR(B41="Administrative",B41="eCQM"),OR(C41=DataValTab!$F$9,C41=DataValTab!$F$10,C41=DataValTab!$F$26,C41=DataValTab!$F$27)),17.5,
      IF(AND(OR(B41="Administrative",B41="eCQM"),OR(C41=DataValTab!$F$28,C41=DataValTab!$F$29,C41=DataValTab!$F$30)),11.667,
       IF(B41="Structural",20,35)))</f>
        <v>35</v>
      </c>
      <c r="S41" s="26" t="b">
        <f t="shared" si="1"/>
        <v>0</v>
      </c>
      <c r="T41" s="26" t="b">
        <f t="shared" si="2"/>
        <v>0</v>
      </c>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row>
    <row r="42" spans="2:45">
      <c r="B42" s="131" t="str">
        <f>IF('1. Measure Selection'!$M$4=1,DataValTab!E42,
IF('1. Measure Selection'!$M$4=2,DataValTab!K42,
""))</f>
        <v/>
      </c>
      <c r="C42" s="131" t="str">
        <f>IF('1. Measure Selection'!$M$4=1,DataValTab!F42,
IF('1. Measure Selection'!$M$4=2,DataValTab!L42,
""))</f>
        <v/>
      </c>
      <c r="D42" s="109"/>
      <c r="E42" s="109"/>
      <c r="F42" s="109"/>
      <c r="G42" s="109"/>
      <c r="H42" s="110" t="str">
        <f>IF('1. Measure Selection'!$M$4=1,DataValTab!G42,
IF('1. Measure Selection'!$M$4=2,DataValTab!M42,
""))</f>
        <v/>
      </c>
      <c r="I42" s="342" t="str">
        <f>IF(AND(Q42=TRUE,B42="Structural",F42="Measure Met"),"Goal Met",
IF(AND(Q42=FALSE,B42="Structural"),"",
IF(ISBLANK(F42),"",
IF(H42="TBD","TBD",
IF(AND('1. Measure Selection'!$M$4=1,F42&lt;H42),"Goal Not Met",
IF(AND('1. Measure Selection'!$M$4=1,F42=H42),"Goal Met",
IF(AND('1. Measure Selection'!$M$4=1,F42&gt;H42),"Goal Exceeded",
IF(AND('1. Measure Selection'!$M$4=2,F42&lt;H42),"Goal Not Met",
IF(AND('1. Measure Selection'!$M$4=2,F42=H42),"Goal Met",
IF(AND('1. Measure Selection'!$M$4=2,F42&gt;H42),"Goal Exceeded",
""))))))))))</f>
        <v/>
      </c>
      <c r="J42" s="111" t="str">
        <f t="shared" si="9"/>
        <v/>
      </c>
      <c r="K42" s="111" t="str">
        <f t="shared" si="10"/>
        <v/>
      </c>
      <c r="L42" s="111" t="str">
        <f t="shared" si="11"/>
        <v/>
      </c>
      <c r="M42" s="132" t="str">
        <f t="shared" si="0"/>
        <v/>
      </c>
      <c r="N42" s="112" t="str">
        <f t="shared" si="7"/>
        <v/>
      </c>
      <c r="O42" s="176" t="str">
        <f t="shared" si="12"/>
        <v/>
      </c>
      <c r="P42" s="177" t="str">
        <f t="shared" si="5"/>
        <v>N/A</v>
      </c>
      <c r="Q42" s="26" t="str">
        <f>IF('1. Measure Selection'!$M$4=1,'1. Measure Selection'!L56,
IF('1. Measure Selection'!$M$4=2,'1. Measure Selection'!L56,""))</f>
        <v/>
      </c>
      <c r="R42" s="63">
        <f>IF(AND(OR(B42="Administrative",B42="eCQM"),OR(C42=DataValTab!$F$9,C42=DataValTab!$F$10,C42=DataValTab!$F$26,C42=DataValTab!$F$27)),17.5,
      IF(AND(OR(B42="Administrative",B42="eCQM"),OR(C42=DataValTab!$F$28,C42=DataValTab!$F$29,C42=DataValTab!$F$30)),11.667,
       IF(B42="Structural",20,35)))</f>
        <v>35</v>
      </c>
      <c r="S42" s="26" t="b">
        <f t="shared" si="1"/>
        <v>0</v>
      </c>
      <c r="T42" s="26" t="b">
        <f t="shared" si="2"/>
        <v>0</v>
      </c>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row>
    <row r="43" spans="2:45" ht="15" thickBot="1">
      <c r="B43" s="372" t="str">
        <f>IF('1. Measure Selection'!$M$4=1,DataValTab!E43,
IF('1. Measure Selection'!$M$4=2,DataValTab!K43,
""))</f>
        <v/>
      </c>
      <c r="C43" s="372" t="str">
        <f>IF('1. Measure Selection'!$M$4=1,DataValTab!F43,
IF('1. Measure Selection'!$M$4=2,DataValTab!L43,
""))</f>
        <v/>
      </c>
      <c r="D43" s="113"/>
      <c r="E43" s="113"/>
      <c r="F43" s="113"/>
      <c r="G43" s="113"/>
      <c r="H43" s="373" t="str">
        <f>IF('1. Measure Selection'!$M$4=1,DataValTab!G43,
IF('1. Measure Selection'!$M$4=2,DataValTab!M43,
""))</f>
        <v/>
      </c>
      <c r="I43" s="386" t="str">
        <f>IF(AND(Q43=TRUE,B43="Structural",F43="Measure Met"),"Goal Met",
IF(AND(Q43=FALSE,B43="Structural"),"",
IF(ISBLANK(F43),"",
IF(H43="TBD","TBD",
IF(AND('1. Measure Selection'!$M$4=1,F43&lt;H43),"Goal Not Met",
IF(AND('1. Measure Selection'!$M$4=1,F43=H43),"Goal Met",
IF(AND('1. Measure Selection'!$M$4=1,F43&gt;H43),"Goal Exceeded",
IF(AND('1. Measure Selection'!$M$4=2,F43&lt;H43),"Goal Not Met",
IF(AND('1. Measure Selection'!$M$4=2,F43=H43),"Goal Met",
IF(AND('1. Measure Selection'!$M$4=2,F43&gt;H43),"Goal Exceeded",
""))))))))))</f>
        <v/>
      </c>
      <c r="J43" s="114" t="str">
        <f t="shared" si="9"/>
        <v/>
      </c>
      <c r="K43" s="114" t="str">
        <f t="shared" si="10"/>
        <v/>
      </c>
      <c r="L43" s="114" t="str">
        <f t="shared" si="11"/>
        <v/>
      </c>
      <c r="M43" s="326" t="str">
        <f t="shared" si="0"/>
        <v/>
      </c>
      <c r="N43" s="385" t="str">
        <f t="shared" si="7"/>
        <v/>
      </c>
      <c r="O43" s="176" t="str">
        <f t="shared" si="12"/>
        <v/>
      </c>
      <c r="P43" s="177" t="str">
        <f t="shared" si="5"/>
        <v>N/A</v>
      </c>
      <c r="Q43" s="26" t="str">
        <f>IF('1. Measure Selection'!$M$4=1,'1. Measure Selection'!L57,
IF('1. Measure Selection'!$M$4=2,'1. Measure Selection'!L57,""))</f>
        <v/>
      </c>
      <c r="R43" s="63">
        <f>IF(AND(OR(B43="Administrative",B43="eCQM"),OR(C43=DataValTab!$F$9,C43=DataValTab!$F$10,C43=DataValTab!$F$26,C43=DataValTab!$F$27)),17.5,
      IF(AND(OR(B43="Administrative",B43="eCQM"),OR(C43=DataValTab!$F$28,C43=DataValTab!$F$29,C43=DataValTab!$F$30)),11.667,
       IF(B43="Structural",20,35)))</f>
        <v>35</v>
      </c>
      <c r="S43" s="26" t="b">
        <f t="shared" si="1"/>
        <v>0</v>
      </c>
      <c r="T43" s="26" t="b">
        <f t="shared" si="2"/>
        <v>0</v>
      </c>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row>
    <row r="44" spans="2:45" ht="15">
      <c r="B44"/>
      <c r="C44" s="171"/>
      <c r="D44" s="178"/>
      <c r="E44" s="178"/>
      <c r="F44" s="178"/>
      <c r="G44" s="178" t="s">
        <v>485</v>
      </c>
      <c r="H44" s="171"/>
      <c r="I44" s="171"/>
      <c r="J44" s="171"/>
      <c r="K44" s="171"/>
      <c r="L44" s="171"/>
      <c r="M44" s="171"/>
      <c r="N44" s="171"/>
      <c r="O44" s="171"/>
      <c r="P44" s="178"/>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row>
    <row r="45" spans="2:45" ht="15">
      <c r="B45"/>
      <c r="C45" s="171"/>
      <c r="D45" s="178"/>
      <c r="E45" s="178"/>
      <c r="F45" s="178"/>
      <c r="G45" s="178"/>
      <c r="H45" s="171"/>
      <c r="I45" s="171"/>
      <c r="J45" s="171"/>
      <c r="K45" s="171"/>
      <c r="L45" s="171"/>
      <c r="M45" s="26"/>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row>
    <row r="46" spans="2:45" ht="15">
      <c r="B46"/>
      <c r="C46" s="171"/>
      <c r="D46" s="178"/>
      <c r="E46" s="178"/>
      <c r="F46" s="178"/>
      <c r="G46" s="178"/>
      <c r="H46" s="171"/>
      <c r="I46" s="171"/>
      <c r="J46" s="171"/>
      <c r="K46" s="171"/>
      <c r="L46" s="171"/>
      <c r="M46" s="26"/>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row>
    <row r="47" spans="2:45" ht="15">
      <c r="B47"/>
      <c r="C47" s="171"/>
      <c r="D47" s="178"/>
      <c r="E47" s="178"/>
      <c r="F47" s="178"/>
      <c r="G47" s="178"/>
      <c r="H47" s="171"/>
      <c r="I47" s="171"/>
      <c r="J47" s="171"/>
      <c r="K47" s="171"/>
      <c r="L47" s="171"/>
      <c r="M47" s="26"/>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row>
    <row r="48" spans="2:45" ht="15">
      <c r="B48"/>
      <c r="C48" s="171"/>
      <c r="D48" s="178"/>
      <c r="E48" s="178"/>
      <c r="F48" s="178"/>
      <c r="G48" s="178"/>
      <c r="H48" s="171"/>
      <c r="I48" s="171"/>
      <c r="J48" s="171"/>
      <c r="K48" s="171"/>
      <c r="L48" s="171"/>
      <c r="M48" s="26"/>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row>
    <row r="49" spans="2:44" ht="15">
      <c r="B49"/>
      <c r="C49" s="171"/>
      <c r="D49" s="178"/>
      <c r="E49" s="178"/>
      <c r="F49" s="178"/>
      <c r="G49" s="178"/>
      <c r="H49" s="171"/>
      <c r="I49" s="171"/>
      <c r="J49" s="171"/>
      <c r="K49" s="171"/>
      <c r="L49" s="171"/>
      <c r="M49" s="26"/>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row>
    <row r="50" spans="2:44" ht="15">
      <c r="B50"/>
      <c r="C50" s="171"/>
      <c r="D50" s="178"/>
      <c r="E50" s="178"/>
      <c r="F50" s="178"/>
      <c r="G50" s="178"/>
      <c r="H50" s="171"/>
      <c r="I50" s="171"/>
      <c r="J50" s="171"/>
      <c r="K50" s="171"/>
      <c r="L50" s="171"/>
      <c r="M50" s="26"/>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row>
    <row r="51" spans="2:44" ht="15">
      <c r="B51"/>
      <c r="C51" s="171"/>
      <c r="D51" s="178"/>
      <c r="E51" s="178"/>
      <c r="F51" s="178"/>
      <c r="G51" s="178"/>
      <c r="H51" s="171"/>
      <c r="I51" s="171"/>
      <c r="J51" s="171"/>
      <c r="K51" s="171"/>
      <c r="L51" s="171"/>
      <c r="M51" s="26"/>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row>
    <row r="52" spans="2:44" ht="15">
      <c r="B52"/>
      <c r="C52" s="171"/>
      <c r="D52" s="178"/>
      <c r="E52" s="178"/>
      <c r="F52" s="178"/>
      <c r="G52" s="178"/>
      <c r="H52" s="171"/>
      <c r="I52" s="171"/>
      <c r="J52" s="171"/>
      <c r="K52" s="171"/>
      <c r="L52" s="171"/>
      <c r="M52" s="26"/>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row>
    <row r="53" spans="2:44" ht="15">
      <c r="B53"/>
      <c r="C53" s="171"/>
      <c r="D53" s="178"/>
      <c r="E53" s="178"/>
      <c r="F53" s="178"/>
      <c r="G53" s="178"/>
      <c r="H53" s="171"/>
      <c r="I53" s="171"/>
      <c r="J53" s="171"/>
      <c r="K53" s="171"/>
      <c r="L53" s="179"/>
      <c r="M53" s="26"/>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row>
    <row r="54" spans="2:44" ht="15">
      <c r="B54"/>
      <c r="C54" s="171"/>
      <c r="D54" s="178"/>
      <c r="E54" s="178"/>
      <c r="F54" s="178"/>
      <c r="G54" s="178"/>
      <c r="H54" s="171"/>
      <c r="I54" s="171"/>
      <c r="J54" s="171"/>
      <c r="K54" s="171"/>
      <c r="L54" s="171"/>
      <c r="M54" s="26"/>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row>
    <row r="55" spans="2:44">
      <c r="B55" s="171"/>
      <c r="C55" s="171"/>
      <c r="D55" s="178"/>
      <c r="E55" s="178"/>
      <c r="F55" s="178"/>
      <c r="G55" s="178"/>
      <c r="H55" s="171"/>
      <c r="I55" s="171"/>
      <c r="J55" s="171"/>
      <c r="K55" s="171"/>
      <c r="L55" s="171"/>
      <c r="M55" s="26"/>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row>
    <row r="56" spans="2:44">
      <c r="B56" s="171"/>
      <c r="C56" s="171"/>
      <c r="D56" s="178"/>
      <c r="E56" s="178"/>
      <c r="F56" s="178"/>
      <c r="G56" s="178"/>
      <c r="H56" s="171"/>
      <c r="I56" s="171"/>
      <c r="J56" s="171"/>
      <c r="K56" s="171"/>
      <c r="L56" s="171"/>
      <c r="M56" s="26"/>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row>
    <row r="57" spans="2:44">
      <c r="B57" s="171"/>
      <c r="C57" s="171"/>
      <c r="D57" s="178"/>
      <c r="E57" s="178"/>
      <c r="F57" s="178"/>
      <c r="G57" s="178"/>
      <c r="H57" s="171"/>
      <c r="I57" s="171"/>
      <c r="J57" s="171"/>
      <c r="K57" s="171"/>
      <c r="L57" s="171"/>
      <c r="M57" s="26"/>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row>
    <row r="58" spans="2:44">
      <c r="B58" s="171"/>
      <c r="C58" s="171"/>
      <c r="D58" s="178"/>
      <c r="E58" s="178"/>
      <c r="F58" s="178"/>
      <c r="G58" s="178"/>
      <c r="H58" s="171"/>
      <c r="I58" s="171"/>
      <c r="J58" s="171"/>
      <c r="K58" s="171"/>
      <c r="L58" s="171"/>
      <c r="M58" s="26"/>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row>
    <row r="59" spans="2:44">
      <c r="B59" s="171"/>
      <c r="C59" s="171"/>
      <c r="D59" s="178"/>
      <c r="E59" s="178"/>
      <c r="F59" s="178"/>
      <c r="G59" s="178"/>
      <c r="H59" s="171"/>
      <c r="I59" s="171"/>
      <c r="J59" s="171"/>
      <c r="K59" s="171"/>
      <c r="L59" s="171"/>
      <c r="M59" s="26"/>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row>
    <row r="60" spans="2:44">
      <c r="B60" s="171"/>
      <c r="C60" s="171"/>
      <c r="D60" s="178"/>
      <c r="E60" s="178"/>
      <c r="F60" s="178"/>
      <c r="G60" s="178"/>
      <c r="H60" s="171"/>
      <c r="I60" s="171"/>
      <c r="J60" s="171"/>
      <c r="K60" s="171"/>
      <c r="L60" s="171"/>
      <c r="M60" s="26"/>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row>
    <row r="61" spans="2:44">
      <c r="B61" s="171"/>
      <c r="C61" s="171"/>
      <c r="D61" s="178"/>
      <c r="E61" s="178"/>
      <c r="F61" s="178"/>
      <c r="G61" s="178"/>
      <c r="H61" s="171"/>
      <c r="I61" s="171"/>
      <c r="J61" s="171"/>
      <c r="K61" s="171"/>
      <c r="L61" s="171"/>
      <c r="M61" s="26"/>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row>
    <row r="62" spans="2:44">
      <c r="B62" s="171"/>
      <c r="C62" s="171"/>
      <c r="D62" s="178"/>
      <c r="E62" s="178"/>
      <c r="F62" s="178"/>
      <c r="G62" s="178"/>
      <c r="H62" s="171"/>
      <c r="I62" s="171"/>
      <c r="J62" s="171"/>
      <c r="K62" s="171"/>
      <c r="L62" s="171"/>
      <c r="M62" s="26"/>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row>
    <row r="63" spans="2:44">
      <c r="B63" s="171"/>
      <c r="C63" s="171"/>
      <c r="D63" s="178"/>
      <c r="E63" s="178"/>
      <c r="F63" s="178"/>
      <c r="G63" s="178"/>
      <c r="H63" s="171"/>
      <c r="I63" s="171"/>
      <c r="J63" s="171"/>
      <c r="K63" s="171"/>
      <c r="L63" s="171"/>
      <c r="M63" s="26"/>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row>
    <row r="64" spans="2:44">
      <c r="B64" s="171"/>
      <c r="C64" s="171"/>
      <c r="D64" s="178"/>
      <c r="E64" s="178"/>
      <c r="F64" s="178"/>
      <c r="G64" s="178"/>
      <c r="H64" s="171"/>
      <c r="I64" s="171"/>
      <c r="J64" s="171"/>
      <c r="K64" s="171"/>
      <c r="L64" s="171"/>
      <c r="M64" s="26"/>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row>
    <row r="65" spans="2:44">
      <c r="B65" s="171"/>
      <c r="C65" s="171"/>
      <c r="D65" s="178"/>
      <c r="E65" s="178"/>
      <c r="F65" s="178"/>
      <c r="G65" s="178"/>
      <c r="H65" s="171"/>
      <c r="I65" s="171"/>
      <c r="J65" s="171"/>
      <c r="K65" s="171"/>
      <c r="L65" s="171"/>
      <c r="M65" s="26"/>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row>
    <row r="66" spans="2:44">
      <c r="B66" s="171"/>
      <c r="C66" s="171"/>
      <c r="D66" s="178"/>
      <c r="E66" s="178"/>
      <c r="F66" s="178"/>
      <c r="G66" s="178"/>
      <c r="H66" s="171"/>
      <c r="I66" s="171"/>
      <c r="J66" s="171"/>
      <c r="K66" s="171"/>
      <c r="L66" s="171"/>
      <c r="M66" s="26"/>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row>
    <row r="67" spans="2:44">
      <c r="B67" s="171"/>
      <c r="C67" s="171"/>
      <c r="D67" s="178"/>
      <c r="E67" s="178"/>
      <c r="F67" s="178"/>
      <c r="G67" s="178"/>
      <c r="H67" s="171"/>
      <c r="I67" s="171"/>
      <c r="J67" s="171"/>
      <c r="K67" s="171"/>
      <c r="L67" s="171"/>
      <c r="M67" s="26"/>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row>
    <row r="68" spans="2:44">
      <c r="B68" s="171"/>
      <c r="C68" s="171"/>
      <c r="D68" s="178"/>
      <c r="E68" s="178"/>
      <c r="F68" s="178"/>
      <c r="G68" s="178"/>
      <c r="H68" s="171"/>
      <c r="I68" s="171"/>
      <c r="J68" s="171"/>
      <c r="K68" s="171"/>
      <c r="L68" s="171"/>
      <c r="M68" s="26"/>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row>
    <row r="69" spans="2:44">
      <c r="B69" s="171"/>
      <c r="C69" s="171"/>
      <c r="D69" s="178"/>
      <c r="E69" s="178"/>
      <c r="F69" s="178"/>
      <c r="G69" s="178"/>
      <c r="H69" s="171"/>
      <c r="I69" s="171"/>
      <c r="J69" s="171"/>
      <c r="K69" s="171"/>
      <c r="L69" s="171"/>
      <c r="M69" s="26"/>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row>
    <row r="70" spans="2:44">
      <c r="B70" s="171"/>
      <c r="C70" s="171"/>
      <c r="D70" s="178"/>
      <c r="E70" s="178"/>
      <c r="F70" s="178"/>
      <c r="G70" s="178"/>
      <c r="H70" s="171"/>
      <c r="I70" s="171"/>
      <c r="J70" s="171"/>
      <c r="K70" s="171"/>
      <c r="L70" s="171"/>
      <c r="M70" s="26"/>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row>
    <row r="71" spans="2:44">
      <c r="B71" s="171"/>
      <c r="C71" s="171"/>
      <c r="D71" s="178"/>
      <c r="E71" s="178"/>
      <c r="F71" s="178"/>
      <c r="G71" s="178"/>
      <c r="H71" s="171"/>
      <c r="I71" s="171"/>
      <c r="J71" s="171"/>
      <c r="K71" s="171"/>
      <c r="L71" s="171"/>
      <c r="M71" s="26"/>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row>
    <row r="72" spans="2:44">
      <c r="B72" s="171"/>
      <c r="C72" s="171"/>
      <c r="D72" s="178"/>
      <c r="E72" s="178"/>
      <c r="F72" s="178"/>
      <c r="G72" s="178"/>
      <c r="H72" s="171"/>
      <c r="I72" s="171"/>
      <c r="J72" s="171"/>
      <c r="K72" s="171"/>
      <c r="L72" s="171"/>
      <c r="M72" s="26"/>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row>
    <row r="73" spans="2:44">
      <c r="B73" s="171"/>
      <c r="C73" s="171"/>
      <c r="D73" s="178"/>
      <c r="E73" s="178"/>
      <c r="F73" s="178"/>
      <c r="G73" s="178"/>
      <c r="H73" s="171"/>
      <c r="I73" s="171"/>
      <c r="J73" s="171"/>
      <c r="K73" s="171"/>
      <c r="L73" s="171"/>
      <c r="M73" s="26"/>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row>
    <row r="74" spans="2:44">
      <c r="B74" s="171"/>
      <c r="C74" s="171"/>
      <c r="D74" s="178"/>
      <c r="E74" s="178"/>
      <c r="F74" s="178"/>
      <c r="G74" s="178"/>
      <c r="H74" s="171"/>
      <c r="I74" s="171"/>
      <c r="J74" s="171"/>
      <c r="K74" s="171"/>
      <c r="L74" s="171"/>
      <c r="M74" s="26"/>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row>
    <row r="75" spans="2:44">
      <c r="B75" s="171"/>
      <c r="C75" s="171"/>
      <c r="D75" s="178"/>
      <c r="E75" s="178"/>
      <c r="F75" s="178"/>
      <c r="G75" s="178"/>
      <c r="H75" s="171"/>
      <c r="I75" s="171"/>
      <c r="J75" s="171"/>
      <c r="K75" s="171"/>
      <c r="L75" s="171"/>
      <c r="M75" s="26"/>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row>
    <row r="76" spans="2:44">
      <c r="B76" s="171"/>
      <c r="C76" s="171"/>
      <c r="D76" s="178"/>
      <c r="E76" s="178"/>
      <c r="F76" s="178"/>
      <c r="G76" s="178"/>
      <c r="H76" s="171"/>
      <c r="I76" s="171"/>
      <c r="J76" s="171"/>
      <c r="K76" s="171"/>
      <c r="L76" s="171"/>
      <c r="M76" s="26"/>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row>
    <row r="77" spans="2:44">
      <c r="B77" s="171"/>
      <c r="C77" s="171"/>
      <c r="D77" s="178"/>
      <c r="E77" s="178"/>
      <c r="F77" s="178"/>
      <c r="G77" s="178"/>
      <c r="H77" s="171"/>
      <c r="I77" s="171"/>
      <c r="J77" s="171"/>
      <c r="K77" s="171"/>
      <c r="L77" s="171"/>
      <c r="M77" s="26"/>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row>
    <row r="78" spans="2:44">
      <c r="B78" s="171"/>
      <c r="C78" s="171"/>
      <c r="D78" s="178"/>
      <c r="E78" s="178"/>
      <c r="F78" s="178"/>
      <c r="G78" s="178"/>
      <c r="H78" s="171"/>
      <c r="I78" s="171"/>
      <c r="J78" s="171"/>
      <c r="K78" s="171"/>
      <c r="L78" s="171"/>
      <c r="M78" s="26"/>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row>
    <row r="79" spans="2:44">
      <c r="B79" s="171"/>
      <c r="C79" s="171"/>
      <c r="D79" s="178"/>
      <c r="E79" s="178"/>
      <c r="F79" s="178"/>
      <c r="G79" s="178"/>
      <c r="H79" s="171"/>
      <c r="I79" s="171"/>
      <c r="J79" s="171"/>
      <c r="K79" s="171"/>
      <c r="L79" s="171"/>
      <c r="M79" s="26"/>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row>
    <row r="80" spans="2:44">
      <c r="B80" s="171"/>
      <c r="C80" s="171"/>
      <c r="D80" s="178"/>
      <c r="E80" s="178"/>
      <c r="F80" s="178"/>
      <c r="G80" s="178"/>
      <c r="H80" s="171"/>
      <c r="I80" s="171"/>
      <c r="J80" s="171"/>
      <c r="K80" s="171"/>
      <c r="L80" s="171"/>
      <c r="M80" s="26"/>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row>
    <row r="81" spans="2:44">
      <c r="B81" s="171"/>
      <c r="C81" s="171"/>
      <c r="D81" s="178"/>
      <c r="E81" s="178"/>
      <c r="F81" s="178"/>
      <c r="G81" s="178"/>
      <c r="H81" s="171"/>
      <c r="I81" s="171"/>
      <c r="J81" s="171"/>
      <c r="K81" s="171"/>
      <c r="L81" s="171"/>
      <c r="M81" s="26"/>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row>
    <row r="82" spans="2:44">
      <c r="B82" s="171"/>
      <c r="C82" s="171"/>
      <c r="D82" s="178"/>
      <c r="E82" s="178"/>
      <c r="F82" s="178"/>
      <c r="G82" s="178"/>
      <c r="H82" s="171"/>
      <c r="I82" s="171"/>
      <c r="J82" s="171"/>
      <c r="K82" s="171"/>
      <c r="L82" s="171"/>
      <c r="M82" s="26"/>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row>
    <row r="83" spans="2:44">
      <c r="B83" s="171"/>
      <c r="C83" s="171"/>
      <c r="D83" s="178"/>
      <c r="E83" s="178"/>
      <c r="F83" s="178"/>
      <c r="G83" s="178"/>
      <c r="H83" s="171"/>
      <c r="I83" s="171"/>
      <c r="J83" s="171"/>
      <c r="K83" s="171"/>
      <c r="L83" s="171"/>
      <c r="M83" s="26"/>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row>
    <row r="84" spans="2:44">
      <c r="B84" s="171"/>
      <c r="C84" s="171"/>
      <c r="D84" s="178"/>
      <c r="E84" s="178"/>
      <c r="F84" s="178"/>
      <c r="G84" s="178"/>
      <c r="H84" s="171"/>
      <c r="I84" s="171"/>
      <c r="J84" s="171"/>
      <c r="K84" s="171"/>
      <c r="L84" s="171"/>
      <c r="M84" s="26"/>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row>
    <row r="85" spans="2:44">
      <c r="B85" s="171"/>
      <c r="C85" s="171"/>
      <c r="D85" s="178"/>
      <c r="E85" s="178"/>
      <c r="F85" s="178"/>
      <c r="G85" s="178"/>
      <c r="H85" s="171"/>
      <c r="I85" s="171"/>
      <c r="J85" s="171"/>
      <c r="K85" s="171"/>
      <c r="L85" s="171"/>
      <c r="M85" s="26"/>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row>
    <row r="86" spans="2:44">
      <c r="B86" s="171"/>
      <c r="C86" s="171"/>
      <c r="D86" s="178"/>
      <c r="E86" s="178"/>
      <c r="F86" s="178"/>
      <c r="G86" s="178"/>
      <c r="H86" s="171"/>
      <c r="I86" s="171"/>
      <c r="J86" s="171"/>
      <c r="K86" s="171"/>
      <c r="L86" s="171"/>
      <c r="M86" s="26"/>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row>
    <row r="87" spans="2:44">
      <c r="B87" s="171"/>
      <c r="C87" s="171"/>
      <c r="D87" s="178"/>
      <c r="E87" s="178"/>
      <c r="F87" s="178"/>
      <c r="G87" s="178"/>
      <c r="H87" s="171"/>
      <c r="I87" s="171"/>
      <c r="J87" s="171"/>
      <c r="K87" s="171"/>
      <c r="L87" s="171"/>
      <c r="M87" s="26"/>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row>
    <row r="88" spans="2:44">
      <c r="B88" s="171"/>
      <c r="C88" s="171"/>
      <c r="D88" s="178"/>
      <c r="E88" s="178"/>
      <c r="F88" s="178"/>
      <c r="G88" s="178"/>
      <c r="H88" s="171"/>
      <c r="I88" s="171"/>
      <c r="J88" s="171"/>
      <c r="K88" s="171"/>
      <c r="L88" s="171"/>
      <c r="M88" s="26"/>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row>
    <row r="89" spans="2:44">
      <c r="B89" s="171"/>
      <c r="C89" s="171"/>
      <c r="D89" s="178"/>
      <c r="E89" s="178"/>
      <c r="F89" s="178"/>
      <c r="G89" s="178"/>
      <c r="H89" s="171"/>
      <c r="I89" s="171"/>
      <c r="J89" s="171"/>
      <c r="K89" s="171"/>
      <c r="L89" s="171"/>
      <c r="M89" s="26"/>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row>
    <row r="90" spans="2:44">
      <c r="B90" s="171"/>
      <c r="C90" s="171"/>
      <c r="D90" s="178"/>
      <c r="E90" s="178"/>
      <c r="F90" s="178"/>
      <c r="G90" s="178"/>
      <c r="H90" s="171"/>
      <c r="I90" s="171"/>
      <c r="J90" s="171"/>
      <c r="K90" s="171"/>
      <c r="L90" s="171"/>
      <c r="M90" s="26"/>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row>
    <row r="91" spans="2:44">
      <c r="B91" s="171"/>
      <c r="C91" s="171"/>
      <c r="D91" s="178"/>
      <c r="E91" s="178"/>
      <c r="F91" s="178"/>
      <c r="G91" s="178"/>
      <c r="H91" s="171"/>
      <c r="I91" s="171"/>
      <c r="J91" s="171"/>
      <c r="K91" s="171"/>
      <c r="L91" s="171"/>
      <c r="M91" s="26"/>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row>
    <row r="92" spans="2:44">
      <c r="B92" s="171"/>
      <c r="C92" s="171"/>
      <c r="D92" s="178"/>
      <c r="E92" s="178"/>
      <c r="F92" s="178"/>
      <c r="G92" s="178"/>
      <c r="H92" s="171"/>
      <c r="I92" s="171"/>
      <c r="J92" s="171"/>
      <c r="K92" s="171"/>
      <c r="L92" s="171"/>
      <c r="M92" s="26"/>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row>
    <row r="93" spans="2:44">
      <c r="B93" s="171"/>
      <c r="C93" s="171"/>
      <c r="D93" s="178"/>
      <c r="E93" s="178"/>
      <c r="F93" s="178"/>
      <c r="G93" s="178"/>
      <c r="H93" s="171"/>
      <c r="I93" s="171"/>
      <c r="J93" s="171"/>
      <c r="K93" s="171"/>
      <c r="L93" s="171"/>
      <c r="M93" s="26"/>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row>
    <row r="94" spans="2:44">
      <c r="B94" s="171"/>
      <c r="C94" s="171"/>
      <c r="D94" s="178"/>
      <c r="E94" s="178"/>
      <c r="F94" s="178"/>
      <c r="G94" s="178"/>
      <c r="H94" s="171"/>
      <c r="I94" s="171"/>
      <c r="J94" s="171"/>
      <c r="K94" s="171"/>
      <c r="L94" s="171"/>
      <c r="M94" s="26"/>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row>
    <row r="95" spans="2:44">
      <c r="B95" s="171"/>
      <c r="C95" s="171"/>
      <c r="D95" s="178"/>
      <c r="E95" s="178"/>
      <c r="F95" s="178"/>
      <c r="G95" s="178"/>
      <c r="H95" s="171"/>
      <c r="I95" s="171"/>
      <c r="J95" s="171"/>
      <c r="K95" s="171"/>
      <c r="L95" s="171"/>
      <c r="M95" s="26"/>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row>
    <row r="96" spans="2:44">
      <c r="B96" s="171"/>
      <c r="C96" s="171"/>
      <c r="D96" s="178"/>
      <c r="E96" s="178"/>
      <c r="F96" s="178"/>
      <c r="G96" s="178"/>
      <c r="H96" s="171"/>
      <c r="I96" s="171"/>
      <c r="J96" s="171"/>
      <c r="K96" s="171"/>
      <c r="L96" s="171"/>
      <c r="M96" s="26"/>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row>
    <row r="97" spans="2:44">
      <c r="B97" s="171"/>
      <c r="C97" s="171"/>
      <c r="D97" s="178"/>
      <c r="E97" s="178"/>
      <c r="F97" s="178"/>
      <c r="G97" s="178"/>
      <c r="H97" s="171"/>
      <c r="I97" s="171"/>
      <c r="J97" s="171"/>
      <c r="K97" s="171"/>
      <c r="L97" s="171"/>
      <c r="M97" s="26"/>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1"/>
      <c r="AR97" s="171"/>
    </row>
    <row r="98" spans="2:44">
      <c r="B98" s="171"/>
      <c r="C98" s="171"/>
      <c r="D98" s="178"/>
      <c r="E98" s="178"/>
      <c r="F98" s="178"/>
      <c r="G98" s="178"/>
      <c r="H98" s="171"/>
      <c r="I98" s="171"/>
      <c r="J98" s="171"/>
      <c r="K98" s="171"/>
      <c r="L98" s="171"/>
      <c r="M98" s="26"/>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row>
    <row r="99" spans="2:44">
      <c r="B99" s="171"/>
      <c r="C99" s="171"/>
      <c r="D99" s="178"/>
      <c r="E99" s="178"/>
      <c r="F99" s="178"/>
      <c r="G99" s="178"/>
      <c r="H99" s="171"/>
      <c r="I99" s="171"/>
      <c r="J99" s="171"/>
      <c r="K99" s="171"/>
      <c r="L99" s="171"/>
      <c r="M99" s="26"/>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row>
    <row r="100" spans="2:44">
      <c r="B100" s="171"/>
      <c r="C100" s="171"/>
      <c r="D100" s="178"/>
      <c r="E100" s="178"/>
      <c r="F100" s="178"/>
      <c r="G100" s="178"/>
      <c r="H100" s="171"/>
      <c r="I100" s="171"/>
      <c r="J100" s="171"/>
      <c r="K100" s="171"/>
      <c r="L100" s="171"/>
      <c r="M100" s="26"/>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row>
    <row r="101" spans="2:44">
      <c r="B101" s="171"/>
      <c r="C101" s="171"/>
      <c r="D101" s="178"/>
      <c r="E101" s="178"/>
      <c r="F101" s="178"/>
      <c r="G101" s="178"/>
      <c r="H101" s="171"/>
      <c r="I101" s="171"/>
      <c r="J101" s="171"/>
      <c r="K101" s="171"/>
      <c r="L101" s="171"/>
      <c r="M101" s="26"/>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row>
    <row r="102" spans="2:44">
      <c r="B102" s="171"/>
      <c r="C102" s="171"/>
      <c r="D102" s="178"/>
      <c r="E102" s="178"/>
      <c r="F102" s="178"/>
      <c r="G102" s="178"/>
      <c r="H102" s="171"/>
      <c r="I102" s="171"/>
      <c r="J102" s="171"/>
      <c r="K102" s="171"/>
      <c r="L102" s="171"/>
      <c r="M102" s="26"/>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row>
    <row r="103" spans="2:44">
      <c r="B103" s="171"/>
      <c r="C103" s="171"/>
      <c r="D103" s="178"/>
      <c r="E103" s="178"/>
      <c r="F103" s="178"/>
      <c r="G103" s="178"/>
      <c r="H103" s="171"/>
      <c r="I103" s="171"/>
      <c r="J103" s="171"/>
      <c r="K103" s="171"/>
      <c r="L103" s="171"/>
      <c r="M103" s="26"/>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row>
    <row r="104" spans="2:44">
      <c r="B104" s="171"/>
      <c r="C104" s="171"/>
      <c r="D104" s="178"/>
      <c r="E104" s="178"/>
      <c r="F104" s="178"/>
      <c r="G104" s="178"/>
      <c r="H104" s="171"/>
      <c r="I104" s="171"/>
      <c r="J104" s="171"/>
      <c r="K104" s="171"/>
      <c r="L104" s="171"/>
      <c r="M104" s="26"/>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row>
    <row r="105" spans="2:44">
      <c r="B105" s="171"/>
      <c r="C105" s="171"/>
      <c r="D105" s="178"/>
      <c r="E105" s="178"/>
      <c r="F105" s="178"/>
      <c r="G105" s="178"/>
      <c r="H105" s="171"/>
      <c r="I105" s="171"/>
      <c r="J105" s="171"/>
      <c r="K105" s="171"/>
      <c r="L105" s="171"/>
      <c r="M105" s="26"/>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row>
    <row r="106" spans="2:44">
      <c r="B106" s="171"/>
      <c r="C106" s="171"/>
      <c r="D106" s="178"/>
      <c r="E106" s="178"/>
      <c r="F106" s="178"/>
      <c r="G106" s="178"/>
      <c r="H106" s="171"/>
      <c r="I106" s="171"/>
      <c r="J106" s="171"/>
      <c r="K106" s="171"/>
      <c r="L106" s="171"/>
      <c r="M106" s="26"/>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row>
    <row r="107" spans="2:44">
      <c r="B107" s="171"/>
      <c r="C107" s="171"/>
      <c r="D107" s="178"/>
      <c r="E107" s="178"/>
      <c r="F107" s="178"/>
      <c r="G107" s="178"/>
      <c r="H107" s="171"/>
      <c r="I107" s="171"/>
      <c r="J107" s="171"/>
      <c r="K107" s="171"/>
      <c r="L107" s="171"/>
      <c r="M107" s="26"/>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row>
    <row r="108" spans="2:44">
      <c r="B108" s="171"/>
      <c r="C108" s="171"/>
      <c r="D108" s="178"/>
      <c r="E108" s="178"/>
      <c r="F108" s="178"/>
      <c r="G108" s="178"/>
      <c r="H108" s="171"/>
      <c r="I108" s="171"/>
      <c r="J108" s="171"/>
      <c r="K108" s="171"/>
      <c r="L108" s="171"/>
      <c r="M108" s="26"/>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row>
    <row r="109" spans="2:44">
      <c r="B109" s="171"/>
      <c r="C109" s="171"/>
      <c r="D109" s="178"/>
      <c r="E109" s="178"/>
      <c r="F109" s="178"/>
      <c r="G109" s="178"/>
      <c r="H109" s="171"/>
      <c r="I109" s="171"/>
      <c r="J109" s="171"/>
      <c r="K109" s="171"/>
      <c r="L109" s="171"/>
      <c r="M109" s="26"/>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row>
    <row r="110" spans="2:44">
      <c r="B110" s="171"/>
      <c r="C110" s="171"/>
      <c r="D110" s="178"/>
      <c r="E110" s="178"/>
      <c r="F110" s="178"/>
      <c r="G110" s="178"/>
      <c r="H110" s="171"/>
      <c r="I110" s="171"/>
      <c r="J110" s="171"/>
      <c r="K110" s="171"/>
      <c r="L110" s="171"/>
      <c r="M110" s="26"/>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row>
    <row r="111" spans="2:44">
      <c r="B111" s="171"/>
      <c r="C111" s="171"/>
      <c r="D111" s="178"/>
      <c r="E111" s="178"/>
      <c r="F111" s="178"/>
      <c r="G111" s="178"/>
      <c r="H111" s="171"/>
      <c r="I111" s="171"/>
      <c r="J111" s="171"/>
      <c r="K111" s="171"/>
      <c r="L111" s="171"/>
      <c r="M111" s="26"/>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row>
    <row r="112" spans="2:44">
      <c r="B112" s="171"/>
      <c r="C112" s="171"/>
      <c r="D112" s="178"/>
      <c r="E112" s="178"/>
      <c r="F112" s="178"/>
      <c r="G112" s="178"/>
      <c r="H112" s="171"/>
      <c r="I112" s="171"/>
      <c r="J112" s="171"/>
      <c r="K112" s="171"/>
      <c r="L112" s="171"/>
      <c r="M112" s="26"/>
      <c r="N112" s="171"/>
      <c r="O112" s="171"/>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71"/>
      <c r="AM112" s="171"/>
      <c r="AN112" s="171"/>
      <c r="AO112" s="171"/>
      <c r="AP112" s="171"/>
      <c r="AQ112" s="171"/>
      <c r="AR112" s="171"/>
    </row>
    <row r="113" spans="2:44">
      <c r="B113" s="171"/>
      <c r="C113" s="171"/>
      <c r="D113" s="178"/>
      <c r="E113" s="178"/>
      <c r="F113" s="178"/>
      <c r="G113" s="178"/>
      <c r="H113" s="171"/>
      <c r="I113" s="171"/>
      <c r="J113" s="171"/>
      <c r="K113" s="171"/>
      <c r="L113" s="171"/>
      <c r="M113" s="26"/>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row>
    <row r="114" spans="2:44">
      <c r="B114" s="171"/>
      <c r="C114" s="171"/>
      <c r="D114" s="178"/>
      <c r="E114" s="178"/>
      <c r="F114" s="178"/>
      <c r="G114" s="178"/>
      <c r="H114" s="171"/>
      <c r="I114" s="171"/>
      <c r="J114" s="171"/>
      <c r="K114" s="171"/>
      <c r="L114" s="171"/>
      <c r="M114" s="26"/>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c r="AN114" s="171"/>
      <c r="AO114" s="171"/>
      <c r="AP114" s="171"/>
      <c r="AQ114" s="171"/>
      <c r="AR114" s="171"/>
    </row>
    <row r="115" spans="2:44">
      <c r="B115" s="171"/>
      <c r="C115" s="171"/>
      <c r="D115" s="178"/>
      <c r="E115" s="178"/>
      <c r="F115" s="178"/>
      <c r="G115" s="178"/>
      <c r="H115" s="171"/>
      <c r="I115" s="171"/>
      <c r="J115" s="171"/>
      <c r="K115" s="171"/>
      <c r="L115" s="171"/>
      <c r="M115" s="26"/>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row>
    <row r="116" spans="2:44">
      <c r="B116" s="171"/>
      <c r="C116" s="171"/>
      <c r="D116" s="178"/>
      <c r="E116" s="178"/>
      <c r="F116" s="178"/>
      <c r="G116" s="178"/>
      <c r="H116" s="171"/>
      <c r="I116" s="171"/>
      <c r="J116" s="171"/>
      <c r="K116" s="171"/>
      <c r="L116" s="171"/>
      <c r="M116" s="26"/>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row>
    <row r="117" spans="2:44">
      <c r="B117" s="171"/>
      <c r="C117" s="171"/>
      <c r="D117" s="178"/>
      <c r="E117" s="178"/>
      <c r="F117" s="178"/>
      <c r="G117" s="178"/>
      <c r="H117" s="171"/>
      <c r="I117" s="171"/>
      <c r="J117" s="171"/>
      <c r="K117" s="171"/>
      <c r="L117" s="171"/>
      <c r="M117" s="26"/>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row>
    <row r="118" spans="2:44">
      <c r="B118" s="171"/>
      <c r="C118" s="171"/>
      <c r="D118" s="178"/>
      <c r="E118" s="178"/>
      <c r="F118" s="178"/>
      <c r="G118" s="178"/>
      <c r="H118" s="171"/>
      <c r="I118" s="171"/>
      <c r="J118" s="171"/>
      <c r="K118" s="171"/>
      <c r="L118" s="171"/>
      <c r="M118" s="26"/>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row>
    <row r="119" spans="2:44">
      <c r="B119" s="171"/>
      <c r="C119" s="171"/>
      <c r="D119" s="178"/>
      <c r="E119" s="178"/>
      <c r="F119" s="178"/>
      <c r="G119" s="178"/>
      <c r="H119" s="171"/>
      <c r="I119" s="171"/>
      <c r="J119" s="171"/>
      <c r="K119" s="171"/>
      <c r="L119" s="171"/>
      <c r="M119" s="26"/>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row>
    <row r="120" spans="2:44">
      <c r="B120" s="171"/>
      <c r="C120" s="171"/>
      <c r="D120" s="178"/>
      <c r="E120" s="178"/>
      <c r="F120" s="178"/>
      <c r="G120" s="178"/>
      <c r="H120" s="171"/>
      <c r="I120" s="171"/>
      <c r="J120" s="171"/>
      <c r="K120" s="171"/>
      <c r="L120" s="171"/>
      <c r="M120" s="26"/>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row>
    <row r="121" spans="2:44">
      <c r="B121" s="171"/>
      <c r="C121" s="171"/>
      <c r="D121" s="178"/>
      <c r="E121" s="178"/>
      <c r="F121" s="178"/>
      <c r="G121" s="178"/>
      <c r="H121" s="171"/>
      <c r="I121" s="171"/>
      <c r="J121" s="171"/>
      <c r="K121" s="171"/>
      <c r="L121" s="171"/>
      <c r="M121" s="26"/>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71"/>
      <c r="AM121" s="171"/>
      <c r="AN121" s="171"/>
      <c r="AO121" s="171"/>
      <c r="AP121" s="171"/>
      <c r="AQ121" s="171"/>
      <c r="AR121" s="171"/>
    </row>
    <row r="122" spans="2:44">
      <c r="B122" s="171"/>
      <c r="C122" s="171"/>
      <c r="D122" s="178"/>
      <c r="E122" s="178"/>
      <c r="F122" s="178"/>
      <c r="G122" s="178"/>
      <c r="H122" s="171"/>
      <c r="I122" s="171"/>
      <c r="J122" s="171"/>
      <c r="K122" s="171"/>
      <c r="L122" s="171"/>
      <c r="M122" s="26"/>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c r="AN122" s="171"/>
      <c r="AO122" s="171"/>
      <c r="AP122" s="171"/>
      <c r="AQ122" s="171"/>
      <c r="AR122" s="171"/>
    </row>
    <row r="123" spans="2:44">
      <c r="B123" s="171"/>
      <c r="C123" s="171"/>
      <c r="D123" s="178"/>
      <c r="E123" s="178"/>
      <c r="F123" s="178"/>
      <c r="G123" s="178"/>
      <c r="H123" s="171"/>
      <c r="I123" s="171"/>
      <c r="J123" s="171"/>
      <c r="K123" s="171"/>
      <c r="L123" s="171"/>
      <c r="M123" s="26"/>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c r="AK123" s="171"/>
      <c r="AL123" s="171"/>
      <c r="AM123" s="171"/>
      <c r="AN123" s="171"/>
      <c r="AO123" s="171"/>
      <c r="AP123" s="171"/>
      <c r="AQ123" s="171"/>
      <c r="AR123" s="171"/>
    </row>
    <row r="124" spans="2:44">
      <c r="B124" s="171"/>
      <c r="C124" s="171"/>
      <c r="D124" s="178"/>
      <c r="E124" s="178"/>
      <c r="F124" s="178"/>
      <c r="G124" s="178"/>
      <c r="H124" s="171"/>
      <c r="I124" s="171"/>
      <c r="J124" s="171"/>
      <c r="K124" s="171"/>
      <c r="L124" s="171"/>
      <c r="M124" s="26"/>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row>
    <row r="125" spans="2:44">
      <c r="B125" s="171"/>
      <c r="C125" s="171"/>
      <c r="D125" s="178"/>
      <c r="E125" s="178"/>
      <c r="F125" s="178"/>
      <c r="G125" s="178"/>
      <c r="H125" s="171"/>
      <c r="I125" s="171"/>
      <c r="J125" s="171"/>
      <c r="K125" s="171"/>
      <c r="L125" s="171"/>
      <c r="M125" s="26"/>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171"/>
    </row>
    <row r="126" spans="2:44">
      <c r="B126" s="171"/>
      <c r="C126" s="171"/>
      <c r="D126" s="178"/>
      <c r="E126" s="178"/>
      <c r="F126" s="178"/>
      <c r="G126" s="178"/>
      <c r="H126" s="171"/>
      <c r="I126" s="171"/>
      <c r="J126" s="171"/>
      <c r="K126" s="171"/>
      <c r="L126" s="171"/>
      <c r="M126" s="26"/>
      <c r="N126" s="171"/>
      <c r="O126" s="171"/>
      <c r="P126" s="171"/>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c r="AN126" s="171"/>
      <c r="AO126" s="171"/>
      <c r="AP126" s="171"/>
      <c r="AQ126" s="171"/>
      <c r="AR126" s="171"/>
    </row>
    <row r="127" spans="2:44">
      <c r="B127" s="171"/>
      <c r="C127" s="171"/>
      <c r="D127" s="178"/>
      <c r="E127" s="178"/>
      <c r="F127" s="178"/>
      <c r="G127" s="178"/>
      <c r="H127" s="171"/>
      <c r="I127" s="171"/>
      <c r="J127" s="171"/>
      <c r="K127" s="171"/>
      <c r="L127" s="171"/>
      <c r="M127" s="26"/>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row>
    <row r="128" spans="2:44">
      <c r="B128" s="171"/>
      <c r="C128" s="171"/>
      <c r="D128" s="178"/>
      <c r="E128" s="178"/>
      <c r="F128" s="178"/>
      <c r="G128" s="178"/>
      <c r="H128" s="171"/>
      <c r="I128" s="171"/>
      <c r="J128" s="171"/>
      <c r="K128" s="171"/>
      <c r="L128" s="171"/>
      <c r="M128" s="26"/>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1"/>
      <c r="AJ128" s="171"/>
      <c r="AK128" s="171"/>
      <c r="AL128" s="171"/>
      <c r="AM128" s="171"/>
      <c r="AN128" s="171"/>
      <c r="AO128" s="171"/>
      <c r="AP128" s="171"/>
      <c r="AQ128" s="171"/>
      <c r="AR128" s="171"/>
    </row>
    <row r="129" spans="2:44">
      <c r="B129" s="171"/>
      <c r="C129" s="171"/>
      <c r="D129" s="178"/>
      <c r="E129" s="178"/>
      <c r="F129" s="178"/>
      <c r="G129" s="178"/>
      <c r="H129" s="171"/>
      <c r="I129" s="171"/>
      <c r="J129" s="171"/>
      <c r="K129" s="171"/>
      <c r="L129" s="171"/>
      <c r="M129" s="26"/>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c r="AN129" s="171"/>
      <c r="AO129" s="171"/>
      <c r="AP129" s="171"/>
      <c r="AQ129" s="171"/>
      <c r="AR129" s="171"/>
    </row>
    <row r="130" spans="2:44">
      <c r="B130" s="171"/>
      <c r="C130" s="171"/>
      <c r="D130" s="178"/>
      <c r="E130" s="178"/>
      <c r="F130" s="178"/>
      <c r="G130" s="178"/>
      <c r="H130" s="171"/>
      <c r="I130" s="171"/>
      <c r="J130" s="171"/>
      <c r="K130" s="171"/>
      <c r="L130" s="171"/>
      <c r="M130" s="26"/>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row>
    <row r="131" spans="2:44">
      <c r="B131" s="171"/>
      <c r="C131" s="171"/>
      <c r="D131" s="178"/>
      <c r="E131" s="178"/>
      <c r="F131" s="178"/>
      <c r="G131" s="178"/>
      <c r="H131" s="171"/>
      <c r="I131" s="171"/>
      <c r="J131" s="171"/>
      <c r="K131" s="171"/>
      <c r="L131" s="171"/>
      <c r="M131" s="26"/>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row>
    <row r="132" spans="2:44">
      <c r="B132" s="171"/>
      <c r="C132" s="171"/>
      <c r="D132" s="178"/>
      <c r="E132" s="178"/>
      <c r="F132" s="178"/>
      <c r="G132" s="178"/>
      <c r="H132" s="171"/>
      <c r="I132" s="171"/>
      <c r="J132" s="171"/>
      <c r="K132" s="171"/>
      <c r="L132" s="171"/>
      <c r="M132" s="26"/>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1"/>
      <c r="AJ132" s="171"/>
      <c r="AK132" s="171"/>
      <c r="AL132" s="171"/>
      <c r="AM132" s="171"/>
      <c r="AN132" s="171"/>
      <c r="AO132" s="171"/>
      <c r="AP132" s="171"/>
      <c r="AQ132" s="171"/>
      <c r="AR132" s="171"/>
    </row>
    <row r="133" spans="2:44">
      <c r="B133" s="171"/>
      <c r="C133" s="171"/>
      <c r="D133" s="178"/>
      <c r="E133" s="178"/>
      <c r="F133" s="178"/>
      <c r="G133" s="178"/>
      <c r="H133" s="171"/>
      <c r="I133" s="171"/>
      <c r="J133" s="171"/>
      <c r="K133" s="171"/>
      <c r="L133" s="171"/>
      <c r="M133" s="26"/>
      <c r="N133" s="171"/>
      <c r="O133" s="171"/>
      <c r="P133" s="171"/>
      <c r="Q133" s="171"/>
      <c r="R133" s="171"/>
      <c r="S133" s="171"/>
      <c r="T133" s="171"/>
      <c r="U133" s="171"/>
      <c r="V133" s="171"/>
      <c r="W133" s="171"/>
      <c r="X133" s="171"/>
      <c r="Y133" s="171"/>
      <c r="Z133" s="171"/>
      <c r="AA133" s="171"/>
      <c r="AB133" s="171"/>
      <c r="AC133" s="171"/>
      <c r="AD133" s="171"/>
      <c r="AE133" s="171"/>
      <c r="AF133" s="171"/>
      <c r="AG133" s="171"/>
      <c r="AH133" s="171"/>
      <c r="AI133" s="171"/>
      <c r="AJ133" s="171"/>
      <c r="AK133" s="171"/>
      <c r="AL133" s="171"/>
      <c r="AM133" s="171"/>
      <c r="AN133" s="171"/>
      <c r="AO133" s="171"/>
      <c r="AP133" s="171"/>
      <c r="AQ133" s="171"/>
      <c r="AR133" s="171"/>
    </row>
    <row r="134" spans="2:44">
      <c r="B134" s="171"/>
      <c r="C134" s="171"/>
      <c r="D134" s="178"/>
      <c r="E134" s="178"/>
      <c r="F134" s="178"/>
      <c r="G134" s="178"/>
      <c r="H134" s="171"/>
      <c r="I134" s="171"/>
      <c r="J134" s="171"/>
      <c r="K134" s="171"/>
      <c r="L134" s="171"/>
      <c r="M134" s="26"/>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1"/>
      <c r="AL134" s="171"/>
      <c r="AM134" s="171"/>
      <c r="AN134" s="171"/>
      <c r="AO134" s="171"/>
      <c r="AP134" s="171"/>
      <c r="AQ134" s="171"/>
      <c r="AR134" s="171"/>
    </row>
    <row r="135" spans="2:44">
      <c r="B135" s="171"/>
      <c r="C135" s="171"/>
      <c r="D135" s="178"/>
      <c r="E135" s="178"/>
      <c r="F135" s="178"/>
      <c r="G135" s="178"/>
      <c r="H135" s="171"/>
      <c r="I135" s="171"/>
      <c r="J135" s="171"/>
      <c r="K135" s="171"/>
      <c r="L135" s="171"/>
      <c r="M135" s="26"/>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171"/>
    </row>
    <row r="136" spans="2:44">
      <c r="B136" s="171"/>
      <c r="C136" s="171"/>
      <c r="D136" s="178"/>
      <c r="E136" s="178"/>
      <c r="F136" s="178"/>
      <c r="G136" s="178"/>
      <c r="H136" s="171"/>
      <c r="I136" s="171"/>
      <c r="J136" s="171"/>
      <c r="K136" s="171"/>
      <c r="L136" s="171"/>
      <c r="M136" s="26"/>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c r="AN136" s="171"/>
      <c r="AO136" s="171"/>
      <c r="AP136" s="171"/>
      <c r="AQ136" s="171"/>
      <c r="AR136" s="171"/>
    </row>
    <row r="137" spans="2:44">
      <c r="B137" s="171"/>
      <c r="C137" s="171"/>
      <c r="D137" s="178"/>
      <c r="E137" s="178"/>
      <c r="F137" s="178"/>
      <c r="G137" s="178"/>
      <c r="H137" s="171"/>
      <c r="I137" s="171"/>
      <c r="J137" s="171"/>
      <c r="K137" s="171"/>
      <c r="L137" s="171"/>
      <c r="M137" s="26"/>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171"/>
    </row>
    <row r="138" spans="2:44">
      <c r="B138" s="171"/>
      <c r="C138" s="171"/>
      <c r="D138" s="178"/>
      <c r="E138" s="178"/>
      <c r="F138" s="178"/>
      <c r="G138" s="178"/>
      <c r="H138" s="171"/>
      <c r="I138" s="171"/>
      <c r="J138" s="171"/>
      <c r="K138" s="171"/>
      <c r="L138" s="171"/>
      <c r="M138" s="26"/>
      <c r="N138" s="171"/>
      <c r="O138" s="171"/>
      <c r="P138" s="171"/>
      <c r="Q138" s="171"/>
      <c r="R138" s="171"/>
      <c r="S138" s="171"/>
      <c r="T138" s="171"/>
      <c r="U138" s="171"/>
      <c r="V138" s="171"/>
      <c r="W138" s="171"/>
      <c r="X138" s="171"/>
      <c r="Y138" s="171"/>
      <c r="Z138" s="171"/>
      <c r="AA138" s="171"/>
      <c r="AB138" s="171"/>
      <c r="AC138" s="171"/>
      <c r="AD138" s="171"/>
      <c r="AE138" s="171"/>
      <c r="AF138" s="171"/>
      <c r="AG138" s="171"/>
      <c r="AH138" s="171"/>
      <c r="AI138" s="171"/>
      <c r="AJ138" s="171"/>
      <c r="AK138" s="171"/>
      <c r="AL138" s="171"/>
      <c r="AM138" s="171"/>
      <c r="AN138" s="171"/>
      <c r="AO138" s="171"/>
      <c r="AP138" s="171"/>
      <c r="AQ138" s="171"/>
      <c r="AR138" s="171"/>
    </row>
    <row r="139" spans="2:44">
      <c r="B139" s="171"/>
      <c r="C139" s="171"/>
      <c r="D139" s="178"/>
      <c r="E139" s="178"/>
      <c r="F139" s="178"/>
      <c r="G139" s="178"/>
      <c r="H139" s="171"/>
      <c r="I139" s="171"/>
      <c r="J139" s="171"/>
      <c r="K139" s="171"/>
      <c r="L139" s="171"/>
      <c r="M139" s="26"/>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171"/>
    </row>
    <row r="140" spans="2:44">
      <c r="B140" s="171"/>
      <c r="C140" s="171"/>
      <c r="D140" s="178"/>
      <c r="E140" s="178"/>
      <c r="F140" s="178"/>
      <c r="G140" s="178"/>
      <c r="H140" s="171"/>
      <c r="I140" s="171"/>
      <c r="J140" s="171"/>
      <c r="K140" s="171"/>
      <c r="L140" s="171"/>
      <c r="M140" s="26"/>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row>
    <row r="141" spans="2:44">
      <c r="B141" s="171"/>
      <c r="C141" s="171"/>
      <c r="D141" s="178"/>
      <c r="E141" s="178"/>
      <c r="F141" s="178"/>
      <c r="G141" s="178"/>
      <c r="H141" s="171"/>
      <c r="I141" s="171"/>
      <c r="J141" s="171"/>
      <c r="K141" s="171"/>
      <c r="L141" s="171"/>
      <c r="M141" s="26"/>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row>
    <row r="142" spans="2:44">
      <c r="B142" s="171"/>
      <c r="C142" s="171"/>
      <c r="D142" s="178"/>
      <c r="E142" s="178"/>
      <c r="F142" s="178"/>
      <c r="G142" s="178"/>
      <c r="H142" s="171"/>
      <c r="I142" s="171"/>
      <c r="J142" s="171"/>
      <c r="K142" s="171"/>
      <c r="L142" s="171"/>
      <c r="M142" s="26"/>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1"/>
      <c r="AL142" s="171"/>
      <c r="AM142" s="171"/>
      <c r="AN142" s="171"/>
      <c r="AO142" s="171"/>
      <c r="AP142" s="171"/>
      <c r="AQ142" s="171"/>
      <c r="AR142" s="171"/>
    </row>
    <row r="143" spans="2:44">
      <c r="B143" s="171"/>
      <c r="C143" s="171"/>
      <c r="D143" s="178"/>
      <c r="E143" s="178"/>
      <c r="F143" s="178"/>
      <c r="G143" s="178"/>
      <c r="H143" s="171"/>
      <c r="I143" s="171"/>
      <c r="J143" s="171"/>
      <c r="K143" s="171"/>
      <c r="L143" s="171"/>
      <c r="M143" s="26"/>
      <c r="N143" s="171"/>
      <c r="O143" s="171"/>
      <c r="P143" s="171"/>
      <c r="Q143" s="171"/>
      <c r="R143" s="171"/>
      <c r="S143" s="171"/>
      <c r="T143" s="171"/>
      <c r="U143" s="171"/>
      <c r="V143" s="171"/>
      <c r="W143" s="171"/>
      <c r="X143" s="171"/>
      <c r="Y143" s="171"/>
      <c r="Z143" s="171"/>
      <c r="AA143" s="171"/>
      <c r="AB143" s="171"/>
      <c r="AC143" s="171"/>
      <c r="AD143" s="171"/>
      <c r="AE143" s="171"/>
      <c r="AF143" s="171"/>
      <c r="AG143" s="171"/>
      <c r="AH143" s="171"/>
      <c r="AI143" s="171"/>
      <c r="AJ143" s="171"/>
      <c r="AK143" s="171"/>
      <c r="AL143" s="171"/>
      <c r="AM143" s="171"/>
      <c r="AN143" s="171"/>
      <c r="AO143" s="171"/>
      <c r="AP143" s="171"/>
      <c r="AQ143" s="171"/>
      <c r="AR143" s="171"/>
    </row>
    <row r="144" spans="2:44">
      <c r="B144" s="171"/>
      <c r="C144" s="171"/>
      <c r="D144" s="178"/>
      <c r="E144" s="178"/>
      <c r="F144" s="178"/>
      <c r="G144" s="178"/>
      <c r="H144" s="171"/>
      <c r="I144" s="171"/>
      <c r="J144" s="171"/>
      <c r="K144" s="171"/>
      <c r="L144" s="171"/>
      <c r="M144" s="26"/>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1"/>
      <c r="AK144" s="171"/>
      <c r="AL144" s="171"/>
      <c r="AM144" s="171"/>
      <c r="AN144" s="171"/>
      <c r="AO144" s="171"/>
      <c r="AP144" s="171"/>
      <c r="AQ144" s="171"/>
      <c r="AR144" s="171"/>
    </row>
    <row r="145" spans="2:44">
      <c r="B145" s="171"/>
      <c r="C145" s="171"/>
      <c r="D145" s="178"/>
      <c r="E145" s="178"/>
      <c r="F145" s="178"/>
      <c r="G145" s="178"/>
      <c r="H145" s="171"/>
      <c r="I145" s="171"/>
      <c r="J145" s="171"/>
      <c r="K145" s="171"/>
      <c r="L145" s="171"/>
      <c r="M145" s="26"/>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171"/>
    </row>
    <row r="146" spans="2:44">
      <c r="B146" s="171"/>
      <c r="C146" s="171"/>
      <c r="D146" s="178"/>
      <c r="E146" s="178"/>
      <c r="F146" s="178"/>
      <c r="G146" s="178"/>
      <c r="H146" s="171"/>
      <c r="I146" s="171"/>
      <c r="J146" s="171"/>
      <c r="K146" s="171"/>
      <c r="L146" s="171"/>
      <c r="M146" s="26"/>
      <c r="N146" s="171"/>
      <c r="O146" s="171"/>
      <c r="P146" s="171"/>
      <c r="Q146" s="171"/>
      <c r="R146" s="171"/>
      <c r="S146" s="171"/>
      <c r="T146" s="171"/>
      <c r="U146" s="171"/>
      <c r="V146" s="171"/>
      <c r="W146" s="171"/>
      <c r="X146" s="171"/>
      <c r="Y146" s="171"/>
      <c r="Z146" s="171"/>
      <c r="AA146" s="171"/>
      <c r="AB146" s="171"/>
      <c r="AC146" s="171"/>
      <c r="AD146" s="171"/>
      <c r="AE146" s="171"/>
      <c r="AF146" s="171"/>
      <c r="AG146" s="171"/>
      <c r="AH146" s="171"/>
      <c r="AI146" s="171"/>
      <c r="AJ146" s="171"/>
      <c r="AK146" s="171"/>
      <c r="AL146" s="171"/>
      <c r="AM146" s="171"/>
      <c r="AN146" s="171"/>
      <c r="AO146" s="171"/>
      <c r="AP146" s="171"/>
      <c r="AQ146" s="171"/>
      <c r="AR146" s="171"/>
    </row>
    <row r="147" spans="2:44">
      <c r="B147" s="171"/>
      <c r="C147" s="171"/>
      <c r="D147" s="178"/>
      <c r="E147" s="178"/>
      <c r="F147" s="178"/>
      <c r="G147" s="178"/>
      <c r="H147" s="171"/>
      <c r="I147" s="171"/>
      <c r="J147" s="171"/>
      <c r="K147" s="171"/>
      <c r="L147" s="171"/>
      <c r="M147" s="26"/>
      <c r="N147" s="171"/>
      <c r="O147" s="171"/>
      <c r="P147" s="171"/>
      <c r="Q147" s="171"/>
      <c r="R147" s="171"/>
      <c r="S147" s="171"/>
      <c r="T147" s="171"/>
      <c r="U147" s="171"/>
      <c r="V147" s="171"/>
      <c r="W147" s="171"/>
      <c r="X147" s="171"/>
      <c r="Y147" s="171"/>
      <c r="Z147" s="171"/>
      <c r="AA147" s="171"/>
      <c r="AB147" s="171"/>
      <c r="AC147" s="171"/>
      <c r="AD147" s="171"/>
      <c r="AE147" s="171"/>
      <c r="AF147" s="171"/>
      <c r="AG147" s="171"/>
      <c r="AH147" s="171"/>
      <c r="AI147" s="171"/>
      <c r="AJ147" s="171"/>
      <c r="AK147" s="171"/>
      <c r="AL147" s="171"/>
      <c r="AM147" s="171"/>
      <c r="AN147" s="171"/>
      <c r="AO147" s="171"/>
      <c r="AP147" s="171"/>
      <c r="AQ147" s="171"/>
      <c r="AR147" s="171"/>
    </row>
    <row r="148" spans="2:44">
      <c r="B148" s="171"/>
      <c r="C148" s="171"/>
      <c r="D148" s="178"/>
      <c r="E148" s="178"/>
      <c r="F148" s="178"/>
      <c r="G148" s="178"/>
      <c r="H148" s="171"/>
      <c r="I148" s="171"/>
      <c r="J148" s="171"/>
      <c r="K148" s="171"/>
      <c r="L148" s="171"/>
      <c r="M148" s="26"/>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1"/>
      <c r="AK148" s="171"/>
      <c r="AL148" s="171"/>
      <c r="AM148" s="171"/>
      <c r="AN148" s="171"/>
      <c r="AO148" s="171"/>
      <c r="AP148" s="171"/>
      <c r="AQ148" s="171"/>
      <c r="AR148" s="171"/>
    </row>
    <row r="149" spans="2:44">
      <c r="B149" s="171"/>
      <c r="C149" s="171"/>
      <c r="D149" s="178"/>
      <c r="E149" s="178"/>
      <c r="F149" s="178"/>
      <c r="G149" s="178"/>
      <c r="H149" s="171"/>
      <c r="I149" s="171"/>
      <c r="J149" s="171"/>
      <c r="K149" s="171"/>
      <c r="L149" s="171"/>
      <c r="M149" s="26"/>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row>
    <row r="150" spans="2:44">
      <c r="B150" s="171"/>
      <c r="C150" s="171"/>
      <c r="D150" s="178"/>
      <c r="E150" s="178"/>
      <c r="F150" s="178"/>
      <c r="G150" s="178"/>
      <c r="H150" s="171"/>
      <c r="I150" s="171"/>
      <c r="J150" s="171"/>
      <c r="K150" s="171"/>
      <c r="L150" s="171"/>
      <c r="M150" s="26"/>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row>
    <row r="151" spans="2:44">
      <c r="B151" s="171"/>
      <c r="C151" s="171"/>
      <c r="D151" s="178"/>
      <c r="E151" s="178"/>
      <c r="F151" s="178"/>
      <c r="G151" s="178"/>
      <c r="H151" s="171"/>
      <c r="I151" s="171"/>
      <c r="J151" s="171"/>
      <c r="K151" s="171"/>
      <c r="L151" s="171"/>
      <c r="M151" s="26"/>
      <c r="N151" s="171"/>
      <c r="O151" s="171"/>
      <c r="P151" s="171"/>
      <c r="Q151" s="171"/>
      <c r="R151" s="171"/>
      <c r="S151" s="171"/>
      <c r="T151" s="171"/>
      <c r="U151" s="171"/>
      <c r="V151" s="171"/>
      <c r="W151" s="171"/>
      <c r="X151" s="171"/>
      <c r="Y151" s="171"/>
      <c r="Z151" s="171"/>
      <c r="AA151" s="171"/>
      <c r="AB151" s="171"/>
      <c r="AC151" s="171"/>
      <c r="AD151" s="171"/>
      <c r="AE151" s="171"/>
      <c r="AF151" s="171"/>
      <c r="AG151" s="171"/>
      <c r="AH151" s="171"/>
      <c r="AI151" s="171"/>
      <c r="AJ151" s="171"/>
      <c r="AK151" s="171"/>
      <c r="AL151" s="171"/>
      <c r="AM151" s="171"/>
      <c r="AN151" s="171"/>
      <c r="AO151" s="171"/>
      <c r="AP151" s="171"/>
      <c r="AQ151" s="171"/>
      <c r="AR151" s="171"/>
    </row>
    <row r="152" spans="2:44">
      <c r="B152" s="171"/>
      <c r="C152" s="171"/>
      <c r="D152" s="178"/>
      <c r="E152" s="178"/>
      <c r="F152" s="178"/>
      <c r="G152" s="178"/>
      <c r="H152" s="171"/>
      <c r="I152" s="171"/>
      <c r="J152" s="171"/>
      <c r="K152" s="171"/>
      <c r="L152" s="171"/>
      <c r="M152" s="26"/>
      <c r="N152" s="171"/>
      <c r="O152" s="171"/>
      <c r="P152" s="171"/>
      <c r="Q152" s="171"/>
      <c r="R152" s="171"/>
      <c r="S152" s="171"/>
      <c r="T152" s="171"/>
      <c r="U152" s="171"/>
      <c r="V152" s="171"/>
      <c r="W152" s="171"/>
      <c r="X152" s="171"/>
      <c r="Y152" s="171"/>
      <c r="Z152" s="171"/>
      <c r="AA152" s="171"/>
      <c r="AB152" s="171"/>
      <c r="AC152" s="171"/>
      <c r="AD152" s="171"/>
      <c r="AE152" s="171"/>
      <c r="AF152" s="171"/>
      <c r="AG152" s="171"/>
      <c r="AH152" s="171"/>
      <c r="AI152" s="171"/>
      <c r="AJ152" s="171"/>
      <c r="AK152" s="171"/>
      <c r="AL152" s="171"/>
      <c r="AM152" s="171"/>
      <c r="AN152" s="171"/>
      <c r="AO152" s="171"/>
      <c r="AP152" s="171"/>
      <c r="AQ152" s="171"/>
      <c r="AR152" s="171"/>
    </row>
    <row r="153" spans="2:44">
      <c r="B153" s="171"/>
      <c r="C153" s="171"/>
      <c r="D153" s="178"/>
      <c r="E153" s="178"/>
      <c r="F153" s="178"/>
      <c r="G153" s="178"/>
      <c r="H153" s="171"/>
      <c r="I153" s="171"/>
      <c r="J153" s="171"/>
      <c r="K153" s="171"/>
      <c r="L153" s="171"/>
      <c r="M153" s="26"/>
      <c r="N153" s="171"/>
      <c r="O153" s="171"/>
      <c r="P153" s="171"/>
      <c r="Q153" s="171"/>
      <c r="R153" s="171"/>
      <c r="S153" s="171"/>
      <c r="T153" s="171"/>
      <c r="U153" s="171"/>
      <c r="V153" s="171"/>
      <c r="W153" s="171"/>
      <c r="X153" s="171"/>
      <c r="Y153" s="171"/>
      <c r="Z153" s="171"/>
      <c r="AA153" s="171"/>
      <c r="AB153" s="171"/>
      <c r="AC153" s="171"/>
      <c r="AD153" s="171"/>
      <c r="AE153" s="171"/>
      <c r="AF153" s="171"/>
      <c r="AG153" s="171"/>
      <c r="AH153" s="171"/>
      <c r="AI153" s="171"/>
      <c r="AJ153" s="171"/>
      <c r="AK153" s="171"/>
      <c r="AL153" s="171"/>
      <c r="AM153" s="171"/>
      <c r="AN153" s="171"/>
      <c r="AO153" s="171"/>
      <c r="AP153" s="171"/>
      <c r="AQ153" s="171"/>
      <c r="AR153" s="171"/>
    </row>
    <row r="154" spans="2:44">
      <c r="B154" s="171"/>
      <c r="C154" s="171"/>
      <c r="D154" s="178"/>
      <c r="E154" s="178"/>
      <c r="F154" s="178"/>
      <c r="G154" s="178"/>
      <c r="H154" s="171"/>
      <c r="I154" s="171"/>
      <c r="J154" s="171"/>
      <c r="K154" s="171"/>
      <c r="L154" s="171"/>
      <c r="M154" s="26"/>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c r="AN154" s="171"/>
      <c r="AO154" s="171"/>
      <c r="AP154" s="171"/>
      <c r="AQ154" s="171"/>
      <c r="AR154" s="171"/>
    </row>
    <row r="155" spans="2:44">
      <c r="B155" s="171"/>
      <c r="C155" s="171"/>
      <c r="D155" s="178"/>
      <c r="E155" s="178"/>
      <c r="F155" s="178"/>
      <c r="G155" s="178"/>
      <c r="H155" s="171"/>
      <c r="I155" s="171"/>
      <c r="J155" s="171"/>
      <c r="K155" s="171"/>
      <c r="L155" s="171"/>
      <c r="M155" s="26"/>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c r="AN155" s="171"/>
      <c r="AO155" s="171"/>
      <c r="AP155" s="171"/>
      <c r="AQ155" s="171"/>
      <c r="AR155" s="171"/>
    </row>
    <row r="156" spans="2:44">
      <c r="B156" s="171"/>
      <c r="C156" s="171"/>
      <c r="D156" s="178"/>
      <c r="E156" s="178"/>
      <c r="F156" s="178"/>
      <c r="G156" s="178"/>
      <c r="H156" s="171"/>
      <c r="I156" s="171"/>
      <c r="J156" s="171"/>
      <c r="K156" s="171"/>
      <c r="L156" s="171"/>
      <c r="M156" s="26"/>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c r="AN156" s="171"/>
      <c r="AO156" s="171"/>
      <c r="AP156" s="171"/>
      <c r="AQ156" s="171"/>
      <c r="AR156" s="171"/>
    </row>
    <row r="157" spans="2:44">
      <c r="B157" s="171"/>
      <c r="C157" s="171"/>
      <c r="D157" s="178"/>
      <c r="E157" s="178"/>
      <c r="F157" s="178"/>
      <c r="G157" s="178"/>
      <c r="H157" s="171"/>
      <c r="I157" s="171"/>
      <c r="J157" s="171"/>
      <c r="K157" s="171"/>
      <c r="L157" s="171"/>
      <c r="M157" s="26"/>
      <c r="N157" s="171"/>
      <c r="O157" s="171"/>
      <c r="P157" s="171"/>
      <c r="Q157" s="171"/>
      <c r="R157" s="171"/>
      <c r="S157" s="171"/>
      <c r="T157" s="171"/>
      <c r="U157" s="171"/>
      <c r="V157" s="171"/>
      <c r="W157" s="171"/>
      <c r="X157" s="171"/>
      <c r="Y157" s="171"/>
      <c r="Z157" s="171"/>
      <c r="AA157" s="171"/>
      <c r="AB157" s="171"/>
      <c r="AC157" s="171"/>
      <c r="AD157" s="171"/>
      <c r="AE157" s="171"/>
      <c r="AF157" s="171"/>
      <c r="AG157" s="171"/>
      <c r="AH157" s="171"/>
      <c r="AI157" s="171"/>
      <c r="AJ157" s="171"/>
      <c r="AK157" s="171"/>
      <c r="AL157" s="171"/>
      <c r="AM157" s="171"/>
      <c r="AN157" s="171"/>
      <c r="AO157" s="171"/>
      <c r="AP157" s="171"/>
      <c r="AQ157" s="171"/>
      <c r="AR157" s="171"/>
    </row>
    <row r="158" spans="2:44">
      <c r="B158" s="171"/>
      <c r="C158" s="171"/>
      <c r="D158" s="178"/>
      <c r="E158" s="178"/>
      <c r="F158" s="178"/>
      <c r="G158" s="178"/>
      <c r="H158" s="171"/>
      <c r="I158" s="171"/>
      <c r="J158" s="171"/>
      <c r="K158" s="171"/>
      <c r="L158" s="171"/>
      <c r="M158" s="26"/>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1"/>
      <c r="AQ158" s="171"/>
      <c r="AR158" s="171"/>
    </row>
    <row r="159" spans="2:44">
      <c r="B159" s="171"/>
      <c r="C159" s="171"/>
      <c r="D159" s="178"/>
      <c r="E159" s="178"/>
      <c r="F159" s="178"/>
      <c r="G159" s="178"/>
      <c r="H159" s="171"/>
      <c r="I159" s="171"/>
      <c r="J159" s="171"/>
      <c r="K159" s="171"/>
      <c r="L159" s="171"/>
      <c r="M159" s="26"/>
      <c r="N159" s="171"/>
      <c r="O159" s="171"/>
      <c r="P159" s="171"/>
      <c r="Q159" s="171"/>
      <c r="R159" s="171"/>
      <c r="S159" s="171"/>
      <c r="T159" s="171"/>
      <c r="U159" s="171"/>
      <c r="V159" s="171"/>
      <c r="W159" s="171"/>
      <c r="X159" s="171"/>
      <c r="Y159" s="171"/>
      <c r="Z159" s="171"/>
      <c r="AA159" s="171"/>
      <c r="AB159" s="171"/>
      <c r="AC159" s="171"/>
      <c r="AD159" s="171"/>
      <c r="AE159" s="171"/>
      <c r="AF159" s="171"/>
      <c r="AG159" s="171"/>
      <c r="AH159" s="171"/>
      <c r="AI159" s="171"/>
      <c r="AJ159" s="171"/>
      <c r="AK159" s="171"/>
      <c r="AL159" s="171"/>
      <c r="AM159" s="171"/>
      <c r="AN159" s="171"/>
      <c r="AO159" s="171"/>
      <c r="AP159" s="171"/>
      <c r="AQ159" s="171"/>
      <c r="AR159" s="171"/>
    </row>
    <row r="160" spans="2:44">
      <c r="B160" s="171"/>
      <c r="C160" s="171"/>
      <c r="D160" s="178"/>
      <c r="E160" s="178"/>
      <c r="F160" s="178"/>
      <c r="G160" s="178"/>
      <c r="H160" s="171"/>
      <c r="I160" s="171"/>
      <c r="J160" s="171"/>
      <c r="K160" s="171"/>
      <c r="L160" s="171"/>
      <c r="M160" s="26"/>
      <c r="N160" s="171"/>
      <c r="O160" s="171"/>
      <c r="P160" s="171"/>
      <c r="Q160" s="171"/>
      <c r="R160" s="171"/>
      <c r="S160" s="171"/>
      <c r="T160" s="171"/>
      <c r="U160" s="171"/>
      <c r="V160" s="171"/>
      <c r="W160" s="171"/>
      <c r="X160" s="171"/>
      <c r="Y160" s="171"/>
      <c r="Z160" s="171"/>
      <c r="AA160" s="171"/>
      <c r="AB160" s="171"/>
      <c r="AC160" s="171"/>
      <c r="AD160" s="171"/>
      <c r="AE160" s="171"/>
      <c r="AF160" s="171"/>
      <c r="AG160" s="171"/>
      <c r="AH160" s="171"/>
      <c r="AI160" s="171"/>
      <c r="AJ160" s="171"/>
      <c r="AK160" s="171"/>
      <c r="AL160" s="171"/>
      <c r="AM160" s="171"/>
      <c r="AN160" s="171"/>
      <c r="AO160" s="171"/>
      <c r="AP160" s="171"/>
      <c r="AQ160" s="171"/>
      <c r="AR160" s="171"/>
    </row>
    <row r="161" spans="2:44">
      <c r="B161" s="171"/>
      <c r="C161" s="171"/>
      <c r="D161" s="178"/>
      <c r="E161" s="178"/>
      <c r="F161" s="178"/>
      <c r="G161" s="178"/>
      <c r="H161" s="171"/>
      <c r="I161" s="171"/>
      <c r="J161" s="171"/>
      <c r="K161" s="171"/>
      <c r="L161" s="171"/>
      <c r="M161" s="26"/>
      <c r="N161" s="171"/>
      <c r="O161" s="171"/>
      <c r="P161" s="171"/>
      <c r="Q161" s="171"/>
      <c r="R161" s="171"/>
      <c r="S161" s="171"/>
      <c r="T161" s="171"/>
      <c r="U161" s="171"/>
      <c r="V161" s="171"/>
      <c r="W161" s="171"/>
      <c r="X161" s="171"/>
      <c r="Y161" s="171"/>
      <c r="Z161" s="171"/>
      <c r="AA161" s="171"/>
      <c r="AB161" s="171"/>
      <c r="AC161" s="171"/>
      <c r="AD161" s="171"/>
      <c r="AE161" s="171"/>
      <c r="AF161" s="171"/>
      <c r="AG161" s="171"/>
      <c r="AH161" s="171"/>
      <c r="AI161" s="171"/>
      <c r="AJ161" s="171"/>
      <c r="AK161" s="171"/>
      <c r="AL161" s="171"/>
      <c r="AM161" s="171"/>
      <c r="AN161" s="171"/>
      <c r="AO161" s="171"/>
      <c r="AP161" s="171"/>
      <c r="AQ161" s="171"/>
      <c r="AR161" s="171"/>
    </row>
    <row r="162" spans="2:44">
      <c r="B162" s="171"/>
      <c r="C162" s="171"/>
      <c r="D162" s="178"/>
      <c r="E162" s="178"/>
      <c r="F162" s="178"/>
      <c r="G162" s="178"/>
      <c r="H162" s="171"/>
      <c r="I162" s="171"/>
      <c r="J162" s="171"/>
      <c r="K162" s="171"/>
      <c r="L162" s="171"/>
      <c r="M162" s="26"/>
      <c r="N162" s="171"/>
      <c r="O162" s="171"/>
      <c r="P162" s="171"/>
      <c r="Q162" s="171"/>
      <c r="R162" s="171"/>
      <c r="S162" s="171"/>
      <c r="T162" s="171"/>
      <c r="U162" s="171"/>
      <c r="V162" s="171"/>
      <c r="W162" s="171"/>
      <c r="X162" s="171"/>
      <c r="Y162" s="171"/>
      <c r="Z162" s="171"/>
      <c r="AA162" s="171"/>
      <c r="AB162" s="171"/>
      <c r="AC162" s="171"/>
      <c r="AD162" s="171"/>
      <c r="AE162" s="171"/>
      <c r="AF162" s="171"/>
      <c r="AG162" s="171"/>
      <c r="AH162" s="171"/>
      <c r="AI162" s="171"/>
      <c r="AJ162" s="171"/>
      <c r="AK162" s="171"/>
      <c r="AL162" s="171"/>
      <c r="AM162" s="171"/>
      <c r="AN162" s="171"/>
      <c r="AO162" s="171"/>
      <c r="AP162" s="171"/>
      <c r="AQ162" s="171"/>
      <c r="AR162" s="171"/>
    </row>
    <row r="163" spans="2:44">
      <c r="B163" s="171"/>
      <c r="C163" s="171"/>
      <c r="D163" s="178"/>
      <c r="E163" s="178"/>
      <c r="F163" s="178"/>
      <c r="G163" s="178"/>
      <c r="H163" s="171"/>
      <c r="I163" s="171"/>
      <c r="J163" s="171"/>
      <c r="K163" s="171"/>
      <c r="L163" s="171"/>
      <c r="M163" s="26"/>
      <c r="N163" s="171"/>
      <c r="O163" s="171"/>
      <c r="P163" s="171"/>
      <c r="Q163" s="171"/>
      <c r="R163" s="171"/>
      <c r="S163" s="171"/>
      <c r="T163" s="171"/>
      <c r="U163" s="171"/>
      <c r="V163" s="171"/>
      <c r="W163" s="171"/>
      <c r="X163" s="171"/>
      <c r="Y163" s="171"/>
      <c r="Z163" s="171"/>
      <c r="AA163" s="171"/>
      <c r="AB163" s="171"/>
      <c r="AC163" s="171"/>
      <c r="AD163" s="171"/>
      <c r="AE163" s="171"/>
      <c r="AF163" s="171"/>
      <c r="AG163" s="171"/>
      <c r="AH163" s="171"/>
      <c r="AI163" s="171"/>
      <c r="AJ163" s="171"/>
      <c r="AK163" s="171"/>
      <c r="AL163" s="171"/>
      <c r="AM163" s="171"/>
      <c r="AN163" s="171"/>
      <c r="AO163" s="171"/>
      <c r="AP163" s="171"/>
      <c r="AQ163" s="171"/>
      <c r="AR163" s="171"/>
    </row>
    <row r="164" spans="2:44">
      <c r="B164" s="171"/>
      <c r="C164" s="171"/>
      <c r="D164" s="178"/>
      <c r="E164" s="178"/>
      <c r="F164" s="178"/>
      <c r="G164" s="178"/>
      <c r="H164" s="171"/>
      <c r="I164" s="171"/>
      <c r="J164" s="171"/>
      <c r="K164" s="171"/>
      <c r="L164" s="171"/>
      <c r="M164" s="26"/>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c r="AK164" s="171"/>
      <c r="AL164" s="171"/>
      <c r="AM164" s="171"/>
      <c r="AN164" s="171"/>
      <c r="AO164" s="171"/>
      <c r="AP164" s="171"/>
      <c r="AQ164" s="171"/>
      <c r="AR164" s="171"/>
    </row>
    <row r="165" spans="2:44">
      <c r="B165" s="171"/>
      <c r="C165" s="171"/>
      <c r="D165" s="178"/>
      <c r="E165" s="178"/>
      <c r="F165" s="178"/>
      <c r="G165" s="178"/>
      <c r="H165" s="171"/>
      <c r="I165" s="171"/>
      <c r="J165" s="171"/>
      <c r="K165" s="171"/>
      <c r="L165" s="171"/>
      <c r="M165" s="26"/>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c r="AI165" s="171"/>
      <c r="AJ165" s="171"/>
      <c r="AK165" s="171"/>
      <c r="AL165" s="171"/>
      <c r="AM165" s="171"/>
      <c r="AN165" s="171"/>
      <c r="AO165" s="171"/>
      <c r="AP165" s="171"/>
      <c r="AQ165" s="171"/>
      <c r="AR165" s="171"/>
    </row>
    <row r="166" spans="2:44">
      <c r="B166" s="171"/>
      <c r="C166" s="171"/>
      <c r="D166" s="178"/>
      <c r="E166" s="178"/>
      <c r="F166" s="178"/>
      <c r="G166" s="178"/>
      <c r="H166" s="171"/>
      <c r="I166" s="171"/>
      <c r="J166" s="171"/>
      <c r="K166" s="171"/>
      <c r="L166" s="171"/>
      <c r="M166" s="26"/>
      <c r="N166" s="171"/>
      <c r="O166" s="171"/>
      <c r="P166" s="171"/>
      <c r="Q166" s="171"/>
      <c r="R166" s="171"/>
      <c r="S166" s="171"/>
      <c r="T166" s="171"/>
      <c r="U166" s="171"/>
      <c r="V166" s="171"/>
      <c r="W166" s="171"/>
      <c r="X166" s="171"/>
      <c r="Y166" s="171"/>
      <c r="Z166" s="171"/>
      <c r="AA166" s="171"/>
      <c r="AB166" s="171"/>
      <c r="AC166" s="171"/>
      <c r="AD166" s="171"/>
      <c r="AE166" s="171"/>
      <c r="AF166" s="171"/>
      <c r="AG166" s="171"/>
      <c r="AH166" s="171"/>
      <c r="AI166" s="171"/>
      <c r="AJ166" s="171"/>
      <c r="AK166" s="171"/>
      <c r="AL166" s="171"/>
      <c r="AM166" s="171"/>
      <c r="AN166" s="171"/>
      <c r="AO166" s="171"/>
      <c r="AP166" s="171"/>
      <c r="AQ166" s="171"/>
      <c r="AR166" s="171"/>
    </row>
    <row r="167" spans="2:44">
      <c r="B167" s="171"/>
      <c r="C167" s="171"/>
      <c r="D167" s="178"/>
      <c r="E167" s="178"/>
      <c r="F167" s="178"/>
      <c r="G167" s="178"/>
      <c r="H167" s="171"/>
      <c r="I167" s="171"/>
      <c r="J167" s="171"/>
      <c r="K167" s="171"/>
      <c r="L167" s="171"/>
      <c r="M167" s="26"/>
      <c r="N167" s="171"/>
      <c r="O167" s="171"/>
      <c r="P167" s="171"/>
      <c r="Q167" s="171"/>
      <c r="R167" s="171"/>
      <c r="S167" s="171"/>
      <c r="T167" s="171"/>
      <c r="U167" s="171"/>
      <c r="V167" s="171"/>
      <c r="W167" s="171"/>
      <c r="X167" s="171"/>
      <c r="Y167" s="171"/>
      <c r="Z167" s="171"/>
      <c r="AA167" s="171"/>
      <c r="AB167" s="171"/>
      <c r="AC167" s="171"/>
      <c r="AD167" s="171"/>
      <c r="AE167" s="171"/>
      <c r="AF167" s="171"/>
      <c r="AG167" s="171"/>
      <c r="AH167" s="171"/>
      <c r="AI167" s="171"/>
      <c r="AJ167" s="171"/>
      <c r="AK167" s="171"/>
      <c r="AL167" s="171"/>
      <c r="AM167" s="171"/>
      <c r="AN167" s="171"/>
      <c r="AO167" s="171"/>
      <c r="AP167" s="171"/>
      <c r="AQ167" s="171"/>
      <c r="AR167" s="171"/>
    </row>
    <row r="168" spans="2:44">
      <c r="B168" s="171"/>
      <c r="C168" s="171"/>
      <c r="D168" s="178"/>
      <c r="E168" s="178"/>
      <c r="F168" s="178"/>
      <c r="G168" s="178"/>
      <c r="H168" s="171"/>
      <c r="I168" s="171"/>
      <c r="J168" s="171"/>
      <c r="K168" s="171"/>
      <c r="L168" s="171"/>
      <c r="M168" s="26"/>
      <c r="N168" s="171"/>
      <c r="O168" s="171"/>
      <c r="P168" s="171"/>
      <c r="Q168" s="171"/>
      <c r="R168" s="171"/>
      <c r="S168" s="171"/>
      <c r="T168" s="171"/>
      <c r="U168" s="171"/>
      <c r="V168" s="171"/>
      <c r="W168" s="171"/>
      <c r="X168" s="171"/>
      <c r="Y168" s="171"/>
      <c r="Z168" s="171"/>
      <c r="AA168" s="171"/>
      <c r="AB168" s="171"/>
      <c r="AC168" s="171"/>
      <c r="AD168" s="171"/>
      <c r="AE168" s="171"/>
      <c r="AF168" s="171"/>
      <c r="AG168" s="171"/>
      <c r="AH168" s="171"/>
      <c r="AI168" s="171"/>
      <c r="AJ168" s="171"/>
      <c r="AK168" s="171"/>
      <c r="AL168" s="171"/>
      <c r="AM168" s="171"/>
      <c r="AN168" s="171"/>
      <c r="AO168" s="171"/>
      <c r="AP168" s="171"/>
      <c r="AQ168" s="171"/>
      <c r="AR168" s="171"/>
    </row>
    <row r="169" spans="2:44">
      <c r="B169" s="171"/>
      <c r="C169" s="171"/>
      <c r="D169" s="178"/>
      <c r="E169" s="178"/>
      <c r="F169" s="178"/>
      <c r="G169" s="178"/>
      <c r="H169" s="171"/>
      <c r="I169" s="171"/>
      <c r="J169" s="171"/>
      <c r="K169" s="171"/>
      <c r="L169" s="171"/>
      <c r="M169" s="26"/>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71"/>
      <c r="AJ169" s="171"/>
      <c r="AK169" s="171"/>
      <c r="AL169" s="171"/>
      <c r="AM169" s="171"/>
      <c r="AN169" s="171"/>
      <c r="AO169" s="171"/>
      <c r="AP169" s="171"/>
      <c r="AQ169" s="171"/>
      <c r="AR169" s="171"/>
    </row>
    <row r="170" spans="2:44">
      <c r="B170" s="171"/>
      <c r="C170" s="171"/>
      <c r="D170" s="178"/>
      <c r="E170" s="178"/>
      <c r="F170" s="178"/>
      <c r="G170" s="178"/>
      <c r="H170" s="171"/>
      <c r="I170" s="171"/>
      <c r="J170" s="171"/>
      <c r="K170" s="171"/>
      <c r="L170" s="171"/>
      <c r="M170" s="26"/>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c r="AN170" s="171"/>
      <c r="AO170" s="171"/>
      <c r="AP170" s="171"/>
      <c r="AQ170" s="171"/>
      <c r="AR170" s="171"/>
    </row>
    <row r="171" spans="2:44">
      <c r="B171" s="171"/>
      <c r="C171" s="171"/>
      <c r="D171" s="178"/>
      <c r="E171" s="178"/>
      <c r="F171" s="178"/>
      <c r="G171" s="178"/>
      <c r="H171" s="171"/>
      <c r="I171" s="171"/>
      <c r="J171" s="171"/>
      <c r="K171" s="171"/>
      <c r="L171" s="171"/>
      <c r="M171" s="26"/>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row>
    <row r="172" spans="2:44">
      <c r="B172" s="171"/>
      <c r="C172" s="171"/>
      <c r="D172" s="178"/>
      <c r="E172" s="178"/>
      <c r="F172" s="178"/>
      <c r="G172" s="178"/>
      <c r="H172" s="171"/>
      <c r="I172" s="171"/>
      <c r="J172" s="171"/>
      <c r="K172" s="171"/>
      <c r="L172" s="171"/>
      <c r="M172" s="26"/>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row>
    <row r="173" spans="2:44">
      <c r="B173" s="171"/>
      <c r="C173" s="171"/>
      <c r="D173" s="178"/>
      <c r="E173" s="178"/>
      <c r="F173" s="178"/>
      <c r="G173" s="178"/>
      <c r="H173" s="171"/>
      <c r="I173" s="171"/>
      <c r="J173" s="171"/>
      <c r="K173" s="171"/>
      <c r="L173" s="171"/>
      <c r="M173" s="26"/>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c r="AN173" s="171"/>
      <c r="AO173" s="171"/>
      <c r="AP173" s="171"/>
      <c r="AQ173" s="171"/>
      <c r="AR173" s="171"/>
    </row>
    <row r="174" spans="2:44">
      <c r="B174" s="171"/>
      <c r="C174" s="171"/>
      <c r="D174" s="178"/>
      <c r="E174" s="178"/>
      <c r="F174" s="178"/>
      <c r="G174" s="178"/>
      <c r="H174" s="171"/>
      <c r="I174" s="171"/>
      <c r="J174" s="171"/>
      <c r="K174" s="171"/>
      <c r="L174" s="171"/>
      <c r="M174" s="26"/>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c r="AK174" s="171"/>
      <c r="AL174" s="171"/>
      <c r="AM174" s="171"/>
      <c r="AN174" s="171"/>
      <c r="AO174" s="171"/>
      <c r="AP174" s="171"/>
      <c r="AQ174" s="171"/>
      <c r="AR174" s="171"/>
    </row>
    <row r="175" spans="2:44">
      <c r="B175" s="171"/>
      <c r="C175" s="171"/>
      <c r="D175" s="178"/>
      <c r="E175" s="178"/>
      <c r="F175" s="178"/>
      <c r="G175" s="178"/>
      <c r="H175" s="171"/>
      <c r="I175" s="171"/>
      <c r="J175" s="171"/>
      <c r="K175" s="171"/>
      <c r="L175" s="171"/>
      <c r="M175" s="26"/>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c r="AI175" s="171"/>
      <c r="AJ175" s="171"/>
      <c r="AK175" s="171"/>
      <c r="AL175" s="171"/>
      <c r="AM175" s="171"/>
      <c r="AN175" s="171"/>
      <c r="AO175" s="171"/>
      <c r="AP175" s="171"/>
      <c r="AQ175" s="171"/>
      <c r="AR175" s="171"/>
    </row>
    <row r="176" spans="2:44">
      <c r="B176" s="171"/>
      <c r="C176" s="171"/>
      <c r="D176" s="178"/>
      <c r="E176" s="178"/>
      <c r="F176" s="178"/>
      <c r="G176" s="178"/>
      <c r="H176" s="171"/>
      <c r="I176" s="171"/>
      <c r="J176" s="171"/>
      <c r="K176" s="171"/>
      <c r="L176" s="171"/>
      <c r="M176" s="26"/>
      <c r="N176" s="171"/>
      <c r="O176" s="171"/>
      <c r="P176" s="171"/>
      <c r="Q176" s="171"/>
      <c r="R176" s="171"/>
      <c r="S176" s="171"/>
      <c r="T176" s="171"/>
      <c r="U176" s="171"/>
      <c r="V176" s="171"/>
      <c r="W176" s="171"/>
      <c r="X176" s="171"/>
      <c r="Y176" s="171"/>
      <c r="Z176" s="171"/>
      <c r="AA176" s="171"/>
      <c r="AB176" s="171"/>
      <c r="AC176" s="171"/>
      <c r="AD176" s="171"/>
      <c r="AE176" s="171"/>
      <c r="AF176" s="171"/>
      <c r="AG176" s="171"/>
      <c r="AH176" s="171"/>
      <c r="AI176" s="171"/>
      <c r="AJ176" s="171"/>
      <c r="AK176" s="171"/>
      <c r="AL176" s="171"/>
      <c r="AM176" s="171"/>
      <c r="AN176" s="171"/>
      <c r="AO176" s="171"/>
      <c r="AP176" s="171"/>
      <c r="AQ176" s="171"/>
      <c r="AR176" s="171"/>
    </row>
    <row r="177" spans="2:44">
      <c r="B177" s="171"/>
      <c r="C177" s="171"/>
      <c r="D177" s="178"/>
      <c r="E177" s="178"/>
      <c r="F177" s="178"/>
      <c r="G177" s="178"/>
      <c r="H177" s="171"/>
      <c r="I177" s="171"/>
      <c r="J177" s="171"/>
      <c r="K177" s="171"/>
      <c r="L177" s="171"/>
      <c r="M177" s="26"/>
      <c r="N177" s="171"/>
      <c r="O177" s="171"/>
      <c r="P177" s="171"/>
      <c r="Q177" s="171"/>
      <c r="R177" s="171"/>
      <c r="S177" s="171"/>
      <c r="T177" s="171"/>
      <c r="U177" s="171"/>
      <c r="V177" s="171"/>
      <c r="W177" s="171"/>
      <c r="X177" s="171"/>
      <c r="Y177" s="171"/>
      <c r="Z177" s="171"/>
      <c r="AA177" s="171"/>
      <c r="AB177" s="171"/>
      <c r="AC177" s="171"/>
      <c r="AD177" s="171"/>
      <c r="AE177" s="171"/>
      <c r="AF177" s="171"/>
      <c r="AG177" s="171"/>
      <c r="AH177" s="171"/>
      <c r="AI177" s="171"/>
      <c r="AJ177" s="171"/>
      <c r="AK177" s="171"/>
      <c r="AL177" s="171"/>
      <c r="AM177" s="171"/>
      <c r="AN177" s="171"/>
      <c r="AO177" s="171"/>
      <c r="AP177" s="171"/>
      <c r="AQ177" s="171"/>
      <c r="AR177" s="171"/>
    </row>
    <row r="178" spans="2:44">
      <c r="B178" s="171"/>
      <c r="C178" s="171"/>
      <c r="D178" s="178"/>
      <c r="E178" s="178"/>
      <c r="F178" s="178"/>
      <c r="G178" s="178"/>
      <c r="H178" s="171"/>
      <c r="I178" s="171"/>
      <c r="J178" s="171"/>
      <c r="K178" s="171"/>
      <c r="L178" s="171"/>
      <c r="M178" s="26"/>
      <c r="N178" s="171"/>
      <c r="O178" s="171"/>
      <c r="P178" s="171"/>
      <c r="Q178" s="171"/>
      <c r="R178" s="171"/>
      <c r="S178" s="171"/>
      <c r="T178" s="171"/>
      <c r="U178" s="171"/>
      <c r="V178" s="171"/>
      <c r="W178" s="171"/>
      <c r="X178" s="171"/>
      <c r="Y178" s="171"/>
      <c r="Z178" s="171"/>
      <c r="AA178" s="171"/>
      <c r="AB178" s="171"/>
      <c r="AC178" s="171"/>
      <c r="AD178" s="171"/>
      <c r="AE178" s="171"/>
      <c r="AF178" s="171"/>
      <c r="AG178" s="171"/>
      <c r="AH178" s="171"/>
      <c r="AI178" s="171"/>
      <c r="AJ178" s="171"/>
      <c r="AK178" s="171"/>
      <c r="AL178" s="171"/>
      <c r="AM178" s="171"/>
      <c r="AN178" s="171"/>
      <c r="AO178" s="171"/>
      <c r="AP178" s="171"/>
      <c r="AQ178" s="171"/>
      <c r="AR178" s="171"/>
    </row>
    <row r="179" spans="2:44">
      <c r="B179" s="171"/>
      <c r="C179" s="171"/>
      <c r="D179" s="178"/>
      <c r="E179" s="178"/>
      <c r="F179" s="178"/>
      <c r="G179" s="178"/>
      <c r="H179" s="171"/>
      <c r="I179" s="171"/>
      <c r="J179" s="171"/>
      <c r="K179" s="171"/>
      <c r="L179" s="171"/>
      <c r="M179" s="26"/>
      <c r="N179" s="171"/>
      <c r="O179" s="171"/>
      <c r="P179" s="171"/>
      <c r="Q179" s="171"/>
      <c r="R179" s="171"/>
      <c r="S179" s="171"/>
      <c r="T179" s="171"/>
      <c r="U179" s="171"/>
      <c r="V179" s="171"/>
      <c r="W179" s="171"/>
      <c r="X179" s="171"/>
      <c r="Y179" s="171"/>
      <c r="Z179" s="171"/>
      <c r="AA179" s="171"/>
      <c r="AB179" s="171"/>
      <c r="AC179" s="171"/>
      <c r="AD179" s="171"/>
      <c r="AE179" s="171"/>
      <c r="AF179" s="171"/>
      <c r="AG179" s="171"/>
      <c r="AH179" s="171"/>
      <c r="AI179" s="171"/>
      <c r="AJ179" s="171"/>
      <c r="AK179" s="171"/>
      <c r="AL179" s="171"/>
      <c r="AM179" s="171"/>
      <c r="AN179" s="171"/>
      <c r="AO179" s="171"/>
      <c r="AP179" s="171"/>
      <c r="AQ179" s="171"/>
      <c r="AR179" s="171"/>
    </row>
    <row r="180" spans="2:44">
      <c r="B180" s="171"/>
      <c r="C180" s="171"/>
      <c r="D180" s="178"/>
      <c r="E180" s="178"/>
      <c r="F180" s="178"/>
      <c r="G180" s="178"/>
      <c r="H180" s="171"/>
      <c r="I180" s="171"/>
      <c r="J180" s="171"/>
      <c r="K180" s="171"/>
      <c r="L180" s="171"/>
      <c r="M180" s="26"/>
      <c r="N180" s="171"/>
      <c r="O180" s="171"/>
      <c r="P180" s="171"/>
      <c r="Q180" s="171"/>
      <c r="R180" s="171"/>
      <c r="S180" s="171"/>
      <c r="T180" s="171"/>
      <c r="U180" s="171"/>
      <c r="V180" s="171"/>
      <c r="W180" s="171"/>
      <c r="X180" s="171"/>
      <c r="Y180" s="171"/>
      <c r="Z180" s="171"/>
      <c r="AA180" s="171"/>
      <c r="AB180" s="171"/>
      <c r="AC180" s="171"/>
      <c r="AD180" s="171"/>
      <c r="AE180" s="171"/>
      <c r="AF180" s="171"/>
      <c r="AG180" s="171"/>
      <c r="AH180" s="171"/>
      <c r="AI180" s="171"/>
      <c r="AJ180" s="171"/>
      <c r="AK180" s="171"/>
      <c r="AL180" s="171"/>
      <c r="AM180" s="171"/>
      <c r="AN180" s="171"/>
      <c r="AO180" s="171"/>
      <c r="AP180" s="171"/>
      <c r="AQ180" s="171"/>
      <c r="AR180" s="171"/>
    </row>
    <row r="181" spans="2:44">
      <c r="B181" s="171"/>
      <c r="C181" s="171"/>
      <c r="D181" s="178"/>
      <c r="E181" s="178"/>
      <c r="F181" s="178"/>
      <c r="G181" s="178"/>
      <c r="H181" s="171"/>
      <c r="I181" s="171"/>
      <c r="J181" s="171"/>
      <c r="K181" s="171"/>
      <c r="L181" s="171"/>
      <c r="M181" s="26"/>
      <c r="N181" s="171"/>
      <c r="O181" s="171"/>
      <c r="P181" s="171"/>
      <c r="Q181" s="171"/>
      <c r="R181" s="171"/>
      <c r="S181" s="171"/>
      <c r="T181" s="171"/>
      <c r="U181" s="171"/>
      <c r="V181" s="171"/>
      <c r="W181" s="171"/>
      <c r="X181" s="171"/>
      <c r="Y181" s="171"/>
      <c r="Z181" s="171"/>
      <c r="AA181" s="171"/>
      <c r="AB181" s="171"/>
      <c r="AC181" s="171"/>
      <c r="AD181" s="171"/>
      <c r="AE181" s="171"/>
      <c r="AF181" s="171"/>
      <c r="AG181" s="171"/>
      <c r="AH181" s="171"/>
      <c r="AI181" s="171"/>
      <c r="AJ181" s="171"/>
      <c r="AK181" s="171"/>
      <c r="AL181" s="171"/>
      <c r="AM181" s="171"/>
      <c r="AN181" s="171"/>
      <c r="AO181" s="171"/>
      <c r="AP181" s="171"/>
      <c r="AQ181" s="171"/>
      <c r="AR181" s="171"/>
    </row>
    <row r="182" spans="2:44">
      <c r="B182" s="171"/>
      <c r="C182" s="171"/>
      <c r="D182" s="178"/>
      <c r="E182" s="178"/>
      <c r="F182" s="178"/>
      <c r="G182" s="178"/>
      <c r="H182" s="171"/>
      <c r="I182" s="171"/>
      <c r="J182" s="171"/>
      <c r="K182" s="171"/>
      <c r="L182" s="171"/>
      <c r="M182" s="26"/>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1"/>
      <c r="AK182" s="171"/>
      <c r="AL182" s="171"/>
      <c r="AM182" s="171"/>
      <c r="AN182" s="171"/>
      <c r="AO182" s="171"/>
      <c r="AP182" s="171"/>
      <c r="AQ182" s="171"/>
      <c r="AR182" s="171"/>
    </row>
    <row r="183" spans="2:44">
      <c r="B183" s="171"/>
      <c r="C183" s="171"/>
      <c r="D183" s="178"/>
      <c r="E183" s="178"/>
      <c r="F183" s="178"/>
      <c r="G183" s="178"/>
      <c r="H183" s="171"/>
      <c r="I183" s="171"/>
      <c r="J183" s="171"/>
      <c r="K183" s="171"/>
      <c r="L183" s="171"/>
      <c r="M183" s="26"/>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71"/>
      <c r="AN183" s="171"/>
      <c r="AO183" s="171"/>
      <c r="AP183" s="171"/>
      <c r="AQ183" s="171"/>
      <c r="AR183" s="171"/>
    </row>
    <row r="184" spans="2:44">
      <c r="B184" s="171"/>
      <c r="C184" s="171"/>
      <c r="D184" s="178"/>
      <c r="E184" s="178"/>
      <c r="F184" s="178"/>
      <c r="G184" s="178"/>
      <c r="H184" s="171"/>
      <c r="I184" s="171"/>
      <c r="J184" s="171"/>
      <c r="K184" s="171"/>
      <c r="L184" s="171"/>
      <c r="M184" s="26"/>
      <c r="N184" s="171"/>
      <c r="O184" s="171"/>
      <c r="P184" s="171"/>
      <c r="Q184" s="171"/>
      <c r="R184" s="171"/>
      <c r="S184" s="171"/>
      <c r="T184" s="171"/>
      <c r="U184" s="171"/>
      <c r="V184" s="171"/>
      <c r="W184" s="171"/>
      <c r="X184" s="171"/>
      <c r="Y184" s="171"/>
      <c r="Z184" s="171"/>
      <c r="AA184" s="171"/>
      <c r="AB184" s="171"/>
      <c r="AC184" s="171"/>
      <c r="AD184" s="171"/>
      <c r="AE184" s="171"/>
      <c r="AF184" s="171"/>
      <c r="AG184" s="171"/>
      <c r="AH184" s="171"/>
      <c r="AI184" s="171"/>
      <c r="AJ184" s="171"/>
      <c r="AK184" s="171"/>
      <c r="AL184" s="171"/>
      <c r="AM184" s="171"/>
      <c r="AN184" s="171"/>
      <c r="AO184" s="171"/>
      <c r="AP184" s="171"/>
      <c r="AQ184" s="171"/>
      <c r="AR184" s="171"/>
    </row>
    <row r="185" spans="2:44">
      <c r="B185" s="171"/>
      <c r="C185" s="171"/>
      <c r="D185" s="178"/>
      <c r="E185" s="178"/>
      <c r="F185" s="178"/>
      <c r="G185" s="178"/>
      <c r="H185" s="171"/>
      <c r="I185" s="171"/>
      <c r="J185" s="171"/>
      <c r="K185" s="171"/>
      <c r="L185" s="171"/>
      <c r="M185" s="26"/>
      <c r="N185" s="171"/>
      <c r="O185" s="171"/>
      <c r="P185" s="171"/>
      <c r="Q185" s="171"/>
      <c r="R185" s="171"/>
      <c r="S185" s="171"/>
      <c r="T185" s="171"/>
      <c r="U185" s="171"/>
      <c r="V185" s="171"/>
      <c r="W185" s="171"/>
      <c r="X185" s="171"/>
      <c r="Y185" s="171"/>
      <c r="Z185" s="171"/>
      <c r="AA185" s="171"/>
      <c r="AB185" s="171"/>
      <c r="AC185" s="171"/>
      <c r="AD185" s="171"/>
      <c r="AE185" s="171"/>
      <c r="AF185" s="171"/>
      <c r="AG185" s="171"/>
      <c r="AH185" s="171"/>
      <c r="AI185" s="171"/>
      <c r="AJ185" s="171"/>
      <c r="AK185" s="171"/>
      <c r="AL185" s="171"/>
      <c r="AM185" s="171"/>
      <c r="AN185" s="171"/>
      <c r="AO185" s="171"/>
      <c r="AP185" s="171"/>
      <c r="AQ185" s="171"/>
      <c r="AR185" s="171"/>
    </row>
    <row r="186" spans="2:44">
      <c r="B186" s="171"/>
      <c r="C186" s="171"/>
      <c r="D186" s="178"/>
      <c r="E186" s="178"/>
      <c r="F186" s="178"/>
      <c r="G186" s="178"/>
      <c r="H186" s="171"/>
      <c r="I186" s="171"/>
      <c r="J186" s="171"/>
      <c r="K186" s="171"/>
      <c r="L186" s="171"/>
      <c r="M186" s="26"/>
      <c r="N186" s="171"/>
      <c r="O186" s="171"/>
      <c r="P186" s="171"/>
      <c r="Q186" s="171"/>
      <c r="R186" s="171"/>
      <c r="S186" s="171"/>
      <c r="T186" s="171"/>
      <c r="U186" s="171"/>
      <c r="V186" s="171"/>
      <c r="W186" s="171"/>
      <c r="X186" s="171"/>
      <c r="Y186" s="171"/>
      <c r="Z186" s="171"/>
      <c r="AA186" s="171"/>
      <c r="AB186" s="171"/>
      <c r="AC186" s="171"/>
      <c r="AD186" s="171"/>
      <c r="AE186" s="171"/>
      <c r="AF186" s="171"/>
      <c r="AG186" s="171"/>
      <c r="AH186" s="171"/>
      <c r="AI186" s="171"/>
      <c r="AJ186" s="171"/>
      <c r="AK186" s="171"/>
      <c r="AL186" s="171"/>
      <c r="AM186" s="171"/>
      <c r="AN186" s="171"/>
      <c r="AO186" s="171"/>
      <c r="AP186" s="171"/>
      <c r="AQ186" s="171"/>
      <c r="AR186" s="171"/>
    </row>
    <row r="187" spans="2:44">
      <c r="B187" s="171"/>
      <c r="C187" s="171"/>
      <c r="D187" s="178"/>
      <c r="E187" s="178"/>
      <c r="F187" s="178"/>
      <c r="G187" s="178"/>
      <c r="H187" s="171"/>
      <c r="I187" s="171"/>
      <c r="J187" s="171"/>
      <c r="K187" s="171"/>
      <c r="L187" s="171"/>
      <c r="M187" s="26"/>
      <c r="N187" s="171"/>
      <c r="O187" s="171"/>
      <c r="P187" s="171"/>
      <c r="Q187" s="171"/>
      <c r="R187" s="171"/>
      <c r="S187" s="171"/>
      <c r="T187" s="171"/>
      <c r="U187" s="171"/>
      <c r="V187" s="171"/>
      <c r="W187" s="171"/>
      <c r="X187" s="171"/>
      <c r="Y187" s="171"/>
      <c r="Z187" s="171"/>
      <c r="AA187" s="171"/>
      <c r="AB187" s="171"/>
      <c r="AC187" s="171"/>
      <c r="AD187" s="171"/>
      <c r="AE187" s="171"/>
      <c r="AF187" s="171"/>
      <c r="AG187" s="171"/>
      <c r="AH187" s="171"/>
      <c r="AI187" s="171"/>
      <c r="AJ187" s="171"/>
      <c r="AK187" s="171"/>
      <c r="AL187" s="171"/>
      <c r="AM187" s="171"/>
      <c r="AN187" s="171"/>
      <c r="AO187" s="171"/>
      <c r="AP187" s="171"/>
      <c r="AQ187" s="171"/>
      <c r="AR187" s="171"/>
    </row>
    <row r="188" spans="2:44">
      <c r="B188" s="171"/>
      <c r="C188" s="171"/>
      <c r="D188" s="178"/>
      <c r="E188" s="178"/>
      <c r="F188" s="178"/>
      <c r="G188" s="178"/>
      <c r="H188" s="171"/>
      <c r="I188" s="171"/>
      <c r="J188" s="171"/>
      <c r="K188" s="171"/>
      <c r="L188" s="171"/>
      <c r="M188" s="26"/>
      <c r="N188" s="171"/>
      <c r="O188" s="171"/>
      <c r="P188" s="171"/>
      <c r="Q188" s="171"/>
      <c r="R188" s="171"/>
      <c r="S188" s="171"/>
      <c r="T188" s="171"/>
      <c r="U188" s="171"/>
      <c r="V188" s="171"/>
      <c r="W188" s="171"/>
      <c r="X188" s="171"/>
      <c r="Y188" s="171"/>
      <c r="Z188" s="171"/>
      <c r="AA188" s="171"/>
      <c r="AB188" s="171"/>
      <c r="AC188" s="171"/>
      <c r="AD188" s="171"/>
      <c r="AE188" s="171"/>
      <c r="AF188" s="171"/>
      <c r="AG188" s="171"/>
      <c r="AH188" s="171"/>
      <c r="AI188" s="171"/>
      <c r="AJ188" s="171"/>
      <c r="AK188" s="171"/>
      <c r="AL188" s="171"/>
      <c r="AM188" s="171"/>
      <c r="AN188" s="171"/>
      <c r="AO188" s="171"/>
      <c r="AP188" s="171"/>
      <c r="AQ188" s="171"/>
      <c r="AR188" s="171"/>
    </row>
    <row r="189" spans="2:44">
      <c r="B189" s="171"/>
      <c r="C189" s="171"/>
      <c r="D189" s="178"/>
      <c r="E189" s="178"/>
      <c r="F189" s="178"/>
      <c r="G189" s="178"/>
      <c r="H189" s="171"/>
      <c r="I189" s="171"/>
      <c r="J189" s="171"/>
      <c r="K189" s="171"/>
      <c r="L189" s="171"/>
      <c r="M189" s="26"/>
      <c r="N189" s="171"/>
      <c r="O189" s="171"/>
      <c r="P189" s="171"/>
      <c r="Q189" s="171"/>
      <c r="R189" s="171"/>
      <c r="S189" s="171"/>
      <c r="T189" s="171"/>
      <c r="U189" s="171"/>
      <c r="V189" s="171"/>
      <c r="W189" s="171"/>
      <c r="X189" s="171"/>
      <c r="Y189" s="171"/>
      <c r="Z189" s="171"/>
      <c r="AA189" s="171"/>
      <c r="AB189" s="171"/>
      <c r="AC189" s="171"/>
      <c r="AD189" s="171"/>
      <c r="AE189" s="171"/>
      <c r="AF189" s="171"/>
      <c r="AG189" s="171"/>
      <c r="AH189" s="171"/>
      <c r="AI189" s="171"/>
      <c r="AJ189" s="171"/>
      <c r="AK189" s="171"/>
      <c r="AL189" s="171"/>
      <c r="AM189" s="171"/>
      <c r="AN189" s="171"/>
      <c r="AO189" s="171"/>
      <c r="AP189" s="171"/>
      <c r="AQ189" s="171"/>
      <c r="AR189" s="171"/>
    </row>
    <row r="190" spans="2:44">
      <c r="B190" s="171"/>
      <c r="C190" s="171"/>
      <c r="D190" s="178"/>
      <c r="E190" s="178"/>
      <c r="F190" s="178"/>
      <c r="G190" s="178"/>
      <c r="H190" s="171"/>
      <c r="I190" s="171"/>
      <c r="J190" s="171"/>
      <c r="K190" s="171"/>
      <c r="L190" s="171"/>
      <c r="M190" s="26"/>
      <c r="N190" s="171"/>
      <c r="O190" s="171"/>
      <c r="P190" s="171"/>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row>
    <row r="191" spans="2:44">
      <c r="B191" s="171"/>
      <c r="C191" s="171"/>
      <c r="D191" s="178"/>
      <c r="E191" s="178"/>
      <c r="F191" s="178"/>
      <c r="G191" s="178"/>
      <c r="H191" s="171"/>
      <c r="I191" s="171"/>
      <c r="J191" s="171"/>
      <c r="K191" s="171"/>
      <c r="L191" s="171"/>
      <c r="M191" s="26"/>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c r="AN191" s="171"/>
      <c r="AO191" s="171"/>
      <c r="AP191" s="171"/>
      <c r="AQ191" s="171"/>
      <c r="AR191" s="171"/>
    </row>
    <row r="192" spans="2:44">
      <c r="B192" s="171"/>
      <c r="C192" s="171"/>
      <c r="D192" s="178"/>
      <c r="E192" s="178"/>
      <c r="F192" s="178"/>
      <c r="G192" s="178"/>
      <c r="H192" s="171"/>
      <c r="I192" s="171"/>
      <c r="J192" s="171"/>
      <c r="K192" s="171"/>
      <c r="L192" s="171"/>
      <c r="M192" s="26"/>
      <c r="N192" s="171"/>
      <c r="O192" s="171"/>
      <c r="P192" s="171"/>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71"/>
      <c r="AN192" s="171"/>
      <c r="AO192" s="171"/>
      <c r="AP192" s="171"/>
      <c r="AQ192" s="171"/>
      <c r="AR192" s="171"/>
    </row>
    <row r="193" spans="2:44">
      <c r="B193" s="171"/>
      <c r="C193" s="171"/>
      <c r="D193" s="178"/>
      <c r="E193" s="178"/>
      <c r="F193" s="178"/>
      <c r="G193" s="178"/>
      <c r="H193" s="171"/>
      <c r="I193" s="171"/>
      <c r="J193" s="171"/>
      <c r="K193" s="171"/>
      <c r="L193" s="171"/>
      <c r="M193" s="26"/>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c r="AP193" s="171"/>
      <c r="AQ193" s="171"/>
      <c r="AR193" s="171"/>
    </row>
    <row r="194" spans="2:44">
      <c r="B194" s="171"/>
      <c r="C194" s="171"/>
      <c r="D194" s="178"/>
      <c r="E194" s="178"/>
      <c r="F194" s="178"/>
      <c r="G194" s="178"/>
      <c r="H194" s="171"/>
      <c r="I194" s="171"/>
      <c r="J194" s="171"/>
      <c r="K194" s="171"/>
      <c r="L194" s="171"/>
      <c r="M194" s="26"/>
      <c r="N194" s="171"/>
      <c r="O194" s="171"/>
      <c r="P194" s="171"/>
      <c r="Q194" s="171"/>
      <c r="R194" s="171"/>
      <c r="S194" s="171"/>
      <c r="T194" s="171"/>
      <c r="U194" s="171"/>
      <c r="V194" s="171"/>
      <c r="W194" s="171"/>
      <c r="X194" s="171"/>
      <c r="Y194" s="171"/>
      <c r="Z194" s="171"/>
      <c r="AA194" s="171"/>
      <c r="AB194" s="171"/>
      <c r="AC194" s="171"/>
      <c r="AD194" s="171"/>
      <c r="AE194" s="171"/>
      <c r="AF194" s="171"/>
      <c r="AG194" s="171"/>
      <c r="AH194" s="171"/>
      <c r="AI194" s="171"/>
      <c r="AJ194" s="171"/>
      <c r="AK194" s="171"/>
      <c r="AL194" s="171"/>
      <c r="AM194" s="171"/>
      <c r="AN194" s="171"/>
      <c r="AO194" s="171"/>
      <c r="AP194" s="171"/>
      <c r="AQ194" s="171"/>
      <c r="AR194" s="171"/>
    </row>
    <row r="195" spans="2:44">
      <c r="B195" s="171"/>
      <c r="C195" s="171"/>
      <c r="D195" s="178"/>
      <c r="E195" s="178"/>
      <c r="F195" s="178"/>
      <c r="G195" s="178"/>
      <c r="H195" s="171"/>
      <c r="I195" s="171"/>
      <c r="J195" s="171"/>
      <c r="K195" s="171"/>
      <c r="L195" s="171"/>
      <c r="M195" s="26"/>
      <c r="N195" s="171"/>
      <c r="O195" s="171"/>
      <c r="P195" s="171"/>
      <c r="Q195" s="171"/>
      <c r="R195" s="171"/>
      <c r="S195" s="171"/>
      <c r="T195" s="171"/>
      <c r="U195" s="171"/>
      <c r="V195" s="171"/>
      <c r="W195" s="171"/>
      <c r="X195" s="171"/>
      <c r="Y195" s="171"/>
      <c r="Z195" s="171"/>
      <c r="AA195" s="171"/>
      <c r="AB195" s="171"/>
      <c r="AC195" s="171"/>
      <c r="AD195" s="171"/>
      <c r="AE195" s="171"/>
      <c r="AF195" s="171"/>
      <c r="AG195" s="171"/>
      <c r="AH195" s="171"/>
      <c r="AI195" s="171"/>
      <c r="AJ195" s="171"/>
      <c r="AK195" s="171"/>
      <c r="AL195" s="171"/>
      <c r="AM195" s="171"/>
      <c r="AN195" s="171"/>
      <c r="AO195" s="171"/>
      <c r="AP195" s="171"/>
      <c r="AQ195" s="171"/>
      <c r="AR195" s="171"/>
    </row>
    <row r="196" spans="2:44">
      <c r="B196" s="171"/>
      <c r="C196" s="171"/>
      <c r="D196" s="178"/>
      <c r="E196" s="178"/>
      <c r="F196" s="178"/>
      <c r="G196" s="178"/>
      <c r="H196" s="171"/>
      <c r="I196" s="171"/>
      <c r="J196" s="171"/>
      <c r="K196" s="171"/>
      <c r="L196" s="171"/>
      <c r="M196" s="26"/>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1"/>
      <c r="AM196" s="171"/>
      <c r="AN196" s="171"/>
      <c r="AO196" s="171"/>
      <c r="AP196" s="171"/>
      <c r="AQ196" s="171"/>
      <c r="AR196" s="171"/>
    </row>
    <row r="197" spans="2:44">
      <c r="B197" s="171"/>
      <c r="C197" s="171"/>
      <c r="D197" s="178"/>
      <c r="E197" s="178"/>
      <c r="F197" s="178"/>
      <c r="G197" s="178"/>
      <c r="H197" s="171"/>
      <c r="I197" s="171"/>
      <c r="J197" s="171"/>
      <c r="K197" s="171"/>
      <c r="L197" s="171"/>
      <c r="M197" s="26"/>
      <c r="N197" s="171"/>
      <c r="O197" s="171"/>
      <c r="P197" s="171"/>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171"/>
      <c r="AM197" s="171"/>
      <c r="AN197" s="171"/>
      <c r="AO197" s="171"/>
      <c r="AP197" s="171"/>
      <c r="AQ197" s="171"/>
      <c r="AR197" s="171"/>
    </row>
    <row r="198" spans="2:44">
      <c r="B198" s="171"/>
      <c r="C198" s="171"/>
      <c r="D198" s="178"/>
      <c r="E198" s="178"/>
      <c r="F198" s="178"/>
      <c r="G198" s="178"/>
      <c r="H198" s="171"/>
      <c r="I198" s="171"/>
      <c r="J198" s="171"/>
      <c r="K198" s="171"/>
      <c r="L198" s="171"/>
      <c r="M198" s="26"/>
      <c r="N198" s="171"/>
      <c r="O198" s="171"/>
      <c r="P198" s="171"/>
      <c r="Q198" s="171"/>
      <c r="R198" s="171"/>
      <c r="S198" s="171"/>
      <c r="T198" s="171"/>
      <c r="U198" s="171"/>
      <c r="V198" s="171"/>
      <c r="W198" s="171"/>
      <c r="X198" s="171"/>
      <c r="Y198" s="171"/>
      <c r="Z198" s="171"/>
      <c r="AA198" s="171"/>
      <c r="AB198" s="171"/>
      <c r="AC198" s="171"/>
      <c r="AD198" s="171"/>
      <c r="AE198" s="171"/>
      <c r="AF198" s="171"/>
      <c r="AG198" s="171"/>
      <c r="AH198" s="171"/>
      <c r="AI198" s="171"/>
      <c r="AJ198" s="171"/>
      <c r="AK198" s="171"/>
      <c r="AL198" s="171"/>
      <c r="AM198" s="171"/>
      <c r="AN198" s="171"/>
      <c r="AO198" s="171"/>
      <c r="AP198" s="171"/>
      <c r="AQ198" s="171"/>
      <c r="AR198" s="171"/>
    </row>
    <row r="199" spans="2:44">
      <c r="B199" s="171"/>
      <c r="C199" s="171"/>
      <c r="D199" s="178"/>
      <c r="E199" s="178"/>
      <c r="F199" s="178"/>
      <c r="G199" s="178"/>
      <c r="H199" s="171"/>
      <c r="I199" s="171"/>
      <c r="J199" s="171"/>
      <c r="K199" s="171"/>
      <c r="L199" s="171"/>
      <c r="M199" s="26"/>
      <c r="N199" s="171"/>
      <c r="O199" s="171"/>
      <c r="P199" s="171"/>
      <c r="Q199" s="171"/>
      <c r="R199" s="171"/>
      <c r="S199" s="171"/>
      <c r="T199" s="171"/>
      <c r="U199" s="171"/>
      <c r="V199" s="171"/>
      <c r="W199" s="171"/>
      <c r="X199" s="171"/>
      <c r="Y199" s="171"/>
      <c r="Z199" s="171"/>
      <c r="AA199" s="171"/>
      <c r="AB199" s="171"/>
      <c r="AC199" s="171"/>
      <c r="AD199" s="171"/>
      <c r="AE199" s="171"/>
      <c r="AF199" s="171"/>
      <c r="AG199" s="171"/>
      <c r="AH199" s="171"/>
      <c r="AI199" s="171"/>
      <c r="AJ199" s="171"/>
      <c r="AK199" s="171"/>
      <c r="AL199" s="171"/>
      <c r="AM199" s="171"/>
      <c r="AN199" s="171"/>
      <c r="AO199" s="171"/>
      <c r="AP199" s="171"/>
      <c r="AQ199" s="171"/>
      <c r="AR199" s="171"/>
    </row>
    <row r="200" spans="2:44">
      <c r="B200" s="171"/>
      <c r="C200" s="171"/>
      <c r="D200" s="178"/>
      <c r="E200" s="178"/>
      <c r="F200" s="178"/>
      <c r="G200" s="178"/>
      <c r="H200" s="171"/>
      <c r="I200" s="171"/>
      <c r="J200" s="171"/>
      <c r="K200" s="171"/>
      <c r="L200" s="171"/>
      <c r="N200" s="171"/>
      <c r="O200" s="171"/>
      <c r="P200" s="171"/>
      <c r="Q200" s="171"/>
      <c r="R200" s="171"/>
      <c r="S200" s="171"/>
      <c r="T200" s="171"/>
      <c r="U200" s="171"/>
      <c r="V200" s="171"/>
      <c r="W200" s="171"/>
      <c r="X200" s="171"/>
      <c r="Y200" s="171"/>
      <c r="Z200" s="171"/>
      <c r="AA200" s="171"/>
      <c r="AB200" s="171"/>
      <c r="AC200" s="171"/>
      <c r="AD200" s="171"/>
      <c r="AE200" s="171"/>
      <c r="AF200" s="171"/>
      <c r="AG200" s="171"/>
      <c r="AH200" s="171"/>
      <c r="AI200" s="171"/>
      <c r="AJ200" s="171"/>
      <c r="AK200" s="171"/>
      <c r="AL200" s="171"/>
      <c r="AM200" s="171"/>
      <c r="AN200" s="171"/>
      <c r="AO200" s="171"/>
      <c r="AP200" s="171"/>
      <c r="AQ200" s="171"/>
      <c r="AR200" s="171"/>
    </row>
    <row r="201" spans="2:44">
      <c r="B201" s="171"/>
      <c r="C201" s="171"/>
      <c r="D201" s="178"/>
      <c r="E201" s="178"/>
      <c r="F201" s="178"/>
      <c r="G201" s="178"/>
      <c r="H201" s="171"/>
      <c r="I201" s="171"/>
      <c r="J201" s="171"/>
      <c r="K201" s="171"/>
      <c r="L201" s="171"/>
      <c r="N201" s="171"/>
      <c r="O201" s="171"/>
      <c r="P201" s="171"/>
      <c r="Q201" s="171"/>
      <c r="R201" s="171"/>
      <c r="S201" s="171"/>
      <c r="T201" s="171"/>
      <c r="U201" s="171"/>
      <c r="V201" s="171"/>
      <c r="W201" s="171"/>
      <c r="X201" s="171"/>
      <c r="Y201" s="171"/>
      <c r="Z201" s="171"/>
      <c r="AA201" s="171"/>
      <c r="AB201" s="171"/>
      <c r="AC201" s="171"/>
      <c r="AD201" s="171"/>
      <c r="AE201" s="171"/>
      <c r="AF201" s="171"/>
      <c r="AG201" s="171"/>
      <c r="AH201" s="171"/>
      <c r="AI201" s="171"/>
      <c r="AJ201" s="171"/>
      <c r="AK201" s="171"/>
      <c r="AL201" s="171"/>
      <c r="AM201" s="171"/>
      <c r="AN201" s="171"/>
      <c r="AO201" s="171"/>
      <c r="AP201" s="171"/>
      <c r="AQ201" s="171"/>
      <c r="AR201" s="171"/>
    </row>
    <row r="202" spans="2:44">
      <c r="B202" s="171"/>
      <c r="C202" s="171"/>
      <c r="D202" s="178"/>
      <c r="E202" s="178"/>
      <c r="F202" s="178"/>
      <c r="G202" s="178"/>
      <c r="H202" s="171"/>
      <c r="I202" s="171"/>
      <c r="J202" s="171"/>
      <c r="K202" s="171"/>
      <c r="L202" s="171"/>
      <c r="N202" s="171"/>
      <c r="O202" s="171"/>
      <c r="P202" s="171"/>
      <c r="Q202" s="171"/>
      <c r="R202" s="171"/>
      <c r="S202" s="171"/>
      <c r="T202" s="171"/>
      <c r="U202" s="171"/>
      <c r="V202" s="171"/>
      <c r="W202" s="171"/>
      <c r="X202" s="171"/>
      <c r="Y202" s="171"/>
      <c r="Z202" s="171"/>
      <c r="AA202" s="171"/>
      <c r="AB202" s="171"/>
      <c r="AC202" s="171"/>
      <c r="AD202" s="171"/>
      <c r="AE202" s="171"/>
      <c r="AF202" s="171"/>
      <c r="AG202" s="171"/>
      <c r="AH202" s="171"/>
      <c r="AI202" s="171"/>
      <c r="AJ202" s="171"/>
      <c r="AK202" s="171"/>
      <c r="AL202" s="171"/>
      <c r="AM202" s="171"/>
      <c r="AN202" s="171"/>
      <c r="AO202" s="171"/>
      <c r="AP202" s="171"/>
      <c r="AQ202" s="171"/>
      <c r="AR202" s="171"/>
    </row>
    <row r="203" spans="2:44">
      <c r="B203" s="171"/>
      <c r="C203" s="171"/>
      <c r="D203" s="178"/>
      <c r="E203" s="178"/>
      <c r="F203" s="178"/>
      <c r="G203" s="178"/>
      <c r="H203" s="171"/>
      <c r="I203" s="171"/>
      <c r="J203" s="171"/>
      <c r="K203" s="171"/>
      <c r="L203" s="171"/>
      <c r="N203" s="171"/>
      <c r="O203" s="171"/>
      <c r="P203" s="171"/>
      <c r="Q203" s="171"/>
      <c r="R203" s="171"/>
      <c r="S203" s="171"/>
      <c r="T203" s="171"/>
      <c r="U203" s="171"/>
      <c r="V203" s="171"/>
      <c r="W203" s="171"/>
      <c r="X203" s="171"/>
      <c r="Y203" s="171"/>
      <c r="Z203" s="171"/>
      <c r="AA203" s="171"/>
      <c r="AB203" s="171"/>
      <c r="AC203" s="171"/>
      <c r="AD203" s="171"/>
      <c r="AE203" s="171"/>
      <c r="AF203" s="171"/>
      <c r="AG203" s="171"/>
      <c r="AH203" s="171"/>
      <c r="AI203" s="171"/>
      <c r="AJ203" s="171"/>
      <c r="AK203" s="171"/>
      <c r="AL203" s="171"/>
      <c r="AM203" s="171"/>
      <c r="AN203" s="171"/>
      <c r="AO203" s="171"/>
      <c r="AP203" s="171"/>
      <c r="AQ203" s="171"/>
      <c r="AR203" s="171"/>
    </row>
    <row r="204" spans="2:44">
      <c r="B204" s="171"/>
      <c r="C204" s="171"/>
      <c r="D204" s="178"/>
      <c r="E204" s="178"/>
      <c r="F204" s="178"/>
      <c r="G204" s="178"/>
      <c r="H204" s="171"/>
      <c r="I204" s="171"/>
      <c r="J204" s="171"/>
      <c r="K204" s="171"/>
      <c r="L204" s="171"/>
      <c r="N204" s="171"/>
      <c r="O204" s="171"/>
      <c r="P204" s="171"/>
      <c r="Q204" s="171"/>
      <c r="R204" s="171"/>
      <c r="S204" s="171"/>
      <c r="T204" s="171"/>
      <c r="U204" s="171"/>
      <c r="V204" s="171"/>
      <c r="W204" s="171"/>
      <c r="X204" s="171"/>
      <c r="Y204" s="171"/>
      <c r="Z204" s="171"/>
      <c r="AA204" s="171"/>
      <c r="AB204" s="171"/>
      <c r="AC204" s="171"/>
      <c r="AD204" s="171"/>
      <c r="AE204" s="171"/>
      <c r="AF204" s="171"/>
      <c r="AG204" s="171"/>
      <c r="AH204" s="171"/>
      <c r="AI204" s="171"/>
      <c r="AJ204" s="171"/>
      <c r="AK204" s="171"/>
      <c r="AL204" s="171"/>
      <c r="AM204" s="171"/>
      <c r="AN204" s="171"/>
      <c r="AO204" s="171"/>
      <c r="AP204" s="171"/>
      <c r="AQ204" s="171"/>
      <c r="AR204" s="171"/>
    </row>
    <row r="205" spans="2:44">
      <c r="B205" s="171"/>
      <c r="C205" s="171"/>
      <c r="D205" s="178"/>
      <c r="E205" s="178"/>
      <c r="F205" s="178"/>
      <c r="G205" s="178"/>
      <c r="H205" s="171"/>
      <c r="I205" s="171"/>
      <c r="J205" s="171"/>
      <c r="K205" s="171"/>
      <c r="L205" s="171"/>
      <c r="N205" s="171"/>
      <c r="O205" s="171"/>
      <c r="P205" s="171"/>
      <c r="Q205" s="171"/>
      <c r="R205" s="171"/>
      <c r="S205" s="171"/>
      <c r="T205" s="171"/>
      <c r="U205" s="171"/>
      <c r="V205" s="171"/>
      <c r="W205" s="171"/>
      <c r="X205" s="171"/>
      <c r="Y205" s="171"/>
      <c r="Z205" s="171"/>
      <c r="AA205" s="171"/>
      <c r="AB205" s="171"/>
      <c r="AC205" s="171"/>
      <c r="AD205" s="171"/>
      <c r="AE205" s="171"/>
      <c r="AF205" s="171"/>
      <c r="AG205" s="171"/>
      <c r="AH205" s="171"/>
      <c r="AI205" s="171"/>
      <c r="AJ205" s="171"/>
      <c r="AK205" s="171"/>
      <c r="AL205" s="171"/>
      <c r="AM205" s="171"/>
      <c r="AN205" s="171"/>
      <c r="AO205" s="171"/>
      <c r="AP205" s="171"/>
      <c r="AQ205" s="171"/>
      <c r="AR205" s="171"/>
    </row>
    <row r="206" spans="2:44">
      <c r="B206" s="171"/>
      <c r="C206" s="171"/>
      <c r="D206" s="178"/>
      <c r="E206" s="178"/>
      <c r="F206" s="178"/>
      <c r="G206" s="178"/>
      <c r="H206" s="171"/>
      <c r="I206" s="171"/>
      <c r="J206" s="171"/>
      <c r="K206" s="171"/>
      <c r="L206" s="171"/>
      <c r="N206" s="171"/>
      <c r="O206" s="171"/>
      <c r="P206" s="171"/>
      <c r="Q206" s="171"/>
      <c r="R206" s="171"/>
      <c r="S206" s="171"/>
      <c r="T206" s="171"/>
      <c r="U206" s="171"/>
      <c r="V206" s="171"/>
      <c r="W206" s="171"/>
      <c r="X206" s="171"/>
      <c r="Y206" s="171"/>
      <c r="Z206" s="171"/>
      <c r="AA206" s="171"/>
      <c r="AB206" s="171"/>
      <c r="AC206" s="171"/>
      <c r="AD206" s="171"/>
      <c r="AE206" s="171"/>
      <c r="AF206" s="171"/>
      <c r="AG206" s="171"/>
      <c r="AH206" s="171"/>
      <c r="AI206" s="171"/>
      <c r="AJ206" s="171"/>
      <c r="AK206" s="171"/>
      <c r="AL206" s="171"/>
      <c r="AM206" s="171"/>
      <c r="AN206" s="171"/>
      <c r="AO206" s="171"/>
      <c r="AP206" s="171"/>
      <c r="AQ206" s="171"/>
      <c r="AR206" s="171"/>
    </row>
    <row r="207" spans="2:44">
      <c r="B207" s="171"/>
      <c r="C207" s="171"/>
      <c r="D207" s="178"/>
      <c r="E207" s="178"/>
      <c r="F207" s="178"/>
      <c r="G207" s="178"/>
      <c r="H207" s="171"/>
      <c r="I207" s="171"/>
      <c r="J207" s="171"/>
      <c r="K207" s="171"/>
      <c r="L207" s="171"/>
      <c r="N207" s="171"/>
      <c r="O207" s="171"/>
      <c r="P207" s="171"/>
      <c r="Q207" s="171"/>
      <c r="R207" s="171"/>
      <c r="S207" s="171"/>
      <c r="T207" s="171"/>
      <c r="U207" s="171"/>
      <c r="V207" s="171"/>
      <c r="W207" s="171"/>
      <c r="X207" s="171"/>
      <c r="Y207" s="171"/>
      <c r="Z207" s="171"/>
      <c r="AA207" s="171"/>
      <c r="AB207" s="171"/>
      <c r="AC207" s="171"/>
      <c r="AD207" s="171"/>
      <c r="AE207" s="171"/>
      <c r="AF207" s="171"/>
      <c r="AG207" s="171"/>
      <c r="AH207" s="171"/>
      <c r="AI207" s="171"/>
      <c r="AJ207" s="171"/>
      <c r="AK207" s="171"/>
      <c r="AL207" s="171"/>
      <c r="AM207" s="171"/>
      <c r="AN207" s="171"/>
      <c r="AO207" s="171"/>
      <c r="AP207" s="171"/>
      <c r="AQ207" s="171"/>
      <c r="AR207" s="171"/>
    </row>
    <row r="208" spans="2:44">
      <c r="B208" s="171"/>
      <c r="C208" s="171"/>
      <c r="D208" s="178"/>
      <c r="E208" s="178"/>
      <c r="F208" s="178"/>
      <c r="G208" s="178"/>
      <c r="H208" s="171"/>
      <c r="I208" s="171"/>
      <c r="J208" s="171"/>
      <c r="K208" s="171"/>
      <c r="L208" s="171"/>
      <c r="N208" s="171"/>
      <c r="O208" s="171"/>
      <c r="P208" s="171"/>
      <c r="Q208" s="171"/>
      <c r="R208" s="171"/>
      <c r="S208" s="171"/>
      <c r="T208" s="171"/>
      <c r="U208" s="171"/>
      <c r="V208" s="171"/>
      <c r="W208" s="171"/>
      <c r="X208" s="171"/>
      <c r="Y208" s="171"/>
      <c r="Z208" s="171"/>
      <c r="AA208" s="171"/>
      <c r="AB208" s="171"/>
      <c r="AC208" s="171"/>
      <c r="AD208" s="171"/>
      <c r="AE208" s="171"/>
      <c r="AF208" s="171"/>
      <c r="AG208" s="171"/>
      <c r="AH208" s="171"/>
      <c r="AI208" s="171"/>
      <c r="AJ208" s="171"/>
      <c r="AK208" s="171"/>
      <c r="AL208" s="171"/>
      <c r="AM208" s="171"/>
      <c r="AN208" s="171"/>
      <c r="AO208" s="171"/>
      <c r="AP208" s="171"/>
      <c r="AQ208" s="171"/>
      <c r="AR208" s="171"/>
    </row>
    <row r="209" spans="2:44">
      <c r="B209" s="171"/>
      <c r="C209" s="171"/>
      <c r="D209" s="178"/>
      <c r="E209" s="178"/>
      <c r="F209" s="178"/>
      <c r="G209" s="178"/>
      <c r="H209" s="171"/>
      <c r="I209" s="171"/>
      <c r="J209" s="171"/>
      <c r="K209" s="171"/>
      <c r="L209" s="171"/>
      <c r="N209" s="171"/>
      <c r="O209" s="171"/>
      <c r="P209" s="171"/>
      <c r="Q209" s="171"/>
      <c r="R209" s="171"/>
      <c r="S209" s="171"/>
      <c r="T209" s="171"/>
      <c r="U209" s="171"/>
      <c r="V209" s="171"/>
      <c r="W209" s="171"/>
      <c r="X209" s="171"/>
      <c r="Y209" s="171"/>
      <c r="Z209" s="171"/>
      <c r="AA209" s="171"/>
      <c r="AB209" s="171"/>
      <c r="AC209" s="171"/>
      <c r="AD209" s="171"/>
      <c r="AE209" s="171"/>
      <c r="AF209" s="171"/>
      <c r="AG209" s="171"/>
      <c r="AH209" s="171"/>
      <c r="AI209" s="171"/>
      <c r="AJ209" s="171"/>
      <c r="AK209" s="171"/>
      <c r="AL209" s="171"/>
      <c r="AM209" s="171"/>
      <c r="AN209" s="171"/>
      <c r="AO209" s="171"/>
      <c r="AP209" s="171"/>
      <c r="AQ209" s="171"/>
      <c r="AR209" s="171"/>
    </row>
    <row r="210" spans="2:44">
      <c r="B210" s="171"/>
      <c r="C210" s="171"/>
      <c r="D210" s="178"/>
      <c r="E210" s="178"/>
      <c r="F210" s="178"/>
      <c r="G210" s="178"/>
      <c r="H210" s="171"/>
      <c r="I210" s="171"/>
      <c r="J210" s="171"/>
      <c r="K210" s="171"/>
      <c r="L210" s="171"/>
      <c r="N210" s="171"/>
      <c r="O210" s="171"/>
      <c r="P210" s="171"/>
      <c r="Q210" s="171"/>
      <c r="R210" s="171"/>
      <c r="S210" s="171"/>
      <c r="T210" s="171"/>
      <c r="U210" s="171"/>
      <c r="V210" s="171"/>
      <c r="W210" s="171"/>
      <c r="X210" s="171"/>
      <c r="Y210" s="171"/>
      <c r="Z210" s="171"/>
      <c r="AA210" s="171"/>
      <c r="AB210" s="171"/>
      <c r="AC210" s="171"/>
      <c r="AD210" s="171"/>
      <c r="AE210" s="171"/>
      <c r="AF210" s="171"/>
      <c r="AG210" s="171"/>
      <c r="AH210" s="171"/>
      <c r="AI210" s="171"/>
      <c r="AJ210" s="171"/>
      <c r="AK210" s="171"/>
      <c r="AL210" s="171"/>
      <c r="AM210" s="171"/>
      <c r="AN210" s="171"/>
      <c r="AO210" s="171"/>
      <c r="AP210" s="171"/>
      <c r="AQ210" s="171"/>
      <c r="AR210" s="171"/>
    </row>
    <row r="211" spans="2:44">
      <c r="B211" s="171"/>
      <c r="C211" s="171"/>
      <c r="D211" s="178"/>
      <c r="E211" s="178"/>
      <c r="F211" s="178"/>
      <c r="G211" s="178"/>
      <c r="H211" s="171"/>
      <c r="I211" s="171"/>
      <c r="J211" s="171"/>
      <c r="K211" s="171"/>
      <c r="L211" s="171"/>
      <c r="N211" s="171"/>
      <c r="O211" s="171"/>
      <c r="P211" s="171"/>
      <c r="Q211" s="171"/>
      <c r="R211" s="171"/>
      <c r="S211" s="171"/>
      <c r="T211" s="171"/>
      <c r="U211" s="171"/>
      <c r="V211" s="171"/>
      <c r="W211" s="171"/>
      <c r="X211" s="171"/>
      <c r="Y211" s="171"/>
      <c r="Z211" s="171"/>
      <c r="AA211" s="171"/>
      <c r="AB211" s="171"/>
      <c r="AC211" s="171"/>
      <c r="AD211" s="171"/>
      <c r="AE211" s="171"/>
      <c r="AF211" s="171"/>
      <c r="AG211" s="171"/>
      <c r="AH211" s="171"/>
      <c r="AI211" s="171"/>
      <c r="AJ211" s="171"/>
      <c r="AK211" s="171"/>
      <c r="AL211" s="171"/>
      <c r="AM211" s="171"/>
      <c r="AN211" s="171"/>
      <c r="AO211" s="171"/>
      <c r="AP211" s="171"/>
      <c r="AQ211" s="171"/>
      <c r="AR211" s="171"/>
    </row>
    <row r="212" spans="2:44">
      <c r="B212" s="171"/>
      <c r="C212" s="171"/>
      <c r="D212" s="178"/>
      <c r="E212" s="178"/>
      <c r="F212" s="178"/>
      <c r="G212" s="178"/>
      <c r="H212" s="171"/>
      <c r="I212" s="171"/>
      <c r="J212" s="171"/>
      <c r="K212" s="171"/>
      <c r="L212" s="171"/>
      <c r="N212" s="171"/>
      <c r="O212" s="171"/>
      <c r="P212" s="171"/>
      <c r="Q212" s="171"/>
      <c r="R212" s="171"/>
      <c r="S212" s="171"/>
      <c r="T212" s="171"/>
      <c r="U212" s="171"/>
      <c r="V212" s="171"/>
      <c r="W212" s="171"/>
      <c r="X212" s="171"/>
      <c r="Y212" s="171"/>
      <c r="Z212" s="171"/>
      <c r="AA212" s="171"/>
      <c r="AB212" s="171"/>
      <c r="AC212" s="171"/>
      <c r="AD212" s="171"/>
      <c r="AE212" s="171"/>
      <c r="AF212" s="171"/>
      <c r="AG212" s="171"/>
      <c r="AH212" s="171"/>
      <c r="AI212" s="171"/>
      <c r="AJ212" s="171"/>
      <c r="AK212" s="171"/>
      <c r="AL212" s="171"/>
      <c r="AM212" s="171"/>
      <c r="AN212" s="171"/>
      <c r="AO212" s="171"/>
      <c r="AP212" s="171"/>
      <c r="AQ212" s="171"/>
      <c r="AR212" s="171"/>
    </row>
    <row r="213" spans="2:44">
      <c r="B213" s="171"/>
      <c r="C213" s="171"/>
      <c r="D213" s="178"/>
      <c r="E213" s="178"/>
      <c r="F213" s="178"/>
      <c r="G213" s="178"/>
      <c r="H213" s="171"/>
      <c r="I213" s="171"/>
      <c r="J213" s="171"/>
      <c r="K213" s="171"/>
      <c r="L213" s="171"/>
      <c r="N213" s="171"/>
      <c r="O213" s="171"/>
      <c r="P213" s="171"/>
      <c r="Q213" s="171"/>
      <c r="R213" s="171"/>
      <c r="S213" s="171"/>
      <c r="T213" s="171"/>
      <c r="U213" s="171"/>
      <c r="V213" s="171"/>
      <c r="W213" s="171"/>
      <c r="X213" s="171"/>
      <c r="Y213" s="171"/>
      <c r="Z213" s="171"/>
      <c r="AA213" s="171"/>
      <c r="AB213" s="171"/>
      <c r="AC213" s="171"/>
      <c r="AD213" s="171"/>
      <c r="AE213" s="171"/>
      <c r="AF213" s="171"/>
      <c r="AG213" s="171"/>
      <c r="AH213" s="171"/>
      <c r="AI213" s="171"/>
      <c r="AJ213" s="171"/>
      <c r="AK213" s="171"/>
      <c r="AL213" s="171"/>
      <c r="AM213" s="171"/>
      <c r="AN213" s="171"/>
      <c r="AO213" s="171"/>
      <c r="AP213" s="171"/>
      <c r="AQ213" s="171"/>
      <c r="AR213" s="171"/>
    </row>
    <row r="214" spans="2:44">
      <c r="B214" s="171"/>
      <c r="C214" s="171"/>
      <c r="D214" s="178"/>
      <c r="E214" s="178"/>
      <c r="F214" s="178"/>
      <c r="G214" s="178"/>
      <c r="H214" s="171"/>
      <c r="I214" s="171"/>
      <c r="J214" s="171"/>
      <c r="K214" s="171"/>
      <c r="L214" s="171"/>
      <c r="N214" s="171"/>
      <c r="O214" s="171"/>
      <c r="P214" s="171"/>
      <c r="Q214" s="171"/>
      <c r="R214" s="171"/>
      <c r="S214" s="171"/>
      <c r="T214" s="171"/>
      <c r="U214" s="171"/>
      <c r="V214" s="171"/>
      <c r="W214" s="171"/>
      <c r="X214" s="171"/>
      <c r="Y214" s="171"/>
      <c r="Z214" s="171"/>
      <c r="AA214" s="171"/>
      <c r="AB214" s="171"/>
      <c r="AC214" s="171"/>
      <c r="AD214" s="171"/>
      <c r="AE214" s="171"/>
      <c r="AF214" s="171"/>
      <c r="AG214" s="171"/>
      <c r="AH214" s="171"/>
      <c r="AI214" s="171"/>
      <c r="AJ214" s="171"/>
      <c r="AK214" s="171"/>
      <c r="AL214" s="171"/>
      <c r="AM214" s="171"/>
      <c r="AN214" s="171"/>
      <c r="AO214" s="171"/>
      <c r="AP214" s="171"/>
      <c r="AQ214" s="171"/>
      <c r="AR214" s="171"/>
    </row>
    <row r="215" spans="2:44">
      <c r="B215" s="171"/>
      <c r="C215" s="171"/>
      <c r="D215" s="178"/>
      <c r="E215" s="178"/>
      <c r="F215" s="178"/>
      <c r="G215" s="178"/>
      <c r="H215" s="171"/>
      <c r="I215" s="171"/>
      <c r="J215" s="171"/>
      <c r="K215" s="171"/>
      <c r="L215" s="171"/>
      <c r="N215" s="171"/>
      <c r="O215" s="171"/>
      <c r="P215" s="171"/>
      <c r="Q215" s="171"/>
      <c r="R215" s="171"/>
      <c r="S215" s="171"/>
      <c r="T215" s="171"/>
      <c r="U215" s="171"/>
      <c r="V215" s="171"/>
      <c r="W215" s="171"/>
      <c r="X215" s="171"/>
      <c r="Y215" s="171"/>
      <c r="Z215" s="171"/>
      <c r="AA215" s="171"/>
      <c r="AB215" s="171"/>
      <c r="AC215" s="171"/>
      <c r="AD215" s="171"/>
      <c r="AE215" s="171"/>
      <c r="AF215" s="171"/>
      <c r="AG215" s="171"/>
      <c r="AH215" s="171"/>
      <c r="AI215" s="171"/>
      <c r="AJ215" s="171"/>
      <c r="AK215" s="171"/>
      <c r="AL215" s="171"/>
      <c r="AM215" s="171"/>
      <c r="AN215" s="171"/>
      <c r="AO215" s="171"/>
      <c r="AP215" s="171"/>
      <c r="AQ215" s="171"/>
      <c r="AR215" s="171"/>
    </row>
    <row r="216" spans="2:44">
      <c r="B216" s="171"/>
      <c r="C216" s="171"/>
      <c r="D216" s="178"/>
      <c r="E216" s="178"/>
      <c r="F216" s="178"/>
      <c r="G216" s="178"/>
      <c r="H216" s="171"/>
      <c r="I216" s="171"/>
      <c r="J216" s="171"/>
      <c r="K216" s="171"/>
      <c r="L216" s="171"/>
      <c r="N216" s="171"/>
      <c r="O216" s="171"/>
      <c r="P216" s="171"/>
      <c r="Q216" s="171"/>
      <c r="R216" s="171"/>
      <c r="S216" s="171"/>
      <c r="T216" s="171"/>
      <c r="U216" s="171"/>
      <c r="V216" s="171"/>
      <c r="W216" s="171"/>
      <c r="X216" s="171"/>
      <c r="Y216" s="171"/>
      <c r="Z216" s="171"/>
      <c r="AA216" s="171"/>
      <c r="AB216" s="171"/>
      <c r="AC216" s="171"/>
      <c r="AD216" s="171"/>
      <c r="AE216" s="171"/>
      <c r="AF216" s="171"/>
      <c r="AG216" s="171"/>
      <c r="AH216" s="171"/>
      <c r="AI216" s="171"/>
      <c r="AJ216" s="171"/>
      <c r="AK216" s="171"/>
      <c r="AL216" s="171"/>
      <c r="AM216" s="171"/>
      <c r="AN216" s="171"/>
      <c r="AO216" s="171"/>
      <c r="AP216" s="171"/>
      <c r="AQ216" s="171"/>
      <c r="AR216" s="171"/>
    </row>
    <row r="217" spans="2:44">
      <c r="B217" s="171"/>
      <c r="C217" s="171"/>
      <c r="D217" s="178"/>
      <c r="E217" s="178"/>
      <c r="F217" s="178"/>
      <c r="G217" s="178"/>
      <c r="H217" s="171"/>
      <c r="I217" s="171"/>
      <c r="J217" s="171"/>
      <c r="K217" s="171"/>
      <c r="L217" s="171"/>
      <c r="N217" s="171"/>
      <c r="O217" s="171"/>
      <c r="P217" s="171"/>
      <c r="Q217" s="171"/>
      <c r="R217" s="171"/>
      <c r="S217" s="171"/>
      <c r="T217" s="171"/>
      <c r="U217" s="171"/>
      <c r="V217" s="171"/>
      <c r="W217" s="171"/>
      <c r="X217" s="171"/>
      <c r="Y217" s="171"/>
      <c r="Z217" s="171"/>
      <c r="AA217" s="171"/>
      <c r="AB217" s="171"/>
      <c r="AC217" s="171"/>
      <c r="AD217" s="171"/>
      <c r="AE217" s="171"/>
      <c r="AF217" s="171"/>
      <c r="AG217" s="171"/>
      <c r="AH217" s="171"/>
      <c r="AI217" s="171"/>
      <c r="AJ217" s="171"/>
      <c r="AK217" s="171"/>
      <c r="AL217" s="171"/>
      <c r="AM217" s="171"/>
      <c r="AN217" s="171"/>
      <c r="AO217" s="171"/>
      <c r="AP217" s="171"/>
      <c r="AQ217" s="171"/>
      <c r="AR217" s="171"/>
    </row>
    <row r="218" spans="2:44">
      <c r="B218" s="171"/>
      <c r="C218" s="171"/>
      <c r="D218" s="178"/>
      <c r="E218" s="178"/>
      <c r="F218" s="178"/>
      <c r="G218" s="178"/>
      <c r="H218" s="171"/>
      <c r="I218" s="171"/>
      <c r="J218" s="171"/>
      <c r="K218" s="171"/>
      <c r="L218" s="171"/>
      <c r="N218" s="171"/>
      <c r="O218" s="171"/>
      <c r="P218" s="171"/>
      <c r="Q218" s="171"/>
      <c r="R218" s="171"/>
      <c r="S218" s="171"/>
      <c r="T218" s="171"/>
      <c r="U218" s="171"/>
      <c r="V218" s="171"/>
      <c r="W218" s="171"/>
      <c r="X218" s="171"/>
      <c r="Y218" s="171"/>
      <c r="Z218" s="171"/>
      <c r="AA218" s="171"/>
      <c r="AB218" s="171"/>
      <c r="AC218" s="171"/>
      <c r="AD218" s="171"/>
      <c r="AE218" s="171"/>
      <c r="AF218" s="171"/>
      <c r="AG218" s="171"/>
      <c r="AH218" s="171"/>
      <c r="AI218" s="171"/>
      <c r="AJ218" s="171"/>
      <c r="AK218" s="171"/>
      <c r="AL218" s="171"/>
      <c r="AM218" s="171"/>
      <c r="AN218" s="171"/>
      <c r="AO218" s="171"/>
      <c r="AP218" s="171"/>
      <c r="AQ218" s="171"/>
      <c r="AR218" s="171"/>
    </row>
    <row r="219" spans="2:44">
      <c r="B219" s="171"/>
      <c r="C219" s="171"/>
      <c r="D219" s="178"/>
      <c r="E219" s="178"/>
      <c r="F219" s="178"/>
      <c r="G219" s="178"/>
      <c r="H219" s="171"/>
      <c r="I219" s="171"/>
      <c r="J219" s="171"/>
      <c r="K219" s="171"/>
      <c r="L219" s="171"/>
      <c r="N219" s="171"/>
      <c r="O219" s="171"/>
      <c r="P219" s="171"/>
      <c r="Q219" s="171"/>
      <c r="R219" s="171"/>
      <c r="S219" s="171"/>
      <c r="T219" s="171"/>
      <c r="U219" s="171"/>
      <c r="V219" s="171"/>
      <c r="W219" s="171"/>
      <c r="X219" s="171"/>
      <c r="Y219" s="171"/>
      <c r="Z219" s="171"/>
      <c r="AA219" s="171"/>
      <c r="AB219" s="171"/>
      <c r="AC219" s="171"/>
      <c r="AD219" s="171"/>
      <c r="AE219" s="171"/>
      <c r="AF219" s="171"/>
      <c r="AG219" s="171"/>
      <c r="AH219" s="171"/>
      <c r="AI219" s="171"/>
      <c r="AJ219" s="171"/>
      <c r="AK219" s="171"/>
      <c r="AL219" s="171"/>
      <c r="AM219" s="171"/>
      <c r="AN219" s="171"/>
      <c r="AO219" s="171"/>
      <c r="AP219" s="171"/>
      <c r="AQ219" s="171"/>
      <c r="AR219" s="171"/>
    </row>
    <row r="220" spans="2:44">
      <c r="B220" s="171"/>
      <c r="C220" s="171"/>
      <c r="D220" s="178"/>
      <c r="E220" s="178"/>
      <c r="F220" s="178"/>
      <c r="G220" s="178"/>
      <c r="H220" s="171"/>
      <c r="I220" s="171"/>
      <c r="J220" s="171"/>
      <c r="K220" s="171"/>
      <c r="L220" s="171"/>
      <c r="N220" s="171"/>
      <c r="O220" s="171"/>
      <c r="P220" s="171"/>
      <c r="Q220" s="171"/>
      <c r="R220" s="171"/>
      <c r="S220" s="171"/>
      <c r="T220" s="171"/>
      <c r="U220" s="171"/>
      <c r="V220" s="171"/>
      <c r="W220" s="171"/>
      <c r="X220" s="171"/>
      <c r="Y220" s="171"/>
      <c r="Z220" s="171"/>
      <c r="AA220" s="171"/>
      <c r="AB220" s="171"/>
      <c r="AC220" s="171"/>
      <c r="AD220" s="171"/>
      <c r="AE220" s="171"/>
      <c r="AF220" s="171"/>
      <c r="AG220" s="171"/>
      <c r="AH220" s="171"/>
      <c r="AI220" s="171"/>
      <c r="AJ220" s="171"/>
      <c r="AK220" s="171"/>
      <c r="AL220" s="171"/>
      <c r="AM220" s="171"/>
      <c r="AN220" s="171"/>
      <c r="AO220" s="171"/>
      <c r="AP220" s="171"/>
      <c r="AQ220" s="171"/>
      <c r="AR220" s="171"/>
    </row>
    <row r="221" spans="2:44">
      <c r="B221" s="171"/>
      <c r="C221" s="171"/>
      <c r="D221" s="178"/>
      <c r="E221" s="178"/>
      <c r="F221" s="178"/>
      <c r="G221" s="178"/>
      <c r="H221" s="171"/>
      <c r="I221" s="171"/>
      <c r="J221" s="171"/>
      <c r="K221" s="171"/>
      <c r="L221" s="171"/>
      <c r="N221" s="171"/>
      <c r="O221" s="171"/>
      <c r="P221" s="171"/>
      <c r="Q221" s="171"/>
      <c r="R221" s="171"/>
      <c r="S221" s="171"/>
      <c r="T221" s="171"/>
      <c r="U221" s="171"/>
      <c r="V221" s="171"/>
      <c r="W221" s="171"/>
      <c r="X221" s="171"/>
      <c r="Y221" s="171"/>
      <c r="Z221" s="171"/>
      <c r="AA221" s="171"/>
      <c r="AB221" s="171"/>
      <c r="AC221" s="171"/>
      <c r="AD221" s="171"/>
      <c r="AE221" s="171"/>
      <c r="AF221" s="171"/>
      <c r="AG221" s="171"/>
      <c r="AH221" s="171"/>
      <c r="AI221" s="171"/>
      <c r="AJ221" s="171"/>
      <c r="AK221" s="171"/>
      <c r="AL221" s="171"/>
      <c r="AM221" s="171"/>
      <c r="AN221" s="171"/>
      <c r="AO221" s="171"/>
      <c r="AP221" s="171"/>
      <c r="AQ221" s="171"/>
      <c r="AR221" s="171"/>
    </row>
    <row r="222" spans="2:44">
      <c r="B222" s="171"/>
      <c r="C222" s="171"/>
      <c r="D222" s="178"/>
      <c r="E222" s="178"/>
      <c r="F222" s="178"/>
      <c r="G222" s="178"/>
      <c r="H222" s="171"/>
      <c r="I222" s="171"/>
      <c r="J222" s="171"/>
      <c r="K222" s="171"/>
      <c r="L222" s="171"/>
      <c r="N222" s="171"/>
      <c r="O222" s="171"/>
      <c r="P222" s="171"/>
      <c r="Q222" s="171"/>
      <c r="R222" s="171"/>
      <c r="S222" s="171"/>
      <c r="T222" s="171"/>
      <c r="U222" s="171"/>
      <c r="V222" s="171"/>
      <c r="W222" s="171"/>
      <c r="X222" s="171"/>
      <c r="Y222" s="171"/>
      <c r="Z222" s="171"/>
      <c r="AA222" s="171"/>
      <c r="AB222" s="171"/>
      <c r="AC222" s="171"/>
      <c r="AD222" s="171"/>
      <c r="AE222" s="171"/>
      <c r="AF222" s="171"/>
      <c r="AG222" s="171"/>
      <c r="AH222" s="171"/>
      <c r="AI222" s="171"/>
      <c r="AJ222" s="171"/>
      <c r="AK222" s="171"/>
      <c r="AL222" s="171"/>
      <c r="AM222" s="171"/>
      <c r="AN222" s="171"/>
      <c r="AO222" s="171"/>
      <c r="AP222" s="171"/>
      <c r="AQ222" s="171"/>
      <c r="AR222" s="171"/>
    </row>
    <row r="223" spans="2:44">
      <c r="B223" s="171"/>
      <c r="C223" s="171"/>
      <c r="D223" s="178"/>
      <c r="E223" s="178"/>
      <c r="F223" s="178"/>
      <c r="G223" s="178"/>
      <c r="H223" s="171"/>
      <c r="I223" s="171"/>
      <c r="J223" s="171"/>
      <c r="K223" s="171"/>
      <c r="L223" s="171"/>
      <c r="N223" s="171"/>
      <c r="O223" s="171"/>
      <c r="P223" s="171"/>
      <c r="Q223" s="171"/>
      <c r="R223" s="171"/>
      <c r="S223" s="171"/>
      <c r="T223" s="171"/>
      <c r="U223" s="171"/>
      <c r="V223" s="171"/>
      <c r="W223" s="171"/>
      <c r="X223" s="171"/>
      <c r="Y223" s="171"/>
      <c r="Z223" s="171"/>
      <c r="AA223" s="171"/>
      <c r="AB223" s="171"/>
      <c r="AC223" s="171"/>
      <c r="AD223" s="171"/>
      <c r="AE223" s="171"/>
      <c r="AF223" s="171"/>
      <c r="AG223" s="171"/>
      <c r="AH223" s="171"/>
      <c r="AI223" s="171"/>
      <c r="AJ223" s="171"/>
      <c r="AK223" s="171"/>
      <c r="AL223" s="171"/>
      <c r="AM223" s="171"/>
      <c r="AN223" s="171"/>
      <c r="AO223" s="171"/>
      <c r="AP223" s="171"/>
      <c r="AQ223" s="171"/>
      <c r="AR223" s="171"/>
    </row>
    <row r="224" spans="2:44">
      <c r="B224" s="171"/>
      <c r="C224" s="171"/>
      <c r="D224" s="178"/>
      <c r="E224" s="178"/>
      <c r="F224" s="178"/>
      <c r="G224" s="178"/>
      <c r="H224" s="171"/>
      <c r="I224" s="171"/>
      <c r="J224" s="171"/>
      <c r="K224" s="171"/>
      <c r="L224" s="171"/>
      <c r="N224" s="171"/>
      <c r="O224" s="171"/>
      <c r="P224" s="171"/>
      <c r="Q224" s="171"/>
      <c r="R224" s="171"/>
      <c r="S224" s="171"/>
      <c r="T224" s="171"/>
      <c r="U224" s="171"/>
      <c r="V224" s="171"/>
      <c r="W224" s="171"/>
      <c r="X224" s="171"/>
      <c r="Y224" s="171"/>
      <c r="Z224" s="171"/>
      <c r="AA224" s="171"/>
      <c r="AB224" s="171"/>
      <c r="AC224" s="171"/>
      <c r="AD224" s="171"/>
      <c r="AE224" s="171"/>
      <c r="AF224" s="171"/>
      <c r="AG224" s="171"/>
      <c r="AH224" s="171"/>
      <c r="AI224" s="171"/>
      <c r="AJ224" s="171"/>
      <c r="AK224" s="171"/>
      <c r="AL224" s="171"/>
      <c r="AM224" s="171"/>
      <c r="AN224" s="171"/>
      <c r="AO224" s="171"/>
      <c r="AP224" s="171"/>
      <c r="AQ224" s="171"/>
      <c r="AR224" s="171"/>
    </row>
    <row r="225" spans="2:44">
      <c r="B225" s="171"/>
      <c r="C225" s="171"/>
      <c r="D225" s="178"/>
      <c r="E225" s="178"/>
      <c r="F225" s="178"/>
      <c r="G225" s="178"/>
      <c r="H225" s="171"/>
      <c r="I225" s="171"/>
      <c r="J225" s="171"/>
      <c r="K225" s="171"/>
      <c r="L225" s="171"/>
      <c r="N225" s="171"/>
      <c r="O225" s="171"/>
      <c r="P225" s="171"/>
      <c r="Q225" s="171"/>
      <c r="R225" s="171"/>
      <c r="S225" s="171"/>
      <c r="T225" s="171"/>
      <c r="U225" s="171"/>
      <c r="V225" s="171"/>
      <c r="W225" s="171"/>
      <c r="X225" s="171"/>
      <c r="Y225" s="171"/>
      <c r="Z225" s="171"/>
      <c r="AA225" s="171"/>
      <c r="AB225" s="171"/>
      <c r="AC225" s="171"/>
      <c r="AD225" s="171"/>
      <c r="AE225" s="171"/>
      <c r="AF225" s="171"/>
      <c r="AG225" s="171"/>
      <c r="AH225" s="171"/>
      <c r="AI225" s="171"/>
      <c r="AJ225" s="171"/>
      <c r="AK225" s="171"/>
      <c r="AL225" s="171"/>
      <c r="AM225" s="171"/>
      <c r="AN225" s="171"/>
      <c r="AO225" s="171"/>
      <c r="AP225" s="171"/>
      <c r="AQ225" s="171"/>
      <c r="AR225" s="171"/>
    </row>
    <row r="226" spans="2:44">
      <c r="B226" s="171"/>
      <c r="C226" s="171"/>
      <c r="D226" s="178"/>
      <c r="E226" s="178"/>
      <c r="F226" s="178"/>
      <c r="G226" s="178"/>
      <c r="H226" s="171"/>
      <c r="I226" s="171"/>
      <c r="J226" s="171"/>
      <c r="K226" s="171"/>
      <c r="L226" s="171"/>
      <c r="N226" s="171"/>
      <c r="O226" s="171"/>
      <c r="P226" s="171"/>
      <c r="Q226" s="171"/>
      <c r="R226" s="171"/>
      <c r="S226" s="171"/>
      <c r="T226" s="171"/>
      <c r="U226" s="171"/>
      <c r="V226" s="171"/>
      <c r="W226" s="171"/>
      <c r="X226" s="171"/>
      <c r="Y226" s="171"/>
      <c r="Z226" s="171"/>
      <c r="AA226" s="171"/>
      <c r="AB226" s="171"/>
      <c r="AC226" s="171"/>
      <c r="AD226" s="171"/>
      <c r="AE226" s="171"/>
      <c r="AF226" s="171"/>
      <c r="AG226" s="171"/>
      <c r="AH226" s="171"/>
      <c r="AI226" s="171"/>
      <c r="AJ226" s="171"/>
      <c r="AK226" s="171"/>
      <c r="AL226" s="171"/>
      <c r="AM226" s="171"/>
      <c r="AN226" s="171"/>
      <c r="AO226" s="171"/>
      <c r="AP226" s="171"/>
      <c r="AQ226" s="171"/>
      <c r="AR226" s="171"/>
    </row>
    <row r="227" spans="2:44">
      <c r="B227" s="171"/>
      <c r="C227" s="171"/>
      <c r="D227" s="178"/>
      <c r="E227" s="178"/>
      <c r="F227" s="178"/>
      <c r="G227" s="178"/>
      <c r="H227" s="171"/>
      <c r="I227" s="171"/>
      <c r="J227" s="171"/>
      <c r="K227" s="171"/>
      <c r="L227" s="171"/>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c r="AR227" s="171"/>
    </row>
    <row r="228" spans="2:44">
      <c r="B228" s="171"/>
      <c r="C228" s="171"/>
      <c r="D228" s="178"/>
      <c r="E228" s="178"/>
      <c r="F228" s="178"/>
      <c r="G228" s="178"/>
      <c r="H228" s="171"/>
      <c r="I228" s="171"/>
      <c r="J228" s="171"/>
      <c r="K228" s="171"/>
      <c r="L228" s="171"/>
      <c r="N228" s="171"/>
      <c r="O228" s="171"/>
      <c r="P228" s="171"/>
      <c r="Q228" s="171"/>
      <c r="R228" s="171"/>
      <c r="S228" s="171"/>
      <c r="T228" s="171"/>
      <c r="U228" s="171"/>
      <c r="V228" s="171"/>
      <c r="W228" s="171"/>
      <c r="X228" s="171"/>
      <c r="Y228" s="171"/>
      <c r="Z228" s="171"/>
      <c r="AA228" s="171"/>
      <c r="AB228" s="171"/>
      <c r="AC228" s="171"/>
      <c r="AD228" s="171"/>
      <c r="AE228" s="171"/>
      <c r="AF228" s="171"/>
      <c r="AG228" s="171"/>
      <c r="AH228" s="171"/>
      <c r="AI228" s="171"/>
      <c r="AJ228" s="171"/>
      <c r="AK228" s="171"/>
      <c r="AL228" s="171"/>
      <c r="AM228" s="171"/>
      <c r="AN228" s="171"/>
      <c r="AO228" s="171"/>
      <c r="AP228" s="171"/>
      <c r="AQ228" s="171"/>
      <c r="AR228" s="171"/>
    </row>
    <row r="229" spans="2:44">
      <c r="B229" s="171"/>
      <c r="C229" s="171"/>
      <c r="D229" s="178"/>
      <c r="E229" s="178"/>
      <c r="F229" s="178"/>
      <c r="G229" s="178"/>
      <c r="H229" s="171"/>
      <c r="I229" s="171"/>
      <c r="J229" s="171"/>
      <c r="K229" s="171"/>
      <c r="L229" s="171"/>
      <c r="N229" s="171"/>
      <c r="O229" s="171"/>
      <c r="P229" s="171"/>
      <c r="Q229" s="171"/>
      <c r="R229" s="171"/>
      <c r="S229" s="171"/>
      <c r="T229" s="171"/>
      <c r="U229" s="171"/>
      <c r="V229" s="171"/>
      <c r="W229" s="171"/>
      <c r="X229" s="171"/>
      <c r="Y229" s="171"/>
      <c r="Z229" s="171"/>
      <c r="AA229" s="171"/>
      <c r="AB229" s="171"/>
      <c r="AC229" s="171"/>
      <c r="AD229" s="171"/>
      <c r="AE229" s="171"/>
      <c r="AF229" s="171"/>
      <c r="AG229" s="171"/>
      <c r="AH229" s="171"/>
      <c r="AI229" s="171"/>
      <c r="AJ229" s="171"/>
      <c r="AK229" s="171"/>
      <c r="AL229" s="171"/>
      <c r="AM229" s="171"/>
      <c r="AN229" s="171"/>
      <c r="AO229" s="171"/>
      <c r="AP229" s="171"/>
      <c r="AQ229" s="171"/>
      <c r="AR229" s="171"/>
    </row>
    <row r="230" spans="2:44">
      <c r="B230" s="171"/>
      <c r="C230" s="171"/>
      <c r="D230" s="178"/>
      <c r="E230" s="178"/>
      <c r="F230" s="178"/>
      <c r="G230" s="178"/>
      <c r="H230" s="171"/>
      <c r="I230" s="171"/>
      <c r="J230" s="171"/>
      <c r="K230" s="171"/>
      <c r="L230" s="171"/>
      <c r="N230" s="171"/>
      <c r="O230" s="171"/>
      <c r="P230" s="171"/>
      <c r="Q230" s="171"/>
      <c r="R230" s="171"/>
      <c r="S230" s="171"/>
      <c r="T230" s="171"/>
      <c r="U230" s="171"/>
      <c r="V230" s="171"/>
      <c r="W230" s="171"/>
      <c r="X230" s="171"/>
      <c r="Y230" s="171"/>
      <c r="Z230" s="171"/>
      <c r="AA230" s="171"/>
      <c r="AB230" s="171"/>
      <c r="AC230" s="171"/>
      <c r="AD230" s="171"/>
      <c r="AE230" s="171"/>
      <c r="AF230" s="171"/>
      <c r="AG230" s="171"/>
      <c r="AH230" s="171"/>
      <c r="AI230" s="171"/>
      <c r="AJ230" s="171"/>
      <c r="AK230" s="171"/>
      <c r="AL230" s="171"/>
      <c r="AM230" s="171"/>
      <c r="AN230" s="171"/>
      <c r="AO230" s="171"/>
      <c r="AP230" s="171"/>
      <c r="AQ230" s="171"/>
      <c r="AR230" s="171"/>
    </row>
    <row r="231" spans="2:44">
      <c r="B231" s="171"/>
      <c r="C231" s="171"/>
      <c r="D231" s="178"/>
      <c r="E231" s="178"/>
      <c r="F231" s="178"/>
      <c r="G231" s="178"/>
      <c r="H231" s="171"/>
      <c r="I231" s="171"/>
      <c r="J231" s="171"/>
      <c r="K231" s="171"/>
      <c r="L231" s="171"/>
      <c r="N231" s="171"/>
      <c r="O231" s="171"/>
      <c r="P231" s="171"/>
      <c r="Q231" s="171"/>
      <c r="R231" s="171"/>
      <c r="S231" s="171"/>
      <c r="T231" s="171"/>
      <c r="U231" s="171"/>
      <c r="V231" s="171"/>
      <c r="W231" s="171"/>
      <c r="X231" s="171"/>
      <c r="Y231" s="171"/>
      <c r="Z231" s="171"/>
      <c r="AA231" s="171"/>
      <c r="AB231" s="171"/>
      <c r="AC231" s="171"/>
      <c r="AD231" s="171"/>
      <c r="AE231" s="171"/>
      <c r="AF231" s="171"/>
      <c r="AG231" s="171"/>
      <c r="AH231" s="171"/>
      <c r="AI231" s="171"/>
      <c r="AJ231" s="171"/>
      <c r="AK231" s="171"/>
      <c r="AL231" s="171"/>
      <c r="AM231" s="171"/>
      <c r="AN231" s="171"/>
      <c r="AO231" s="171"/>
      <c r="AP231" s="171"/>
      <c r="AQ231" s="171"/>
      <c r="AR231" s="171"/>
    </row>
    <row r="232" spans="2:44">
      <c r="B232" s="171"/>
      <c r="C232" s="171"/>
      <c r="D232" s="178"/>
      <c r="E232" s="178"/>
      <c r="F232" s="178"/>
      <c r="G232" s="178"/>
      <c r="H232" s="171"/>
      <c r="I232" s="171"/>
      <c r="J232" s="171"/>
      <c r="K232" s="171"/>
      <c r="L232" s="171"/>
      <c r="N232" s="171"/>
      <c r="O232" s="171"/>
      <c r="P232" s="171"/>
      <c r="Q232" s="171"/>
      <c r="R232" s="171"/>
      <c r="S232" s="171"/>
      <c r="T232" s="171"/>
      <c r="U232" s="171"/>
      <c r="V232" s="171"/>
      <c r="W232" s="171"/>
      <c r="X232" s="171"/>
      <c r="Y232" s="171"/>
      <c r="Z232" s="171"/>
      <c r="AA232" s="171"/>
      <c r="AB232" s="171"/>
      <c r="AC232" s="171"/>
      <c r="AD232" s="171"/>
      <c r="AE232" s="171"/>
      <c r="AF232" s="171"/>
      <c r="AG232" s="171"/>
      <c r="AH232" s="171"/>
      <c r="AI232" s="171"/>
      <c r="AJ232" s="171"/>
      <c r="AK232" s="171"/>
      <c r="AL232" s="171"/>
      <c r="AM232" s="171"/>
      <c r="AN232" s="171"/>
      <c r="AO232" s="171"/>
      <c r="AP232" s="171"/>
      <c r="AQ232" s="171"/>
      <c r="AR232" s="171"/>
    </row>
    <row r="233" spans="2:44">
      <c r="B233" s="171"/>
      <c r="C233" s="171"/>
      <c r="D233" s="178"/>
      <c r="E233" s="178"/>
      <c r="F233" s="178"/>
      <c r="G233" s="178"/>
      <c r="H233" s="171"/>
      <c r="I233" s="171"/>
      <c r="J233" s="171"/>
      <c r="K233" s="171"/>
      <c r="L233" s="171"/>
      <c r="N233" s="171"/>
      <c r="O233" s="171"/>
      <c r="P233" s="171"/>
      <c r="Q233" s="171"/>
      <c r="R233" s="171"/>
      <c r="S233" s="171"/>
      <c r="T233" s="171"/>
      <c r="U233" s="171"/>
      <c r="V233" s="171"/>
      <c r="W233" s="171"/>
      <c r="X233" s="171"/>
      <c r="Y233" s="171"/>
      <c r="Z233" s="171"/>
      <c r="AA233" s="171"/>
      <c r="AB233" s="171"/>
      <c r="AC233" s="171"/>
      <c r="AD233" s="171"/>
      <c r="AE233" s="171"/>
      <c r="AF233" s="171"/>
      <c r="AG233" s="171"/>
      <c r="AH233" s="171"/>
      <c r="AI233" s="171"/>
      <c r="AJ233" s="171"/>
      <c r="AK233" s="171"/>
      <c r="AL233" s="171"/>
      <c r="AM233" s="171"/>
      <c r="AN233" s="171"/>
      <c r="AO233" s="171"/>
      <c r="AP233" s="171"/>
      <c r="AQ233" s="171"/>
      <c r="AR233" s="171"/>
    </row>
    <row r="234" spans="2:44">
      <c r="B234" s="171"/>
      <c r="C234" s="171"/>
      <c r="D234" s="178"/>
      <c r="E234" s="178"/>
      <c r="F234" s="178"/>
      <c r="G234" s="178"/>
      <c r="H234" s="171"/>
      <c r="I234" s="171"/>
      <c r="J234" s="171"/>
      <c r="K234" s="171"/>
      <c r="L234" s="171"/>
      <c r="N234" s="171"/>
      <c r="O234" s="171"/>
      <c r="P234" s="171"/>
      <c r="Q234" s="171"/>
      <c r="R234" s="171"/>
      <c r="S234" s="171"/>
      <c r="T234" s="171"/>
      <c r="U234" s="171"/>
      <c r="V234" s="171"/>
      <c r="W234" s="171"/>
      <c r="X234" s="171"/>
      <c r="Y234" s="171"/>
      <c r="Z234" s="171"/>
      <c r="AA234" s="171"/>
      <c r="AB234" s="171"/>
      <c r="AC234" s="171"/>
      <c r="AD234" s="171"/>
      <c r="AE234" s="171"/>
      <c r="AF234" s="171"/>
      <c r="AG234" s="171"/>
      <c r="AH234" s="171"/>
      <c r="AI234" s="171"/>
      <c r="AJ234" s="171"/>
      <c r="AK234" s="171"/>
      <c r="AL234" s="171"/>
      <c r="AM234" s="171"/>
      <c r="AN234" s="171"/>
      <c r="AO234" s="171"/>
      <c r="AP234" s="171"/>
      <c r="AQ234" s="171"/>
      <c r="AR234" s="171"/>
    </row>
    <row r="235" spans="2:44">
      <c r="B235" s="171"/>
      <c r="C235" s="171"/>
      <c r="D235" s="178"/>
      <c r="E235" s="178"/>
      <c r="F235" s="178"/>
      <c r="G235" s="178"/>
      <c r="H235" s="171"/>
      <c r="I235" s="171"/>
      <c r="J235" s="171"/>
      <c r="K235" s="171"/>
      <c r="L235" s="171"/>
      <c r="N235" s="171"/>
      <c r="O235" s="171"/>
      <c r="P235" s="171"/>
      <c r="Q235" s="171"/>
      <c r="R235" s="171"/>
      <c r="S235" s="171"/>
      <c r="T235" s="171"/>
      <c r="U235" s="171"/>
      <c r="V235" s="171"/>
      <c r="W235" s="171"/>
      <c r="X235" s="171"/>
      <c r="Y235" s="171"/>
      <c r="Z235" s="171"/>
      <c r="AA235" s="171"/>
      <c r="AB235" s="171"/>
      <c r="AC235" s="171"/>
      <c r="AD235" s="171"/>
      <c r="AE235" s="171"/>
      <c r="AF235" s="171"/>
      <c r="AG235" s="171"/>
      <c r="AH235" s="171"/>
      <c r="AI235" s="171"/>
      <c r="AJ235" s="171"/>
      <c r="AK235" s="171"/>
      <c r="AL235" s="171"/>
      <c r="AM235" s="171"/>
      <c r="AN235" s="171"/>
      <c r="AO235" s="171"/>
      <c r="AP235" s="171"/>
      <c r="AQ235" s="171"/>
      <c r="AR235" s="171"/>
    </row>
    <row r="236" spans="2:44">
      <c r="B236" s="171"/>
      <c r="C236" s="171"/>
      <c r="D236" s="178"/>
      <c r="E236" s="178"/>
      <c r="F236" s="178"/>
      <c r="G236" s="178"/>
      <c r="H236" s="171"/>
      <c r="I236" s="171"/>
      <c r="J236" s="171"/>
      <c r="K236" s="171"/>
      <c r="L236" s="171"/>
      <c r="N236" s="171"/>
      <c r="O236" s="171"/>
      <c r="P236" s="171"/>
      <c r="Q236" s="171"/>
      <c r="R236" s="171"/>
      <c r="S236" s="171"/>
      <c r="T236" s="171"/>
      <c r="U236" s="171"/>
      <c r="V236" s="171"/>
      <c r="W236" s="171"/>
      <c r="X236" s="171"/>
      <c r="Y236" s="171"/>
      <c r="Z236" s="171"/>
      <c r="AA236" s="171"/>
      <c r="AB236" s="171"/>
      <c r="AC236" s="171"/>
      <c r="AD236" s="171"/>
      <c r="AE236" s="171"/>
      <c r="AF236" s="171"/>
      <c r="AG236" s="171"/>
      <c r="AH236" s="171"/>
      <c r="AI236" s="171"/>
      <c r="AJ236" s="171"/>
      <c r="AK236" s="171"/>
      <c r="AL236" s="171"/>
      <c r="AM236" s="171"/>
      <c r="AN236" s="171"/>
      <c r="AO236" s="171"/>
      <c r="AP236" s="171"/>
      <c r="AQ236" s="171"/>
      <c r="AR236" s="171"/>
    </row>
    <row r="237" spans="2:44">
      <c r="B237" s="171"/>
      <c r="C237" s="171"/>
      <c r="D237" s="178"/>
      <c r="E237" s="178"/>
      <c r="F237" s="178"/>
      <c r="G237" s="178"/>
      <c r="H237" s="171"/>
      <c r="I237" s="171"/>
      <c r="J237" s="171"/>
      <c r="K237" s="171"/>
      <c r="L237" s="171"/>
      <c r="N237" s="171"/>
      <c r="O237" s="171"/>
      <c r="P237" s="171"/>
      <c r="Q237" s="171"/>
      <c r="R237" s="171"/>
      <c r="S237" s="171"/>
      <c r="T237" s="171"/>
      <c r="U237" s="171"/>
      <c r="V237" s="171"/>
      <c r="W237" s="171"/>
      <c r="X237" s="171"/>
      <c r="Y237" s="171"/>
      <c r="Z237" s="171"/>
      <c r="AA237" s="171"/>
      <c r="AB237" s="171"/>
      <c r="AC237" s="171"/>
      <c r="AD237" s="171"/>
      <c r="AE237" s="171"/>
      <c r="AF237" s="171"/>
      <c r="AG237" s="171"/>
      <c r="AH237" s="171"/>
      <c r="AI237" s="171"/>
      <c r="AJ237" s="171"/>
      <c r="AK237" s="171"/>
      <c r="AL237" s="171"/>
      <c r="AM237" s="171"/>
      <c r="AN237" s="171"/>
      <c r="AO237" s="171"/>
      <c r="AP237" s="171"/>
      <c r="AQ237" s="171"/>
      <c r="AR237" s="171"/>
    </row>
    <row r="238" spans="2:44">
      <c r="B238" s="171"/>
      <c r="C238" s="171"/>
      <c r="D238" s="178"/>
      <c r="E238" s="178"/>
      <c r="F238" s="178"/>
      <c r="G238" s="178"/>
      <c r="H238" s="171"/>
      <c r="I238" s="171"/>
      <c r="J238" s="171"/>
      <c r="K238" s="171"/>
      <c r="L238" s="171"/>
      <c r="N238" s="171"/>
      <c r="O238" s="171"/>
      <c r="P238" s="171"/>
      <c r="Q238" s="171"/>
      <c r="R238" s="171"/>
      <c r="S238" s="171"/>
      <c r="T238" s="171"/>
      <c r="U238" s="171"/>
      <c r="V238" s="171"/>
      <c r="W238" s="171"/>
      <c r="X238" s="171"/>
      <c r="Y238" s="171"/>
      <c r="Z238" s="171"/>
      <c r="AA238" s="171"/>
      <c r="AB238" s="171"/>
      <c r="AC238" s="171"/>
      <c r="AD238" s="171"/>
      <c r="AE238" s="171"/>
      <c r="AF238" s="171"/>
      <c r="AG238" s="171"/>
      <c r="AH238" s="171"/>
      <c r="AI238" s="171"/>
      <c r="AJ238" s="171"/>
      <c r="AK238" s="171"/>
      <c r="AL238" s="171"/>
      <c r="AM238" s="171"/>
      <c r="AN238" s="171"/>
      <c r="AO238" s="171"/>
      <c r="AP238" s="171"/>
      <c r="AQ238" s="171"/>
      <c r="AR238" s="171"/>
    </row>
    <row r="239" spans="2:44">
      <c r="B239" s="171"/>
      <c r="C239" s="171"/>
      <c r="D239" s="178"/>
      <c r="E239" s="178"/>
      <c r="F239" s="178"/>
      <c r="G239" s="178"/>
      <c r="H239" s="171"/>
      <c r="I239" s="171"/>
      <c r="J239" s="171"/>
      <c r="K239" s="171"/>
      <c r="L239" s="171"/>
      <c r="N239" s="171"/>
      <c r="O239" s="171"/>
      <c r="P239" s="171"/>
      <c r="Q239" s="171"/>
      <c r="R239" s="171"/>
      <c r="S239" s="171"/>
      <c r="T239" s="171"/>
      <c r="U239" s="171"/>
      <c r="V239" s="171"/>
      <c r="W239" s="171"/>
      <c r="X239" s="171"/>
      <c r="Y239" s="171"/>
      <c r="Z239" s="171"/>
      <c r="AA239" s="171"/>
      <c r="AB239" s="171"/>
      <c r="AC239" s="171"/>
      <c r="AD239" s="171"/>
      <c r="AE239" s="171"/>
      <c r="AF239" s="171"/>
      <c r="AG239" s="171"/>
      <c r="AH239" s="171"/>
      <c r="AI239" s="171"/>
      <c r="AJ239" s="171"/>
      <c r="AK239" s="171"/>
      <c r="AL239" s="171"/>
      <c r="AM239" s="171"/>
      <c r="AN239" s="171"/>
      <c r="AO239" s="171"/>
      <c r="AP239" s="171"/>
      <c r="AQ239" s="171"/>
      <c r="AR239" s="171"/>
    </row>
    <row r="240" spans="2:44">
      <c r="B240" s="171"/>
      <c r="C240" s="171"/>
      <c r="D240" s="178"/>
      <c r="E240" s="178"/>
      <c r="F240" s="178"/>
      <c r="G240" s="178"/>
      <c r="H240" s="171"/>
      <c r="I240" s="171"/>
      <c r="J240" s="171"/>
      <c r="K240" s="171"/>
      <c r="L240" s="171"/>
      <c r="N240" s="171"/>
      <c r="O240" s="171"/>
      <c r="P240" s="171"/>
      <c r="Q240" s="171"/>
      <c r="R240" s="171"/>
      <c r="S240" s="171"/>
      <c r="T240" s="171"/>
      <c r="U240" s="171"/>
      <c r="V240" s="171"/>
      <c r="W240" s="171"/>
      <c r="X240" s="171"/>
      <c r="Y240" s="171"/>
      <c r="Z240" s="171"/>
      <c r="AA240" s="171"/>
      <c r="AB240" s="171"/>
      <c r="AC240" s="171"/>
      <c r="AD240" s="171"/>
      <c r="AE240" s="171"/>
      <c r="AF240" s="171"/>
      <c r="AG240" s="171"/>
      <c r="AH240" s="171"/>
      <c r="AI240" s="171"/>
      <c r="AJ240" s="171"/>
      <c r="AK240" s="171"/>
      <c r="AL240" s="171"/>
      <c r="AM240" s="171"/>
      <c r="AN240" s="171"/>
      <c r="AO240" s="171"/>
      <c r="AP240" s="171"/>
      <c r="AQ240" s="171"/>
      <c r="AR240" s="171"/>
    </row>
    <row r="241" spans="2:44">
      <c r="B241" s="171"/>
      <c r="C241" s="171"/>
      <c r="D241" s="178"/>
      <c r="E241" s="178"/>
      <c r="F241" s="178"/>
      <c r="G241" s="178"/>
      <c r="H241" s="171"/>
      <c r="I241" s="171"/>
      <c r="J241" s="171"/>
      <c r="K241" s="171"/>
      <c r="L241" s="171"/>
      <c r="N241" s="171"/>
      <c r="O241" s="171"/>
      <c r="P241" s="171"/>
      <c r="Q241" s="171"/>
      <c r="R241" s="171"/>
      <c r="S241" s="171"/>
      <c r="T241" s="171"/>
      <c r="U241" s="171"/>
      <c r="V241" s="171"/>
      <c r="W241" s="171"/>
      <c r="X241" s="171"/>
      <c r="Y241" s="171"/>
      <c r="Z241" s="171"/>
      <c r="AA241" s="171"/>
      <c r="AB241" s="171"/>
      <c r="AC241" s="171"/>
      <c r="AD241" s="171"/>
      <c r="AE241" s="171"/>
      <c r="AF241" s="171"/>
      <c r="AG241" s="171"/>
      <c r="AH241" s="171"/>
      <c r="AI241" s="171"/>
      <c r="AJ241" s="171"/>
      <c r="AK241" s="171"/>
      <c r="AL241" s="171"/>
      <c r="AM241" s="171"/>
      <c r="AN241" s="171"/>
      <c r="AO241" s="171"/>
      <c r="AP241" s="171"/>
      <c r="AQ241" s="171"/>
      <c r="AR241" s="171"/>
    </row>
    <row r="242" spans="2:44">
      <c r="B242" s="171"/>
      <c r="C242" s="171"/>
      <c r="D242" s="178"/>
      <c r="E242" s="178"/>
      <c r="F242" s="178"/>
      <c r="G242" s="178"/>
      <c r="H242" s="171"/>
      <c r="I242" s="171"/>
      <c r="J242" s="171"/>
      <c r="K242" s="171"/>
      <c r="L242" s="171"/>
      <c r="N242" s="171"/>
      <c r="O242" s="171"/>
      <c r="P242" s="171"/>
      <c r="Q242" s="171"/>
      <c r="R242" s="171"/>
      <c r="S242" s="171"/>
      <c r="T242" s="171"/>
      <c r="U242" s="171"/>
      <c r="V242" s="171"/>
      <c r="W242" s="171"/>
      <c r="X242" s="171"/>
      <c r="Y242" s="171"/>
      <c r="Z242" s="171"/>
      <c r="AA242" s="171"/>
      <c r="AB242" s="171"/>
      <c r="AC242" s="171"/>
      <c r="AD242" s="171"/>
      <c r="AE242" s="171"/>
      <c r="AF242" s="171"/>
      <c r="AG242" s="171"/>
      <c r="AH242" s="171"/>
      <c r="AI242" s="171"/>
      <c r="AJ242" s="171"/>
      <c r="AK242" s="171"/>
      <c r="AL242" s="171"/>
      <c r="AM242" s="171"/>
      <c r="AN242" s="171"/>
      <c r="AO242" s="171"/>
      <c r="AP242" s="171"/>
      <c r="AQ242" s="171"/>
      <c r="AR242" s="171"/>
    </row>
    <row r="243" spans="2:44">
      <c r="B243" s="171"/>
      <c r="C243" s="171"/>
      <c r="D243" s="178"/>
      <c r="E243" s="178"/>
      <c r="F243" s="178"/>
      <c r="G243" s="178"/>
      <c r="H243" s="171"/>
      <c r="I243" s="171"/>
      <c r="J243" s="171"/>
      <c r="K243" s="171"/>
      <c r="L243" s="171"/>
      <c r="N243" s="171"/>
      <c r="O243" s="171"/>
      <c r="P243" s="171"/>
      <c r="Q243" s="171"/>
      <c r="R243" s="171"/>
      <c r="S243" s="171"/>
      <c r="T243" s="171"/>
      <c r="U243" s="171"/>
      <c r="V243" s="171"/>
      <c r="W243" s="171"/>
      <c r="X243" s="171"/>
      <c r="Y243" s="171"/>
      <c r="Z243" s="171"/>
      <c r="AA243" s="171"/>
      <c r="AB243" s="171"/>
      <c r="AC243" s="171"/>
      <c r="AD243" s="171"/>
      <c r="AE243" s="171"/>
      <c r="AF243" s="171"/>
      <c r="AG243" s="171"/>
      <c r="AH243" s="171"/>
      <c r="AI243" s="171"/>
      <c r="AJ243" s="171"/>
      <c r="AK243" s="171"/>
      <c r="AL243" s="171"/>
      <c r="AM243" s="171"/>
      <c r="AN243" s="171"/>
      <c r="AO243" s="171"/>
      <c r="AP243" s="171"/>
      <c r="AQ243" s="171"/>
      <c r="AR243" s="171"/>
    </row>
    <row r="244" spans="2:44">
      <c r="B244" s="171"/>
      <c r="C244" s="171"/>
      <c r="D244" s="178"/>
      <c r="E244" s="178"/>
      <c r="F244" s="178"/>
      <c r="G244" s="178"/>
      <c r="H244" s="171"/>
      <c r="I244" s="171"/>
      <c r="J244" s="171"/>
      <c r="K244" s="171"/>
      <c r="L244" s="171"/>
      <c r="N244" s="171"/>
      <c r="O244" s="171"/>
      <c r="P244" s="171"/>
      <c r="Q244" s="171"/>
      <c r="R244" s="171"/>
      <c r="S244" s="171"/>
      <c r="T244" s="171"/>
      <c r="U244" s="171"/>
      <c r="V244" s="171"/>
      <c r="W244" s="171"/>
      <c r="X244" s="171"/>
      <c r="Y244" s="171"/>
      <c r="Z244" s="171"/>
      <c r="AA244" s="171"/>
      <c r="AB244" s="171"/>
      <c r="AC244" s="171"/>
      <c r="AD244" s="171"/>
      <c r="AE244" s="171"/>
      <c r="AF244" s="171"/>
      <c r="AG244" s="171"/>
      <c r="AH244" s="171"/>
      <c r="AI244" s="171"/>
      <c r="AJ244" s="171"/>
      <c r="AK244" s="171"/>
      <c r="AL244" s="171"/>
      <c r="AM244" s="171"/>
      <c r="AN244" s="171"/>
      <c r="AO244" s="171"/>
      <c r="AP244" s="171"/>
      <c r="AQ244" s="171"/>
      <c r="AR244" s="171"/>
    </row>
    <row r="245" spans="2:44">
      <c r="B245" s="171"/>
      <c r="C245" s="171"/>
      <c r="D245" s="178"/>
      <c r="E245" s="178"/>
      <c r="F245" s="178"/>
      <c r="G245" s="178"/>
      <c r="H245" s="171"/>
      <c r="I245" s="171"/>
      <c r="J245" s="171"/>
      <c r="K245" s="171"/>
      <c r="L245" s="171"/>
      <c r="N245" s="171"/>
      <c r="O245" s="171"/>
      <c r="P245" s="171"/>
      <c r="Q245" s="171"/>
      <c r="R245" s="171"/>
      <c r="S245" s="171"/>
      <c r="T245" s="171"/>
      <c r="U245" s="171"/>
      <c r="V245" s="171"/>
      <c r="W245" s="171"/>
      <c r="X245" s="171"/>
      <c r="Y245" s="171"/>
      <c r="Z245" s="171"/>
      <c r="AA245" s="171"/>
      <c r="AB245" s="171"/>
      <c r="AC245" s="171"/>
      <c r="AD245" s="171"/>
      <c r="AE245" s="171"/>
      <c r="AF245" s="171"/>
      <c r="AG245" s="171"/>
      <c r="AH245" s="171"/>
      <c r="AI245" s="171"/>
      <c r="AJ245" s="171"/>
      <c r="AK245" s="171"/>
      <c r="AL245" s="171"/>
      <c r="AM245" s="171"/>
      <c r="AN245" s="171"/>
      <c r="AO245" s="171"/>
      <c r="AP245" s="171"/>
      <c r="AQ245" s="171"/>
      <c r="AR245" s="171"/>
    </row>
    <row r="246" spans="2:44">
      <c r="B246" s="171"/>
      <c r="C246" s="171"/>
      <c r="D246" s="178"/>
      <c r="E246" s="178"/>
      <c r="F246" s="178"/>
      <c r="G246" s="178"/>
      <c r="H246" s="171"/>
      <c r="I246" s="171"/>
      <c r="J246" s="171"/>
      <c r="K246" s="171"/>
      <c r="L246" s="171"/>
      <c r="N246" s="171"/>
      <c r="O246" s="171"/>
      <c r="P246" s="171"/>
      <c r="Q246" s="171"/>
      <c r="R246" s="171"/>
      <c r="S246" s="171"/>
      <c r="T246" s="171"/>
      <c r="U246" s="171"/>
      <c r="V246" s="171"/>
      <c r="W246" s="171"/>
      <c r="X246" s="171"/>
      <c r="Y246" s="171"/>
      <c r="Z246" s="171"/>
      <c r="AA246" s="171"/>
      <c r="AB246" s="171"/>
      <c r="AC246" s="171"/>
      <c r="AD246" s="171"/>
      <c r="AE246" s="171"/>
      <c r="AF246" s="171"/>
      <c r="AG246" s="171"/>
      <c r="AH246" s="171"/>
      <c r="AI246" s="171"/>
      <c r="AJ246" s="171"/>
      <c r="AK246" s="171"/>
      <c r="AL246" s="171"/>
      <c r="AM246" s="171"/>
      <c r="AN246" s="171"/>
      <c r="AO246" s="171"/>
      <c r="AP246" s="171"/>
      <c r="AQ246" s="171"/>
      <c r="AR246" s="171"/>
    </row>
    <row r="247" spans="2:44">
      <c r="B247" s="171"/>
      <c r="C247" s="171"/>
      <c r="D247" s="178"/>
      <c r="E247" s="178"/>
      <c r="F247" s="178"/>
      <c r="G247" s="178"/>
      <c r="H247" s="171"/>
      <c r="I247" s="171"/>
      <c r="J247" s="171"/>
      <c r="K247" s="171"/>
      <c r="L247" s="171"/>
      <c r="N247" s="171"/>
      <c r="O247" s="171"/>
      <c r="P247" s="171"/>
      <c r="Q247" s="171"/>
      <c r="R247" s="171"/>
      <c r="S247" s="171"/>
      <c r="T247" s="171"/>
      <c r="U247" s="171"/>
      <c r="V247" s="171"/>
      <c r="W247" s="171"/>
      <c r="X247" s="171"/>
      <c r="Y247" s="171"/>
      <c r="Z247" s="171"/>
      <c r="AA247" s="171"/>
      <c r="AB247" s="171"/>
      <c r="AC247" s="171"/>
      <c r="AD247" s="171"/>
      <c r="AE247" s="171"/>
      <c r="AF247" s="171"/>
      <c r="AG247" s="171"/>
      <c r="AH247" s="171"/>
      <c r="AI247" s="171"/>
      <c r="AJ247" s="171"/>
      <c r="AK247" s="171"/>
      <c r="AL247" s="171"/>
      <c r="AM247" s="171"/>
      <c r="AN247" s="171"/>
      <c r="AO247" s="171"/>
      <c r="AP247" s="171"/>
      <c r="AQ247" s="171"/>
      <c r="AR247" s="171"/>
    </row>
    <row r="248" spans="2:44">
      <c r="B248" s="171"/>
      <c r="C248" s="171"/>
      <c r="D248" s="178"/>
      <c r="E248" s="178"/>
      <c r="F248" s="178"/>
      <c r="G248" s="178"/>
      <c r="H248" s="171"/>
      <c r="I248" s="171"/>
      <c r="J248" s="171"/>
      <c r="K248" s="171"/>
      <c r="L248" s="171"/>
      <c r="N248" s="171"/>
      <c r="O248" s="171"/>
      <c r="P248" s="171"/>
      <c r="Q248" s="171"/>
      <c r="R248" s="171"/>
      <c r="S248" s="171"/>
      <c r="T248" s="171"/>
      <c r="U248" s="171"/>
      <c r="V248" s="171"/>
      <c r="W248" s="171"/>
      <c r="X248" s="171"/>
      <c r="Y248" s="171"/>
      <c r="Z248" s="171"/>
      <c r="AA248" s="171"/>
      <c r="AB248" s="171"/>
      <c r="AC248" s="171"/>
      <c r="AD248" s="171"/>
      <c r="AE248" s="171"/>
      <c r="AF248" s="171"/>
      <c r="AG248" s="171"/>
      <c r="AH248" s="171"/>
      <c r="AI248" s="171"/>
      <c r="AJ248" s="171"/>
      <c r="AK248" s="171"/>
      <c r="AL248" s="171"/>
      <c r="AM248" s="171"/>
      <c r="AN248" s="171"/>
      <c r="AO248" s="171"/>
      <c r="AP248" s="171"/>
      <c r="AQ248" s="171"/>
      <c r="AR248" s="171"/>
    </row>
    <row r="249" spans="2:44">
      <c r="B249" s="171"/>
      <c r="C249" s="171"/>
      <c r="D249" s="178"/>
      <c r="E249" s="178"/>
      <c r="F249" s="178"/>
      <c r="G249" s="178"/>
      <c r="H249" s="171"/>
      <c r="I249" s="171"/>
      <c r="J249" s="171"/>
      <c r="K249" s="171"/>
      <c r="L249" s="171"/>
      <c r="N249" s="171"/>
      <c r="O249" s="171"/>
      <c r="P249" s="171"/>
      <c r="Q249" s="171"/>
      <c r="R249" s="171"/>
      <c r="S249" s="171"/>
      <c r="T249" s="171"/>
      <c r="U249" s="171"/>
      <c r="V249" s="171"/>
      <c r="W249" s="171"/>
      <c r="X249" s="171"/>
      <c r="Y249" s="171"/>
      <c r="Z249" s="171"/>
      <c r="AA249" s="171"/>
      <c r="AB249" s="171"/>
      <c r="AC249" s="171"/>
      <c r="AD249" s="171"/>
      <c r="AE249" s="171"/>
      <c r="AF249" s="171"/>
      <c r="AG249" s="171"/>
      <c r="AH249" s="171"/>
      <c r="AI249" s="171"/>
      <c r="AJ249" s="171"/>
      <c r="AK249" s="171"/>
      <c r="AL249" s="171"/>
      <c r="AM249" s="171"/>
      <c r="AN249" s="171"/>
      <c r="AO249" s="171"/>
      <c r="AP249" s="171"/>
      <c r="AQ249" s="171"/>
      <c r="AR249" s="171"/>
    </row>
    <row r="250" spans="2:44">
      <c r="B250" s="171"/>
      <c r="C250" s="171"/>
      <c r="D250" s="178"/>
      <c r="E250" s="178"/>
      <c r="F250" s="178"/>
      <c r="G250" s="178"/>
      <c r="H250" s="171"/>
      <c r="I250" s="171"/>
      <c r="J250" s="171"/>
      <c r="K250" s="171"/>
      <c r="L250" s="171"/>
      <c r="N250" s="171"/>
      <c r="O250" s="171"/>
      <c r="P250" s="171"/>
      <c r="Q250" s="171"/>
      <c r="R250" s="171"/>
      <c r="S250" s="171"/>
      <c r="T250" s="171"/>
      <c r="U250" s="171"/>
      <c r="V250" s="171"/>
      <c r="W250" s="171"/>
      <c r="X250" s="171"/>
      <c r="Y250" s="171"/>
      <c r="Z250" s="171"/>
      <c r="AA250" s="171"/>
      <c r="AB250" s="171"/>
      <c r="AC250" s="171"/>
      <c r="AD250" s="171"/>
      <c r="AE250" s="171"/>
      <c r="AF250" s="171"/>
      <c r="AG250" s="171"/>
      <c r="AH250" s="171"/>
      <c r="AI250" s="171"/>
      <c r="AJ250" s="171"/>
      <c r="AK250" s="171"/>
      <c r="AL250" s="171"/>
      <c r="AM250" s="171"/>
      <c r="AN250" s="171"/>
      <c r="AO250" s="171"/>
      <c r="AP250" s="171"/>
      <c r="AQ250" s="171"/>
      <c r="AR250" s="171"/>
    </row>
    <row r="251" spans="2:44">
      <c r="B251" s="171"/>
      <c r="C251" s="171"/>
      <c r="D251" s="178"/>
      <c r="E251" s="178"/>
      <c r="F251" s="178"/>
      <c r="G251" s="178"/>
      <c r="H251" s="171"/>
      <c r="I251" s="171"/>
      <c r="J251" s="171"/>
      <c r="K251" s="171"/>
      <c r="L251" s="171"/>
      <c r="N251" s="171"/>
      <c r="O251" s="171"/>
      <c r="P251" s="171"/>
      <c r="Q251" s="171"/>
      <c r="R251" s="171"/>
      <c r="S251" s="171"/>
      <c r="T251" s="171"/>
      <c r="U251" s="171"/>
      <c r="V251" s="171"/>
      <c r="W251" s="171"/>
      <c r="X251" s="171"/>
      <c r="Y251" s="171"/>
      <c r="Z251" s="171"/>
      <c r="AA251" s="171"/>
      <c r="AB251" s="171"/>
      <c r="AC251" s="171"/>
      <c r="AD251" s="171"/>
      <c r="AE251" s="171"/>
      <c r="AF251" s="171"/>
      <c r="AG251" s="171"/>
      <c r="AH251" s="171"/>
      <c r="AI251" s="171"/>
      <c r="AJ251" s="171"/>
      <c r="AK251" s="171"/>
      <c r="AL251" s="171"/>
      <c r="AM251" s="171"/>
      <c r="AN251" s="171"/>
      <c r="AO251" s="171"/>
      <c r="AP251" s="171"/>
      <c r="AQ251" s="171"/>
      <c r="AR251" s="171"/>
    </row>
    <row r="252" spans="2:44">
      <c r="B252" s="171"/>
      <c r="C252" s="171"/>
      <c r="D252" s="178"/>
      <c r="E252" s="178"/>
      <c r="F252" s="178"/>
      <c r="G252" s="178"/>
      <c r="H252" s="171"/>
      <c r="I252" s="171"/>
      <c r="J252" s="171"/>
      <c r="K252" s="171"/>
      <c r="L252" s="171"/>
      <c r="N252" s="171"/>
      <c r="O252" s="171"/>
      <c r="P252" s="171"/>
      <c r="Q252" s="171"/>
      <c r="R252" s="171"/>
      <c r="S252" s="171"/>
      <c r="T252" s="171"/>
      <c r="U252" s="171"/>
      <c r="V252" s="171"/>
      <c r="W252" s="171"/>
      <c r="X252" s="171"/>
      <c r="Y252" s="171"/>
      <c r="Z252" s="171"/>
      <c r="AA252" s="171"/>
      <c r="AB252" s="171"/>
      <c r="AC252" s="171"/>
      <c r="AD252" s="171"/>
      <c r="AE252" s="171"/>
      <c r="AF252" s="171"/>
      <c r="AG252" s="171"/>
      <c r="AH252" s="171"/>
      <c r="AI252" s="171"/>
      <c r="AJ252" s="171"/>
      <c r="AK252" s="171"/>
      <c r="AL252" s="171"/>
      <c r="AM252" s="171"/>
      <c r="AN252" s="171"/>
      <c r="AO252" s="171"/>
      <c r="AP252" s="171"/>
      <c r="AQ252" s="171"/>
      <c r="AR252" s="171"/>
    </row>
    <row r="253" spans="2:44">
      <c r="B253" s="171"/>
      <c r="C253" s="171"/>
      <c r="D253" s="178"/>
      <c r="E253" s="178"/>
      <c r="F253" s="178"/>
      <c r="G253" s="178"/>
      <c r="H253" s="171"/>
      <c r="I253" s="171"/>
      <c r="J253" s="171"/>
      <c r="K253" s="171"/>
      <c r="L253" s="171"/>
      <c r="N253" s="171"/>
      <c r="O253" s="171"/>
      <c r="P253" s="171"/>
      <c r="Q253" s="171"/>
      <c r="R253" s="171"/>
      <c r="S253" s="171"/>
      <c r="T253" s="171"/>
      <c r="U253" s="171"/>
      <c r="V253" s="171"/>
      <c r="W253" s="171"/>
      <c r="X253" s="171"/>
      <c r="Y253" s="171"/>
      <c r="Z253" s="171"/>
      <c r="AA253" s="171"/>
      <c r="AB253" s="171"/>
      <c r="AC253" s="171"/>
      <c r="AD253" s="171"/>
      <c r="AE253" s="171"/>
      <c r="AF253" s="171"/>
      <c r="AG253" s="171"/>
      <c r="AH253" s="171"/>
      <c r="AI253" s="171"/>
      <c r="AJ253" s="171"/>
      <c r="AK253" s="171"/>
      <c r="AL253" s="171"/>
      <c r="AM253" s="171"/>
      <c r="AN253" s="171"/>
      <c r="AO253" s="171"/>
      <c r="AP253" s="171"/>
      <c r="AQ253" s="171"/>
      <c r="AR253" s="171"/>
    </row>
    <row r="254" spans="2:44">
      <c r="B254" s="171"/>
      <c r="C254" s="171"/>
      <c r="D254" s="178"/>
      <c r="E254" s="178"/>
      <c r="F254" s="178"/>
      <c r="G254" s="178"/>
      <c r="H254" s="171"/>
      <c r="I254" s="171"/>
      <c r="J254" s="171"/>
      <c r="K254" s="171"/>
      <c r="L254" s="171"/>
      <c r="N254" s="171"/>
      <c r="O254" s="171"/>
      <c r="P254" s="171"/>
      <c r="Q254" s="171"/>
      <c r="R254" s="171"/>
      <c r="S254" s="171"/>
      <c r="T254" s="171"/>
      <c r="U254" s="171"/>
      <c r="V254" s="171"/>
      <c r="W254" s="171"/>
      <c r="X254" s="171"/>
      <c r="Y254" s="171"/>
      <c r="Z254" s="171"/>
      <c r="AA254" s="171"/>
      <c r="AB254" s="171"/>
      <c r="AC254" s="171"/>
      <c r="AD254" s="171"/>
      <c r="AE254" s="171"/>
      <c r="AF254" s="171"/>
      <c r="AG254" s="171"/>
      <c r="AH254" s="171"/>
      <c r="AI254" s="171"/>
      <c r="AJ254" s="171"/>
      <c r="AK254" s="171"/>
      <c r="AL254" s="171"/>
      <c r="AM254" s="171"/>
      <c r="AN254" s="171"/>
      <c r="AO254" s="171"/>
      <c r="AP254" s="171"/>
      <c r="AQ254" s="171"/>
      <c r="AR254" s="171"/>
    </row>
    <row r="255" spans="2:44">
      <c r="B255" s="171"/>
      <c r="C255" s="171"/>
      <c r="D255" s="178"/>
      <c r="E255" s="178"/>
      <c r="F255" s="178"/>
      <c r="G255" s="178"/>
      <c r="H255" s="171"/>
      <c r="I255" s="171"/>
      <c r="J255" s="171"/>
      <c r="K255" s="171"/>
      <c r="L255" s="171"/>
      <c r="N255" s="171"/>
      <c r="O255" s="171"/>
      <c r="P255" s="171"/>
      <c r="Q255" s="171"/>
      <c r="R255" s="171"/>
      <c r="S255" s="171"/>
      <c r="T255" s="171"/>
      <c r="U255" s="171"/>
      <c r="V255" s="171"/>
      <c r="W255" s="171"/>
      <c r="X255" s="171"/>
      <c r="Y255" s="171"/>
      <c r="Z255" s="171"/>
      <c r="AA255" s="171"/>
      <c r="AB255" s="171"/>
      <c r="AC255" s="171"/>
      <c r="AD255" s="171"/>
      <c r="AE255" s="171"/>
      <c r="AF255" s="171"/>
      <c r="AG255" s="171"/>
      <c r="AH255" s="171"/>
      <c r="AI255" s="171"/>
      <c r="AJ255" s="171"/>
      <c r="AK255" s="171"/>
      <c r="AL255" s="171"/>
      <c r="AM255" s="171"/>
      <c r="AN255" s="171"/>
      <c r="AO255" s="171"/>
      <c r="AP255" s="171"/>
      <c r="AQ255" s="171"/>
      <c r="AR255" s="171"/>
    </row>
    <row r="256" spans="2:44">
      <c r="B256" s="171"/>
      <c r="C256" s="171"/>
      <c r="D256" s="178"/>
      <c r="E256" s="178"/>
      <c r="F256" s="178"/>
      <c r="G256" s="178"/>
      <c r="H256" s="171"/>
      <c r="I256" s="171"/>
      <c r="J256" s="171"/>
      <c r="K256" s="171"/>
      <c r="L256" s="171"/>
      <c r="N256" s="171"/>
      <c r="O256" s="171"/>
      <c r="P256" s="171"/>
      <c r="Q256" s="171"/>
      <c r="R256" s="171"/>
      <c r="S256" s="171"/>
      <c r="T256" s="171"/>
      <c r="U256" s="171"/>
      <c r="V256" s="171"/>
      <c r="W256" s="171"/>
      <c r="X256" s="171"/>
      <c r="Y256" s="171"/>
      <c r="Z256" s="171"/>
      <c r="AA256" s="171"/>
      <c r="AB256" s="171"/>
      <c r="AC256" s="171"/>
      <c r="AD256" s="171"/>
      <c r="AE256" s="171"/>
      <c r="AF256" s="171"/>
      <c r="AG256" s="171"/>
      <c r="AH256" s="171"/>
      <c r="AI256" s="171"/>
      <c r="AJ256" s="171"/>
      <c r="AK256" s="171"/>
      <c r="AL256" s="171"/>
      <c r="AM256" s="171"/>
      <c r="AN256" s="171"/>
      <c r="AO256" s="171"/>
      <c r="AP256" s="171"/>
      <c r="AQ256" s="171"/>
      <c r="AR256" s="171"/>
    </row>
    <row r="257" spans="2:44">
      <c r="B257" s="171"/>
      <c r="C257" s="171"/>
      <c r="D257" s="178"/>
      <c r="E257" s="178"/>
      <c r="F257" s="178"/>
      <c r="G257" s="178"/>
      <c r="H257" s="171"/>
      <c r="I257" s="171"/>
      <c r="J257" s="171"/>
      <c r="K257" s="171"/>
      <c r="L257" s="171"/>
      <c r="N257" s="171"/>
      <c r="O257" s="171"/>
      <c r="P257" s="171"/>
      <c r="Q257" s="171"/>
      <c r="R257" s="171"/>
      <c r="S257" s="171"/>
      <c r="T257" s="171"/>
      <c r="U257" s="171"/>
      <c r="V257" s="171"/>
      <c r="W257" s="171"/>
      <c r="X257" s="171"/>
      <c r="Y257" s="171"/>
      <c r="Z257" s="171"/>
      <c r="AA257" s="171"/>
      <c r="AB257" s="171"/>
      <c r="AC257" s="171"/>
      <c r="AD257" s="171"/>
      <c r="AE257" s="171"/>
      <c r="AF257" s="171"/>
      <c r="AG257" s="171"/>
      <c r="AH257" s="171"/>
      <c r="AI257" s="171"/>
      <c r="AJ257" s="171"/>
      <c r="AK257" s="171"/>
      <c r="AL257" s="171"/>
      <c r="AM257" s="171"/>
      <c r="AN257" s="171"/>
      <c r="AO257" s="171"/>
      <c r="AP257" s="171"/>
      <c r="AQ257" s="171"/>
      <c r="AR257" s="171"/>
    </row>
    <row r="258" spans="2:44">
      <c r="B258" s="171"/>
      <c r="C258" s="171"/>
      <c r="D258" s="178"/>
      <c r="E258" s="178"/>
      <c r="F258" s="178"/>
      <c r="G258" s="178"/>
      <c r="H258" s="171"/>
      <c r="I258" s="171"/>
      <c r="J258" s="171"/>
      <c r="K258" s="171"/>
      <c r="L258" s="171"/>
      <c r="N258" s="171"/>
      <c r="O258" s="171"/>
      <c r="P258" s="171"/>
      <c r="Q258" s="171"/>
      <c r="R258" s="171"/>
      <c r="S258" s="171"/>
      <c r="T258" s="171"/>
      <c r="U258" s="171"/>
      <c r="V258" s="171"/>
      <c r="W258" s="171"/>
      <c r="X258" s="171"/>
      <c r="Y258" s="171"/>
      <c r="Z258" s="171"/>
      <c r="AA258" s="171"/>
      <c r="AB258" s="171"/>
      <c r="AC258" s="171"/>
      <c r="AD258" s="171"/>
      <c r="AE258" s="171"/>
      <c r="AF258" s="171"/>
      <c r="AG258" s="171"/>
      <c r="AH258" s="171"/>
      <c r="AI258" s="171"/>
      <c r="AJ258" s="171"/>
      <c r="AK258" s="171"/>
      <c r="AL258" s="171"/>
      <c r="AM258" s="171"/>
      <c r="AN258" s="171"/>
      <c r="AO258" s="171"/>
      <c r="AP258" s="171"/>
      <c r="AQ258" s="171"/>
      <c r="AR258" s="171"/>
    </row>
    <row r="259" spans="2:44">
      <c r="B259" s="171"/>
      <c r="C259" s="171"/>
      <c r="D259" s="178"/>
      <c r="E259" s="178"/>
      <c r="F259" s="178"/>
      <c r="G259" s="178"/>
      <c r="H259" s="171"/>
      <c r="I259" s="171"/>
      <c r="J259" s="171"/>
      <c r="K259" s="171"/>
      <c r="L259" s="171"/>
      <c r="N259" s="171"/>
      <c r="O259" s="171"/>
      <c r="P259" s="171"/>
      <c r="Q259" s="171"/>
      <c r="R259" s="171"/>
      <c r="S259" s="171"/>
      <c r="T259" s="171"/>
      <c r="U259" s="171"/>
      <c r="V259" s="171"/>
      <c r="W259" s="171"/>
      <c r="X259" s="171"/>
      <c r="Y259" s="171"/>
      <c r="Z259" s="171"/>
      <c r="AA259" s="171"/>
      <c r="AB259" s="171"/>
      <c r="AC259" s="171"/>
      <c r="AD259" s="171"/>
      <c r="AE259" s="171"/>
      <c r="AF259" s="171"/>
      <c r="AG259" s="171"/>
      <c r="AH259" s="171"/>
      <c r="AI259" s="171"/>
      <c r="AJ259" s="171"/>
      <c r="AK259" s="171"/>
      <c r="AL259" s="171"/>
      <c r="AM259" s="171"/>
      <c r="AN259" s="171"/>
      <c r="AO259" s="171"/>
      <c r="AP259" s="171"/>
      <c r="AQ259" s="171"/>
      <c r="AR259" s="171"/>
    </row>
    <row r="260" spans="2:44">
      <c r="B260" s="171"/>
      <c r="C260" s="171"/>
      <c r="D260" s="178"/>
      <c r="E260" s="178"/>
      <c r="F260" s="178"/>
      <c r="G260" s="178"/>
      <c r="H260" s="171"/>
      <c r="I260" s="171"/>
      <c r="J260" s="171"/>
      <c r="K260" s="171"/>
      <c r="L260" s="171"/>
      <c r="N260" s="171"/>
      <c r="O260" s="171"/>
      <c r="P260" s="171"/>
      <c r="Q260" s="171"/>
      <c r="R260" s="171"/>
      <c r="S260" s="171"/>
      <c r="T260" s="171"/>
      <c r="U260" s="171"/>
      <c r="V260" s="171"/>
      <c r="W260" s="171"/>
      <c r="X260" s="171"/>
      <c r="Y260" s="171"/>
      <c r="Z260" s="171"/>
      <c r="AA260" s="171"/>
      <c r="AB260" s="171"/>
      <c r="AC260" s="171"/>
      <c r="AD260" s="171"/>
      <c r="AE260" s="171"/>
      <c r="AF260" s="171"/>
      <c r="AG260" s="171"/>
      <c r="AH260" s="171"/>
      <c r="AI260" s="171"/>
      <c r="AJ260" s="171"/>
      <c r="AK260" s="171"/>
      <c r="AL260" s="171"/>
      <c r="AM260" s="171"/>
      <c r="AN260" s="171"/>
      <c r="AO260" s="171"/>
      <c r="AP260" s="171"/>
      <c r="AQ260" s="171"/>
      <c r="AR260" s="171"/>
    </row>
    <row r="261" spans="2:44">
      <c r="B261" s="171"/>
      <c r="C261" s="171"/>
      <c r="D261" s="178"/>
      <c r="E261" s="178"/>
      <c r="F261" s="178"/>
      <c r="G261" s="178"/>
      <c r="H261" s="171"/>
      <c r="I261" s="171"/>
      <c r="J261" s="171"/>
      <c r="K261" s="171"/>
      <c r="L261" s="171"/>
      <c r="N261" s="171"/>
      <c r="O261" s="171"/>
      <c r="P261" s="171"/>
      <c r="Q261" s="171"/>
      <c r="R261" s="171"/>
      <c r="S261" s="171"/>
      <c r="T261" s="171"/>
      <c r="U261" s="171"/>
      <c r="V261" s="171"/>
      <c r="W261" s="171"/>
      <c r="X261" s="171"/>
      <c r="Y261" s="171"/>
      <c r="Z261" s="171"/>
      <c r="AA261" s="171"/>
      <c r="AB261" s="171"/>
      <c r="AC261" s="171"/>
      <c r="AD261" s="171"/>
      <c r="AE261" s="171"/>
      <c r="AF261" s="171"/>
      <c r="AG261" s="171"/>
      <c r="AH261" s="171"/>
      <c r="AI261" s="171"/>
      <c r="AJ261" s="171"/>
      <c r="AK261" s="171"/>
      <c r="AL261" s="171"/>
      <c r="AM261" s="171"/>
      <c r="AN261" s="171"/>
      <c r="AO261" s="171"/>
      <c r="AP261" s="171"/>
      <c r="AQ261" s="171"/>
      <c r="AR261" s="171"/>
    </row>
    <row r="262" spans="2:44">
      <c r="B262" s="171"/>
      <c r="C262" s="171"/>
      <c r="D262" s="178"/>
      <c r="E262" s="178"/>
      <c r="F262" s="178"/>
      <c r="G262" s="178"/>
      <c r="H262" s="171"/>
      <c r="I262" s="171"/>
      <c r="J262" s="171"/>
      <c r="K262" s="171"/>
      <c r="L262" s="171"/>
      <c r="N262" s="171"/>
      <c r="O262" s="171"/>
      <c r="P262" s="171"/>
      <c r="Q262" s="171"/>
      <c r="R262" s="171"/>
      <c r="S262" s="171"/>
      <c r="T262" s="171"/>
      <c r="U262" s="171"/>
      <c r="V262" s="171"/>
      <c r="W262" s="171"/>
      <c r="X262" s="171"/>
      <c r="Y262" s="171"/>
      <c r="Z262" s="171"/>
      <c r="AA262" s="171"/>
      <c r="AB262" s="171"/>
      <c r="AC262" s="171"/>
      <c r="AD262" s="171"/>
      <c r="AE262" s="171"/>
      <c r="AF262" s="171"/>
      <c r="AG262" s="171"/>
      <c r="AH262" s="171"/>
      <c r="AI262" s="171"/>
      <c r="AJ262" s="171"/>
      <c r="AK262" s="171"/>
      <c r="AL262" s="171"/>
      <c r="AM262" s="171"/>
      <c r="AN262" s="171"/>
      <c r="AO262" s="171"/>
      <c r="AP262" s="171"/>
      <c r="AQ262" s="171"/>
      <c r="AR262" s="171"/>
    </row>
    <row r="263" spans="2:44">
      <c r="B263" s="171"/>
      <c r="C263" s="171"/>
      <c r="D263" s="178"/>
      <c r="E263" s="178"/>
      <c r="F263" s="178"/>
      <c r="G263" s="178"/>
      <c r="H263" s="171"/>
      <c r="I263" s="171"/>
      <c r="J263" s="171"/>
      <c r="K263" s="171"/>
      <c r="L263" s="171"/>
      <c r="N263" s="171"/>
      <c r="O263" s="171"/>
      <c r="P263" s="171"/>
      <c r="Q263" s="171"/>
      <c r="R263" s="171"/>
      <c r="S263" s="171"/>
      <c r="T263" s="171"/>
      <c r="U263" s="171"/>
      <c r="V263" s="171"/>
      <c r="W263" s="171"/>
      <c r="X263" s="171"/>
      <c r="Y263" s="171"/>
      <c r="Z263" s="171"/>
      <c r="AA263" s="171"/>
      <c r="AB263" s="171"/>
      <c r="AC263" s="171"/>
      <c r="AD263" s="171"/>
      <c r="AE263" s="171"/>
      <c r="AF263" s="171"/>
      <c r="AG263" s="171"/>
      <c r="AH263" s="171"/>
      <c r="AI263" s="171"/>
      <c r="AJ263" s="171"/>
      <c r="AK263" s="171"/>
      <c r="AL263" s="171"/>
      <c r="AM263" s="171"/>
      <c r="AN263" s="171"/>
      <c r="AO263" s="171"/>
      <c r="AP263" s="171"/>
      <c r="AQ263" s="171"/>
      <c r="AR263" s="171"/>
    </row>
    <row r="264" spans="2:44">
      <c r="B264" s="171"/>
      <c r="C264" s="171"/>
      <c r="D264" s="178"/>
      <c r="E264" s="178"/>
      <c r="F264" s="178"/>
      <c r="G264" s="178"/>
      <c r="H264" s="171"/>
      <c r="I264" s="171"/>
      <c r="J264" s="171"/>
      <c r="K264" s="171"/>
      <c r="L264" s="171"/>
      <c r="N264" s="171"/>
      <c r="O264" s="171"/>
      <c r="P264" s="171"/>
      <c r="Q264" s="171"/>
      <c r="R264" s="171"/>
      <c r="S264" s="171"/>
      <c r="T264" s="171"/>
      <c r="U264" s="171"/>
      <c r="V264" s="171"/>
      <c r="W264" s="171"/>
      <c r="X264" s="171"/>
      <c r="Y264" s="171"/>
      <c r="Z264" s="171"/>
      <c r="AA264" s="171"/>
      <c r="AB264" s="171"/>
      <c r="AC264" s="171"/>
      <c r="AD264" s="171"/>
      <c r="AE264" s="171"/>
      <c r="AF264" s="171"/>
      <c r="AG264" s="171"/>
      <c r="AH264" s="171"/>
      <c r="AI264" s="171"/>
      <c r="AJ264" s="171"/>
      <c r="AK264" s="171"/>
      <c r="AL264" s="171"/>
      <c r="AM264" s="171"/>
      <c r="AN264" s="171"/>
      <c r="AO264" s="171"/>
      <c r="AP264" s="171"/>
      <c r="AQ264" s="171"/>
      <c r="AR264" s="171"/>
    </row>
    <row r="265" spans="2:44">
      <c r="B265" s="171"/>
      <c r="C265" s="171"/>
      <c r="D265" s="178"/>
      <c r="E265" s="178"/>
      <c r="F265" s="178"/>
      <c r="G265" s="178"/>
      <c r="H265" s="171"/>
      <c r="I265" s="171"/>
      <c r="J265" s="171"/>
      <c r="K265" s="171"/>
      <c r="L265" s="171"/>
      <c r="N265" s="171"/>
      <c r="O265" s="171"/>
      <c r="P265" s="171"/>
      <c r="Q265" s="171"/>
      <c r="R265" s="171"/>
      <c r="S265" s="171"/>
      <c r="T265" s="171"/>
      <c r="U265" s="171"/>
      <c r="V265" s="171"/>
      <c r="W265" s="171"/>
      <c r="X265" s="171"/>
      <c r="Y265" s="171"/>
      <c r="Z265" s="171"/>
      <c r="AA265" s="171"/>
      <c r="AB265" s="171"/>
      <c r="AC265" s="171"/>
      <c r="AD265" s="171"/>
      <c r="AE265" s="171"/>
      <c r="AF265" s="171"/>
      <c r="AG265" s="171"/>
      <c r="AH265" s="171"/>
      <c r="AI265" s="171"/>
      <c r="AJ265" s="171"/>
      <c r="AK265" s="171"/>
      <c r="AL265" s="171"/>
      <c r="AM265" s="171"/>
      <c r="AN265" s="171"/>
      <c r="AO265" s="171"/>
      <c r="AP265" s="171"/>
      <c r="AQ265" s="171"/>
      <c r="AR265" s="171"/>
    </row>
    <row r="266" spans="2:44">
      <c r="B266" s="171"/>
      <c r="C266" s="171"/>
      <c r="D266" s="178"/>
      <c r="E266" s="178"/>
      <c r="F266" s="178"/>
      <c r="G266" s="178"/>
      <c r="H266" s="171"/>
      <c r="I266" s="171"/>
      <c r="J266" s="171"/>
      <c r="K266" s="171"/>
      <c r="L266" s="171"/>
      <c r="N266" s="171"/>
      <c r="O266" s="171"/>
      <c r="P266" s="171"/>
      <c r="Q266" s="171"/>
      <c r="R266" s="171"/>
      <c r="S266" s="171"/>
      <c r="T266" s="171"/>
      <c r="U266" s="171"/>
      <c r="V266" s="171"/>
      <c r="W266" s="171"/>
      <c r="X266" s="171"/>
      <c r="Y266" s="171"/>
      <c r="Z266" s="171"/>
      <c r="AA266" s="171"/>
      <c r="AB266" s="171"/>
      <c r="AC266" s="171"/>
      <c r="AD266" s="171"/>
      <c r="AE266" s="171"/>
      <c r="AF266" s="171"/>
      <c r="AG266" s="171"/>
      <c r="AH266" s="171"/>
      <c r="AI266" s="171"/>
      <c r="AJ266" s="171"/>
      <c r="AK266" s="171"/>
      <c r="AL266" s="171"/>
      <c r="AM266" s="171"/>
      <c r="AN266" s="171"/>
      <c r="AO266" s="171"/>
      <c r="AP266" s="171"/>
      <c r="AQ266" s="171"/>
      <c r="AR266" s="171"/>
    </row>
    <row r="267" spans="2:44">
      <c r="B267" s="171"/>
      <c r="C267" s="171"/>
      <c r="D267" s="178"/>
      <c r="E267" s="178"/>
      <c r="F267" s="178"/>
      <c r="G267" s="178"/>
      <c r="H267" s="171"/>
      <c r="I267" s="171"/>
      <c r="J267" s="171"/>
      <c r="K267" s="171"/>
      <c r="L267" s="171"/>
      <c r="N267" s="171"/>
      <c r="O267" s="171"/>
      <c r="P267" s="171"/>
      <c r="Q267" s="171"/>
      <c r="R267" s="171"/>
      <c r="S267" s="171"/>
      <c r="T267" s="171"/>
      <c r="U267" s="171"/>
      <c r="V267" s="171"/>
      <c r="W267" s="171"/>
      <c r="X267" s="171"/>
      <c r="Y267" s="171"/>
      <c r="Z267" s="171"/>
      <c r="AA267" s="171"/>
      <c r="AB267" s="171"/>
      <c r="AC267" s="171"/>
      <c r="AD267" s="171"/>
      <c r="AE267" s="171"/>
      <c r="AF267" s="171"/>
      <c r="AG267" s="171"/>
      <c r="AH267" s="171"/>
      <c r="AI267" s="171"/>
      <c r="AJ267" s="171"/>
      <c r="AK267" s="171"/>
      <c r="AL267" s="171"/>
      <c r="AM267" s="171"/>
      <c r="AN267" s="171"/>
      <c r="AO267" s="171"/>
      <c r="AP267" s="171"/>
      <c r="AQ267" s="171"/>
      <c r="AR267" s="171"/>
    </row>
    <row r="268" spans="2:44">
      <c r="B268" s="171"/>
      <c r="C268" s="171"/>
      <c r="D268" s="178"/>
      <c r="E268" s="178"/>
      <c r="F268" s="178"/>
      <c r="G268" s="178"/>
      <c r="H268" s="171"/>
      <c r="I268" s="171"/>
      <c r="J268" s="171"/>
      <c r="K268" s="171"/>
      <c r="L268" s="171"/>
      <c r="N268" s="171"/>
      <c r="O268" s="171"/>
      <c r="P268" s="171"/>
      <c r="Q268" s="171"/>
      <c r="R268" s="171"/>
      <c r="S268" s="171"/>
      <c r="T268" s="171"/>
      <c r="U268" s="171"/>
      <c r="V268" s="171"/>
      <c r="W268" s="171"/>
      <c r="X268" s="171"/>
      <c r="Y268" s="171"/>
      <c r="Z268" s="171"/>
      <c r="AA268" s="171"/>
      <c r="AB268" s="171"/>
      <c r="AC268" s="171"/>
      <c r="AD268" s="171"/>
      <c r="AE268" s="171"/>
      <c r="AF268" s="171"/>
      <c r="AG268" s="171"/>
      <c r="AH268" s="171"/>
      <c r="AI268" s="171"/>
      <c r="AJ268" s="171"/>
      <c r="AK268" s="171"/>
      <c r="AL268" s="171"/>
      <c r="AM268" s="171"/>
      <c r="AN268" s="171"/>
      <c r="AO268" s="171"/>
      <c r="AP268" s="171"/>
      <c r="AQ268" s="171"/>
      <c r="AR268" s="171"/>
    </row>
    <row r="269" spans="2:44">
      <c r="B269" s="171"/>
      <c r="C269" s="171"/>
      <c r="D269" s="178"/>
      <c r="E269" s="178"/>
      <c r="F269" s="178"/>
      <c r="G269" s="178"/>
      <c r="H269" s="171"/>
      <c r="I269" s="171"/>
      <c r="J269" s="171"/>
      <c r="K269" s="171"/>
      <c r="L269" s="171"/>
      <c r="N269" s="171"/>
      <c r="O269" s="171"/>
      <c r="P269" s="171"/>
      <c r="Q269" s="171"/>
      <c r="R269" s="171"/>
      <c r="S269" s="171"/>
      <c r="T269" s="171"/>
      <c r="U269" s="171"/>
      <c r="V269" s="171"/>
      <c r="W269" s="171"/>
      <c r="X269" s="171"/>
      <c r="Y269" s="171"/>
      <c r="Z269" s="171"/>
      <c r="AA269" s="171"/>
      <c r="AB269" s="171"/>
      <c r="AC269" s="171"/>
      <c r="AD269" s="171"/>
      <c r="AE269" s="171"/>
      <c r="AF269" s="171"/>
      <c r="AG269" s="171"/>
      <c r="AH269" s="171"/>
      <c r="AI269" s="171"/>
      <c r="AJ269" s="171"/>
      <c r="AK269" s="171"/>
      <c r="AL269" s="171"/>
      <c r="AM269" s="171"/>
      <c r="AN269" s="171"/>
      <c r="AO269" s="171"/>
      <c r="AP269" s="171"/>
      <c r="AQ269" s="171"/>
      <c r="AR269" s="171"/>
    </row>
    <row r="270" spans="2:44">
      <c r="B270" s="171"/>
      <c r="C270" s="171"/>
      <c r="D270" s="178"/>
      <c r="E270" s="178"/>
      <c r="F270" s="178"/>
      <c r="G270" s="178"/>
      <c r="H270" s="171"/>
      <c r="I270" s="171"/>
      <c r="J270" s="171"/>
      <c r="K270" s="171"/>
      <c r="L270" s="171"/>
      <c r="N270" s="171"/>
      <c r="O270" s="171"/>
      <c r="P270" s="171"/>
      <c r="Q270" s="171"/>
      <c r="R270" s="171"/>
      <c r="S270" s="171"/>
      <c r="T270" s="171"/>
      <c r="U270" s="171"/>
      <c r="V270" s="171"/>
      <c r="W270" s="171"/>
      <c r="X270" s="171"/>
      <c r="Y270" s="171"/>
      <c r="Z270" s="171"/>
      <c r="AA270" s="171"/>
      <c r="AB270" s="171"/>
      <c r="AC270" s="171"/>
      <c r="AD270" s="171"/>
      <c r="AE270" s="171"/>
      <c r="AF270" s="171"/>
      <c r="AG270" s="171"/>
      <c r="AH270" s="171"/>
      <c r="AI270" s="171"/>
      <c r="AJ270" s="171"/>
      <c r="AK270" s="171"/>
      <c r="AL270" s="171"/>
      <c r="AM270" s="171"/>
      <c r="AN270" s="171"/>
      <c r="AO270" s="171"/>
      <c r="AP270" s="171"/>
      <c r="AQ270" s="171"/>
      <c r="AR270" s="171"/>
    </row>
    <row r="271" spans="2:44">
      <c r="B271" s="171"/>
      <c r="C271" s="171"/>
      <c r="D271" s="178"/>
      <c r="E271" s="178"/>
      <c r="F271" s="178"/>
      <c r="G271" s="178"/>
      <c r="H271" s="171"/>
      <c r="I271" s="171"/>
      <c r="J271" s="171"/>
      <c r="K271" s="171"/>
      <c r="L271" s="171"/>
      <c r="N271" s="171"/>
      <c r="O271" s="171"/>
      <c r="P271" s="171"/>
      <c r="Q271" s="171"/>
      <c r="R271" s="171"/>
      <c r="S271" s="171"/>
      <c r="T271" s="171"/>
      <c r="U271" s="171"/>
      <c r="V271" s="171"/>
      <c r="W271" s="171"/>
      <c r="X271" s="171"/>
      <c r="Y271" s="171"/>
      <c r="Z271" s="171"/>
      <c r="AA271" s="171"/>
      <c r="AB271" s="171"/>
      <c r="AC271" s="171"/>
      <c r="AD271" s="171"/>
      <c r="AE271" s="171"/>
      <c r="AF271" s="171"/>
      <c r="AG271" s="171"/>
      <c r="AH271" s="171"/>
      <c r="AI271" s="171"/>
      <c r="AJ271" s="171"/>
      <c r="AK271" s="171"/>
      <c r="AL271" s="171"/>
      <c r="AM271" s="171"/>
      <c r="AN271" s="171"/>
      <c r="AO271" s="171"/>
      <c r="AP271" s="171"/>
      <c r="AQ271" s="171"/>
      <c r="AR271" s="171"/>
    </row>
    <row r="272" spans="2:44">
      <c r="B272" s="171"/>
      <c r="C272" s="171"/>
      <c r="D272" s="178"/>
      <c r="E272" s="178"/>
      <c r="F272" s="178"/>
      <c r="G272" s="178"/>
      <c r="H272" s="171"/>
      <c r="I272" s="171"/>
      <c r="J272" s="171"/>
      <c r="K272" s="171"/>
      <c r="L272" s="171"/>
      <c r="N272" s="171"/>
      <c r="O272" s="171"/>
      <c r="P272" s="171"/>
      <c r="Q272" s="171"/>
      <c r="R272" s="171"/>
      <c r="S272" s="171"/>
      <c r="T272" s="171"/>
      <c r="U272" s="171"/>
      <c r="V272" s="171"/>
      <c r="W272" s="171"/>
      <c r="X272" s="171"/>
      <c r="Y272" s="171"/>
      <c r="Z272" s="171"/>
      <c r="AA272" s="171"/>
      <c r="AB272" s="171"/>
      <c r="AC272" s="171"/>
      <c r="AD272" s="171"/>
      <c r="AE272" s="171"/>
      <c r="AF272" s="171"/>
      <c r="AG272" s="171"/>
      <c r="AH272" s="171"/>
      <c r="AI272" s="171"/>
      <c r="AJ272" s="171"/>
      <c r="AK272" s="171"/>
      <c r="AL272" s="171"/>
      <c r="AM272" s="171"/>
      <c r="AN272" s="171"/>
      <c r="AO272" s="171"/>
      <c r="AP272" s="171"/>
      <c r="AQ272" s="171"/>
      <c r="AR272" s="171"/>
    </row>
    <row r="273" spans="2:44">
      <c r="B273" s="171"/>
      <c r="C273" s="171"/>
      <c r="D273" s="178"/>
      <c r="E273" s="178"/>
      <c r="F273" s="178"/>
      <c r="G273" s="178"/>
      <c r="H273" s="171"/>
      <c r="I273" s="171"/>
      <c r="J273" s="171"/>
      <c r="K273" s="171"/>
      <c r="L273" s="171"/>
      <c r="N273" s="171"/>
      <c r="O273" s="171"/>
      <c r="P273" s="171"/>
      <c r="Q273" s="171"/>
      <c r="R273" s="171"/>
      <c r="S273" s="171"/>
      <c r="T273" s="171"/>
      <c r="U273" s="171"/>
      <c r="V273" s="171"/>
      <c r="W273" s="171"/>
      <c r="X273" s="171"/>
      <c r="Y273" s="171"/>
      <c r="Z273" s="171"/>
      <c r="AA273" s="171"/>
      <c r="AB273" s="171"/>
      <c r="AC273" s="171"/>
      <c r="AD273" s="171"/>
      <c r="AE273" s="171"/>
      <c r="AF273" s="171"/>
      <c r="AG273" s="171"/>
      <c r="AH273" s="171"/>
      <c r="AI273" s="171"/>
      <c r="AJ273" s="171"/>
      <c r="AK273" s="171"/>
      <c r="AL273" s="171"/>
      <c r="AM273" s="171"/>
      <c r="AN273" s="171"/>
      <c r="AO273" s="171"/>
      <c r="AP273" s="171"/>
      <c r="AQ273" s="171"/>
      <c r="AR273" s="171"/>
    </row>
    <row r="274" spans="2:44">
      <c r="B274" s="171"/>
      <c r="C274" s="171"/>
      <c r="D274" s="178"/>
      <c r="E274" s="178"/>
      <c r="F274" s="178"/>
      <c r="G274" s="178"/>
      <c r="H274" s="171"/>
      <c r="I274" s="171"/>
      <c r="J274" s="171"/>
      <c r="K274" s="171"/>
      <c r="L274" s="171"/>
      <c r="N274" s="171"/>
      <c r="O274" s="171"/>
      <c r="P274" s="171"/>
      <c r="Q274" s="171"/>
      <c r="R274" s="171"/>
      <c r="S274" s="171"/>
      <c r="T274" s="171"/>
      <c r="U274" s="171"/>
      <c r="V274" s="171"/>
      <c r="W274" s="171"/>
      <c r="X274" s="171"/>
      <c r="Y274" s="171"/>
      <c r="Z274" s="171"/>
      <c r="AA274" s="171"/>
      <c r="AB274" s="171"/>
      <c r="AC274" s="171"/>
      <c r="AD274" s="171"/>
      <c r="AE274" s="171"/>
      <c r="AF274" s="171"/>
      <c r="AG274" s="171"/>
      <c r="AH274" s="171"/>
      <c r="AI274" s="171"/>
      <c r="AJ274" s="171"/>
      <c r="AK274" s="171"/>
      <c r="AL274" s="171"/>
      <c r="AM274" s="171"/>
      <c r="AN274" s="171"/>
      <c r="AO274" s="171"/>
      <c r="AP274" s="171"/>
      <c r="AQ274" s="171"/>
      <c r="AR274" s="171"/>
    </row>
    <row r="275" spans="2:44">
      <c r="B275" s="171"/>
      <c r="C275" s="171"/>
      <c r="D275" s="178"/>
      <c r="E275" s="178"/>
      <c r="F275" s="178"/>
      <c r="G275" s="178"/>
      <c r="H275" s="171"/>
      <c r="I275" s="171"/>
      <c r="J275" s="171"/>
      <c r="K275" s="171"/>
      <c r="L275" s="171"/>
      <c r="N275" s="171"/>
      <c r="O275" s="171"/>
      <c r="P275" s="171"/>
      <c r="Q275" s="171"/>
      <c r="R275" s="171"/>
      <c r="S275" s="171"/>
      <c r="T275" s="171"/>
      <c r="U275" s="171"/>
      <c r="V275" s="171"/>
      <c r="W275" s="171"/>
      <c r="X275" s="171"/>
      <c r="Y275" s="171"/>
      <c r="Z275" s="171"/>
      <c r="AA275" s="171"/>
      <c r="AB275" s="171"/>
      <c r="AC275" s="171"/>
      <c r="AD275" s="171"/>
      <c r="AE275" s="171"/>
      <c r="AF275" s="171"/>
      <c r="AG275" s="171"/>
      <c r="AH275" s="171"/>
      <c r="AI275" s="171"/>
      <c r="AJ275" s="171"/>
      <c r="AK275" s="171"/>
      <c r="AL275" s="171"/>
      <c r="AM275" s="171"/>
      <c r="AN275" s="171"/>
      <c r="AO275" s="171"/>
      <c r="AP275" s="171"/>
      <c r="AQ275" s="171"/>
      <c r="AR275" s="171"/>
    </row>
    <row r="276" spans="2:44">
      <c r="B276" s="171"/>
      <c r="C276" s="171"/>
      <c r="D276" s="178"/>
      <c r="E276" s="178"/>
      <c r="F276" s="178"/>
      <c r="G276" s="178"/>
      <c r="H276" s="171"/>
      <c r="I276" s="171"/>
      <c r="J276" s="171"/>
      <c r="K276" s="171"/>
      <c r="L276" s="171"/>
      <c r="N276" s="171"/>
      <c r="O276" s="171"/>
      <c r="P276" s="171"/>
      <c r="Q276" s="171"/>
      <c r="R276" s="171"/>
      <c r="S276" s="171"/>
      <c r="T276" s="171"/>
      <c r="U276" s="171"/>
      <c r="V276" s="171"/>
      <c r="W276" s="171"/>
      <c r="X276" s="171"/>
      <c r="Y276" s="171"/>
      <c r="Z276" s="171"/>
      <c r="AA276" s="171"/>
      <c r="AB276" s="171"/>
      <c r="AC276" s="171"/>
      <c r="AD276" s="171"/>
      <c r="AE276" s="171"/>
      <c r="AF276" s="171"/>
      <c r="AG276" s="171"/>
      <c r="AH276" s="171"/>
      <c r="AI276" s="171"/>
      <c r="AJ276" s="171"/>
      <c r="AK276" s="171"/>
      <c r="AL276" s="171"/>
      <c r="AM276" s="171"/>
      <c r="AN276" s="171"/>
      <c r="AO276" s="171"/>
      <c r="AP276" s="171"/>
      <c r="AQ276" s="171"/>
      <c r="AR276" s="171"/>
    </row>
    <row r="277" spans="2:44">
      <c r="B277" s="171"/>
      <c r="C277" s="171"/>
      <c r="D277" s="178"/>
      <c r="E277" s="178"/>
      <c r="F277" s="178"/>
      <c r="G277" s="178"/>
      <c r="H277" s="171"/>
      <c r="I277" s="171"/>
      <c r="J277" s="171"/>
      <c r="K277" s="171"/>
      <c r="L277" s="171"/>
      <c r="N277" s="171"/>
      <c r="O277" s="171"/>
      <c r="P277" s="171"/>
      <c r="Q277" s="171"/>
      <c r="R277" s="171"/>
      <c r="S277" s="171"/>
      <c r="T277" s="171"/>
      <c r="U277" s="171"/>
      <c r="V277" s="171"/>
      <c r="W277" s="171"/>
      <c r="X277" s="171"/>
      <c r="Y277" s="171"/>
      <c r="Z277" s="171"/>
      <c r="AA277" s="171"/>
      <c r="AB277" s="171"/>
      <c r="AC277" s="171"/>
      <c r="AD277" s="171"/>
      <c r="AE277" s="171"/>
      <c r="AF277" s="171"/>
      <c r="AG277" s="171"/>
      <c r="AH277" s="171"/>
      <c r="AI277" s="171"/>
      <c r="AJ277" s="171"/>
      <c r="AK277" s="171"/>
      <c r="AL277" s="171"/>
      <c r="AM277" s="171"/>
      <c r="AN277" s="171"/>
      <c r="AO277" s="171"/>
      <c r="AP277" s="171"/>
      <c r="AQ277" s="171"/>
      <c r="AR277" s="171"/>
    </row>
    <row r="278" spans="2:44">
      <c r="B278" s="171"/>
      <c r="C278" s="171"/>
      <c r="D278" s="178"/>
      <c r="E278" s="178"/>
      <c r="F278" s="178"/>
      <c r="G278" s="178"/>
      <c r="H278" s="171"/>
      <c r="I278" s="171"/>
      <c r="J278" s="171"/>
      <c r="K278" s="171"/>
      <c r="L278" s="171"/>
      <c r="N278" s="171"/>
      <c r="O278" s="171"/>
      <c r="P278" s="171"/>
      <c r="Q278" s="171"/>
      <c r="R278" s="171"/>
      <c r="S278" s="171"/>
      <c r="T278" s="171"/>
      <c r="U278" s="171"/>
      <c r="V278" s="171"/>
      <c r="W278" s="171"/>
      <c r="X278" s="171"/>
      <c r="Y278" s="171"/>
      <c r="Z278" s="171"/>
      <c r="AA278" s="171"/>
      <c r="AB278" s="171"/>
      <c r="AC278" s="171"/>
      <c r="AD278" s="171"/>
      <c r="AE278" s="171"/>
      <c r="AF278" s="171"/>
      <c r="AG278" s="171"/>
      <c r="AH278" s="171"/>
      <c r="AI278" s="171"/>
      <c r="AJ278" s="171"/>
      <c r="AK278" s="171"/>
      <c r="AL278" s="171"/>
      <c r="AM278" s="171"/>
      <c r="AN278" s="171"/>
      <c r="AO278" s="171"/>
      <c r="AP278" s="171"/>
      <c r="AQ278" s="171"/>
      <c r="AR278" s="171"/>
    </row>
    <row r="279" spans="2:44">
      <c r="B279" s="171"/>
      <c r="C279" s="171"/>
      <c r="D279" s="178"/>
      <c r="E279" s="178"/>
      <c r="F279" s="178"/>
      <c r="G279" s="178"/>
      <c r="H279" s="171"/>
      <c r="I279" s="171"/>
      <c r="J279" s="171"/>
      <c r="K279" s="171"/>
      <c r="L279" s="171"/>
      <c r="N279" s="171"/>
      <c r="O279" s="171"/>
      <c r="P279" s="171"/>
      <c r="Q279" s="171"/>
      <c r="R279" s="171"/>
      <c r="S279" s="171"/>
      <c r="T279" s="171"/>
      <c r="U279" s="171"/>
      <c r="V279" s="171"/>
      <c r="W279" s="171"/>
      <c r="X279" s="171"/>
      <c r="Y279" s="171"/>
      <c r="Z279" s="171"/>
      <c r="AA279" s="171"/>
      <c r="AB279" s="171"/>
      <c r="AC279" s="171"/>
      <c r="AD279" s="171"/>
      <c r="AE279" s="171"/>
      <c r="AF279" s="171"/>
      <c r="AG279" s="171"/>
      <c r="AH279" s="171"/>
      <c r="AI279" s="171"/>
      <c r="AJ279" s="171"/>
      <c r="AK279" s="171"/>
      <c r="AL279" s="171"/>
      <c r="AM279" s="171"/>
      <c r="AN279" s="171"/>
      <c r="AO279" s="171"/>
      <c r="AP279" s="171"/>
      <c r="AQ279" s="171"/>
      <c r="AR279" s="171"/>
    </row>
    <row r="280" spans="2:44">
      <c r="B280" s="171"/>
      <c r="C280" s="171"/>
      <c r="D280" s="178"/>
      <c r="E280" s="178"/>
      <c r="F280" s="178"/>
      <c r="G280" s="178"/>
      <c r="H280" s="171"/>
      <c r="I280" s="171"/>
      <c r="J280" s="171"/>
      <c r="K280" s="171"/>
      <c r="L280" s="171"/>
      <c r="N280" s="171"/>
      <c r="O280" s="171"/>
      <c r="P280" s="171"/>
      <c r="Q280" s="171"/>
      <c r="R280" s="171"/>
      <c r="S280" s="171"/>
      <c r="T280" s="171"/>
      <c r="U280" s="171"/>
      <c r="V280" s="171"/>
      <c r="W280" s="171"/>
      <c r="X280" s="171"/>
      <c r="Y280" s="171"/>
      <c r="Z280" s="171"/>
      <c r="AA280" s="171"/>
      <c r="AB280" s="171"/>
      <c r="AC280" s="171"/>
      <c r="AD280" s="171"/>
      <c r="AE280" s="171"/>
      <c r="AF280" s="171"/>
      <c r="AG280" s="171"/>
      <c r="AH280" s="171"/>
      <c r="AI280" s="171"/>
      <c r="AJ280" s="171"/>
      <c r="AK280" s="171"/>
      <c r="AL280" s="171"/>
      <c r="AM280" s="171"/>
      <c r="AN280" s="171"/>
      <c r="AO280" s="171"/>
      <c r="AP280" s="171"/>
      <c r="AQ280" s="171"/>
      <c r="AR280" s="171"/>
    </row>
    <row r="281" spans="2:44">
      <c r="B281" s="171"/>
      <c r="C281" s="171"/>
      <c r="D281" s="178"/>
      <c r="E281" s="178"/>
      <c r="F281" s="178"/>
      <c r="G281" s="178"/>
      <c r="H281" s="171"/>
      <c r="I281" s="171"/>
      <c r="J281" s="171"/>
      <c r="K281" s="171"/>
      <c r="L281" s="171"/>
      <c r="N281" s="171"/>
      <c r="O281" s="171"/>
      <c r="P281" s="171"/>
      <c r="Q281" s="171"/>
      <c r="R281" s="171"/>
      <c r="S281" s="171"/>
      <c r="T281" s="171"/>
      <c r="U281" s="171"/>
      <c r="V281" s="171"/>
      <c r="W281" s="171"/>
      <c r="X281" s="171"/>
      <c r="Y281" s="171"/>
      <c r="Z281" s="171"/>
      <c r="AA281" s="171"/>
      <c r="AB281" s="171"/>
      <c r="AC281" s="171"/>
      <c r="AD281" s="171"/>
      <c r="AE281" s="171"/>
      <c r="AF281" s="171"/>
      <c r="AG281" s="171"/>
      <c r="AH281" s="171"/>
      <c r="AI281" s="171"/>
      <c r="AJ281" s="171"/>
      <c r="AK281" s="171"/>
      <c r="AL281" s="171"/>
      <c r="AM281" s="171"/>
      <c r="AN281" s="171"/>
      <c r="AO281" s="171"/>
      <c r="AP281" s="171"/>
      <c r="AQ281" s="171"/>
      <c r="AR281" s="171"/>
    </row>
    <row r="282" spans="2:44">
      <c r="B282" s="171"/>
      <c r="C282" s="171"/>
      <c r="D282" s="178"/>
      <c r="E282" s="178"/>
      <c r="F282" s="178"/>
      <c r="G282" s="178"/>
      <c r="H282" s="171"/>
      <c r="I282" s="171"/>
      <c r="J282" s="171"/>
      <c r="K282" s="171"/>
      <c r="L282" s="171"/>
      <c r="N282" s="171"/>
      <c r="O282" s="171"/>
      <c r="P282" s="171"/>
      <c r="Q282" s="171"/>
      <c r="R282" s="171"/>
      <c r="S282" s="171"/>
      <c r="T282" s="171"/>
      <c r="U282" s="171"/>
      <c r="V282" s="171"/>
      <c r="W282" s="171"/>
      <c r="X282" s="171"/>
      <c r="Y282" s="171"/>
      <c r="Z282" s="171"/>
      <c r="AA282" s="171"/>
      <c r="AB282" s="171"/>
      <c r="AC282" s="171"/>
      <c r="AD282" s="171"/>
      <c r="AE282" s="171"/>
      <c r="AF282" s="171"/>
      <c r="AG282" s="171"/>
      <c r="AH282" s="171"/>
      <c r="AI282" s="171"/>
      <c r="AJ282" s="171"/>
      <c r="AK282" s="171"/>
      <c r="AL282" s="171"/>
      <c r="AM282" s="171"/>
      <c r="AN282" s="171"/>
      <c r="AO282" s="171"/>
      <c r="AP282" s="171"/>
      <c r="AQ282" s="171"/>
      <c r="AR282" s="171"/>
    </row>
    <row r="283" spans="2:44">
      <c r="B283" s="171"/>
      <c r="C283" s="171"/>
      <c r="D283" s="178"/>
      <c r="E283" s="178"/>
      <c r="F283" s="178"/>
      <c r="G283" s="178"/>
      <c r="H283" s="171"/>
      <c r="I283" s="171"/>
      <c r="J283" s="171"/>
      <c r="K283" s="171"/>
      <c r="L283" s="171"/>
      <c r="N283" s="171"/>
      <c r="O283" s="171"/>
      <c r="P283" s="171"/>
      <c r="Q283" s="171"/>
      <c r="R283" s="171"/>
      <c r="S283" s="171"/>
      <c r="T283" s="171"/>
      <c r="U283" s="171"/>
      <c r="V283" s="171"/>
      <c r="W283" s="171"/>
      <c r="X283" s="171"/>
      <c r="Y283" s="171"/>
      <c r="Z283" s="171"/>
      <c r="AA283" s="171"/>
      <c r="AB283" s="171"/>
      <c r="AC283" s="171"/>
      <c r="AD283" s="171"/>
      <c r="AE283" s="171"/>
      <c r="AF283" s="171"/>
      <c r="AG283" s="171"/>
      <c r="AH283" s="171"/>
      <c r="AI283" s="171"/>
      <c r="AJ283" s="171"/>
      <c r="AK283" s="171"/>
      <c r="AL283" s="171"/>
      <c r="AM283" s="171"/>
      <c r="AN283" s="171"/>
      <c r="AO283" s="171"/>
      <c r="AP283" s="171"/>
      <c r="AQ283" s="171"/>
      <c r="AR283" s="171"/>
    </row>
    <row r="284" spans="2:44">
      <c r="B284" s="171"/>
      <c r="C284" s="171"/>
      <c r="D284" s="178"/>
      <c r="E284" s="178"/>
      <c r="F284" s="178"/>
      <c r="G284" s="178"/>
      <c r="H284" s="171"/>
      <c r="I284" s="171"/>
      <c r="J284" s="171"/>
      <c r="K284" s="171"/>
      <c r="L284" s="171"/>
      <c r="N284" s="171"/>
      <c r="O284" s="171"/>
      <c r="P284" s="171"/>
      <c r="Q284" s="171"/>
      <c r="R284" s="171"/>
      <c r="S284" s="171"/>
      <c r="T284" s="171"/>
      <c r="U284" s="171"/>
      <c r="V284" s="171"/>
      <c r="W284" s="171"/>
      <c r="X284" s="171"/>
      <c r="Y284" s="171"/>
      <c r="Z284" s="171"/>
      <c r="AA284" s="171"/>
      <c r="AB284" s="171"/>
      <c r="AC284" s="171"/>
      <c r="AD284" s="171"/>
      <c r="AE284" s="171"/>
      <c r="AF284" s="171"/>
      <c r="AG284" s="171"/>
      <c r="AH284" s="171"/>
      <c r="AI284" s="171"/>
      <c r="AJ284" s="171"/>
      <c r="AK284" s="171"/>
      <c r="AL284" s="171"/>
      <c r="AM284" s="171"/>
      <c r="AN284" s="171"/>
      <c r="AO284" s="171"/>
      <c r="AP284" s="171"/>
      <c r="AQ284" s="171"/>
      <c r="AR284" s="171"/>
    </row>
    <row r="285" spans="2:44">
      <c r="B285" s="171"/>
      <c r="C285" s="171"/>
      <c r="D285" s="178"/>
      <c r="E285" s="178"/>
      <c r="F285" s="178"/>
      <c r="G285" s="178"/>
      <c r="H285" s="171"/>
      <c r="I285" s="171"/>
      <c r="J285" s="171"/>
      <c r="K285" s="171"/>
      <c r="L285" s="171"/>
      <c r="N285" s="171"/>
      <c r="O285" s="171"/>
      <c r="P285" s="171"/>
      <c r="Q285" s="171"/>
      <c r="R285" s="171"/>
      <c r="S285" s="171"/>
      <c r="T285" s="171"/>
      <c r="U285" s="171"/>
      <c r="V285" s="171"/>
      <c r="W285" s="171"/>
      <c r="X285" s="171"/>
      <c r="Y285" s="171"/>
      <c r="Z285" s="171"/>
      <c r="AA285" s="171"/>
      <c r="AB285" s="171"/>
      <c r="AC285" s="171"/>
      <c r="AD285" s="171"/>
      <c r="AE285" s="171"/>
      <c r="AF285" s="171"/>
      <c r="AG285" s="171"/>
      <c r="AH285" s="171"/>
      <c r="AI285" s="171"/>
      <c r="AJ285" s="171"/>
      <c r="AK285" s="171"/>
      <c r="AL285" s="171"/>
      <c r="AM285" s="171"/>
      <c r="AN285" s="171"/>
      <c r="AO285" s="171"/>
      <c r="AP285" s="171"/>
      <c r="AQ285" s="171"/>
      <c r="AR285" s="171"/>
    </row>
    <row r="286" spans="2:44">
      <c r="B286" s="171"/>
      <c r="C286" s="171"/>
      <c r="D286" s="178"/>
      <c r="E286" s="178"/>
      <c r="F286" s="178"/>
      <c r="G286" s="178"/>
      <c r="H286" s="171"/>
      <c r="I286" s="171"/>
      <c r="J286" s="171"/>
      <c r="K286" s="171"/>
      <c r="L286" s="171"/>
      <c r="N286" s="171"/>
      <c r="O286" s="171"/>
      <c r="P286" s="171"/>
      <c r="Q286" s="171"/>
      <c r="R286" s="171"/>
      <c r="S286" s="171"/>
      <c r="T286" s="171"/>
      <c r="U286" s="171"/>
      <c r="V286" s="171"/>
      <c r="W286" s="171"/>
      <c r="X286" s="171"/>
      <c r="Y286" s="171"/>
      <c r="Z286" s="171"/>
      <c r="AA286" s="171"/>
      <c r="AB286" s="171"/>
      <c r="AC286" s="171"/>
      <c r="AD286" s="171"/>
      <c r="AE286" s="171"/>
      <c r="AF286" s="171"/>
      <c r="AG286" s="171"/>
      <c r="AH286" s="171"/>
      <c r="AI286" s="171"/>
      <c r="AJ286" s="171"/>
      <c r="AK286" s="171"/>
      <c r="AL286" s="171"/>
      <c r="AM286" s="171"/>
      <c r="AN286" s="171"/>
      <c r="AO286" s="171"/>
      <c r="AP286" s="171"/>
      <c r="AQ286" s="171"/>
      <c r="AR286" s="171"/>
    </row>
    <row r="287" spans="2:44">
      <c r="B287" s="171"/>
      <c r="C287" s="171"/>
      <c r="D287" s="178"/>
      <c r="E287" s="178"/>
      <c r="F287" s="178"/>
      <c r="G287" s="178"/>
      <c r="H287" s="171"/>
      <c r="I287" s="171"/>
      <c r="J287" s="171"/>
      <c r="K287" s="171"/>
      <c r="L287" s="171"/>
      <c r="N287" s="171"/>
      <c r="O287" s="171"/>
      <c r="P287" s="171"/>
      <c r="Q287" s="171"/>
      <c r="R287" s="171"/>
      <c r="S287" s="171"/>
      <c r="T287" s="171"/>
      <c r="U287" s="171"/>
      <c r="V287" s="171"/>
      <c r="W287" s="171"/>
      <c r="X287" s="171"/>
      <c r="Y287" s="171"/>
      <c r="Z287" s="171"/>
      <c r="AA287" s="171"/>
      <c r="AB287" s="171"/>
      <c r="AC287" s="171"/>
      <c r="AD287" s="171"/>
      <c r="AE287" s="171"/>
      <c r="AF287" s="171"/>
      <c r="AG287" s="171"/>
      <c r="AH287" s="171"/>
      <c r="AI287" s="171"/>
      <c r="AJ287" s="171"/>
      <c r="AK287" s="171"/>
      <c r="AL287" s="171"/>
      <c r="AM287" s="171"/>
      <c r="AN287" s="171"/>
      <c r="AO287" s="171"/>
      <c r="AP287" s="171"/>
      <c r="AQ287" s="171"/>
      <c r="AR287" s="171"/>
    </row>
    <row r="288" spans="2:44">
      <c r="B288" s="171"/>
      <c r="C288" s="171"/>
      <c r="D288" s="178"/>
      <c r="E288" s="178"/>
      <c r="F288" s="178"/>
      <c r="G288" s="178"/>
      <c r="H288" s="171"/>
      <c r="I288" s="171"/>
      <c r="J288" s="171"/>
      <c r="K288" s="171"/>
      <c r="L288" s="171"/>
      <c r="N288" s="171"/>
      <c r="O288" s="171"/>
      <c r="P288" s="171"/>
      <c r="Q288" s="171"/>
      <c r="R288" s="171"/>
      <c r="S288" s="171"/>
      <c r="T288" s="171"/>
      <c r="U288" s="171"/>
      <c r="V288" s="171"/>
      <c r="W288" s="171"/>
      <c r="X288" s="171"/>
      <c r="Y288" s="171"/>
      <c r="Z288" s="171"/>
      <c r="AA288" s="171"/>
      <c r="AB288" s="171"/>
      <c r="AC288" s="171"/>
      <c r="AD288" s="171"/>
      <c r="AE288" s="171"/>
      <c r="AF288" s="171"/>
      <c r="AG288" s="171"/>
      <c r="AH288" s="171"/>
      <c r="AI288" s="171"/>
      <c r="AJ288" s="171"/>
      <c r="AK288" s="171"/>
      <c r="AL288" s="171"/>
      <c r="AM288" s="171"/>
      <c r="AN288" s="171"/>
      <c r="AO288" s="171"/>
      <c r="AP288" s="171"/>
      <c r="AQ288" s="171"/>
      <c r="AR288" s="171"/>
    </row>
    <row r="289" spans="2:44">
      <c r="B289" s="171"/>
      <c r="C289" s="171"/>
      <c r="D289" s="178"/>
      <c r="E289" s="178"/>
      <c r="F289" s="178"/>
      <c r="G289" s="178"/>
      <c r="H289" s="171"/>
      <c r="I289" s="171"/>
      <c r="J289" s="171"/>
      <c r="K289" s="171"/>
      <c r="L289" s="171"/>
      <c r="N289" s="171"/>
      <c r="O289" s="171"/>
      <c r="P289" s="171"/>
      <c r="Q289" s="171"/>
      <c r="R289" s="171"/>
      <c r="S289" s="171"/>
      <c r="T289" s="171"/>
      <c r="U289" s="171"/>
      <c r="V289" s="171"/>
      <c r="W289" s="171"/>
      <c r="X289" s="171"/>
      <c r="Y289" s="171"/>
      <c r="Z289" s="171"/>
      <c r="AA289" s="171"/>
      <c r="AB289" s="171"/>
      <c r="AC289" s="171"/>
      <c r="AD289" s="171"/>
      <c r="AE289" s="171"/>
      <c r="AF289" s="171"/>
      <c r="AG289" s="171"/>
      <c r="AH289" s="171"/>
      <c r="AI289" s="171"/>
      <c r="AJ289" s="171"/>
      <c r="AK289" s="171"/>
      <c r="AL289" s="171"/>
      <c r="AM289" s="171"/>
      <c r="AN289" s="171"/>
      <c r="AO289" s="171"/>
      <c r="AP289" s="171"/>
      <c r="AQ289" s="171"/>
      <c r="AR289" s="171"/>
    </row>
    <row r="290" spans="2:44">
      <c r="B290" s="171"/>
      <c r="C290" s="171"/>
      <c r="D290" s="178"/>
      <c r="E290" s="178"/>
      <c r="F290" s="178"/>
      <c r="G290" s="178"/>
      <c r="H290" s="171"/>
      <c r="I290" s="171"/>
      <c r="J290" s="171"/>
      <c r="K290" s="171"/>
      <c r="L290" s="171"/>
      <c r="N290" s="171"/>
      <c r="O290" s="171"/>
      <c r="P290" s="171"/>
      <c r="Q290" s="171"/>
      <c r="R290" s="171"/>
      <c r="S290" s="171"/>
      <c r="T290" s="171"/>
      <c r="U290" s="171"/>
      <c r="V290" s="171"/>
      <c r="W290" s="171"/>
      <c r="X290" s="171"/>
      <c r="Y290" s="171"/>
      <c r="Z290" s="171"/>
      <c r="AA290" s="171"/>
      <c r="AB290" s="171"/>
      <c r="AC290" s="171"/>
      <c r="AD290" s="171"/>
      <c r="AE290" s="171"/>
      <c r="AF290" s="171"/>
      <c r="AG290" s="171"/>
      <c r="AH290" s="171"/>
      <c r="AI290" s="171"/>
      <c r="AJ290" s="171"/>
      <c r="AK290" s="171"/>
      <c r="AL290" s="171"/>
      <c r="AM290" s="171"/>
      <c r="AN290" s="171"/>
      <c r="AO290" s="171"/>
      <c r="AP290" s="171"/>
      <c r="AQ290" s="171"/>
      <c r="AR290" s="171"/>
    </row>
    <row r="291" spans="2:44">
      <c r="B291" s="171"/>
      <c r="C291" s="171"/>
      <c r="D291" s="178"/>
      <c r="E291" s="178"/>
      <c r="F291" s="178"/>
      <c r="G291" s="178"/>
      <c r="H291" s="171"/>
      <c r="I291" s="171"/>
      <c r="J291" s="171"/>
      <c r="K291" s="171"/>
      <c r="L291" s="171"/>
      <c r="N291" s="171"/>
      <c r="O291" s="171"/>
      <c r="P291" s="171"/>
      <c r="Q291" s="171"/>
      <c r="R291" s="171"/>
      <c r="S291" s="171"/>
      <c r="T291" s="171"/>
      <c r="U291" s="171"/>
      <c r="V291" s="171"/>
      <c r="W291" s="171"/>
      <c r="X291" s="171"/>
      <c r="Y291" s="171"/>
      <c r="Z291" s="171"/>
      <c r="AA291" s="171"/>
      <c r="AB291" s="171"/>
      <c r="AC291" s="171"/>
      <c r="AD291" s="171"/>
      <c r="AE291" s="171"/>
      <c r="AF291" s="171"/>
      <c r="AG291" s="171"/>
      <c r="AH291" s="171"/>
      <c r="AI291" s="171"/>
      <c r="AJ291" s="171"/>
      <c r="AK291" s="171"/>
      <c r="AL291" s="171"/>
      <c r="AM291" s="171"/>
      <c r="AN291" s="171"/>
      <c r="AO291" s="171"/>
      <c r="AP291" s="171"/>
      <c r="AQ291" s="171"/>
      <c r="AR291" s="171"/>
    </row>
    <row r="292" spans="2:44">
      <c r="B292" s="171"/>
      <c r="C292" s="171"/>
      <c r="D292" s="178"/>
      <c r="E292" s="178"/>
      <c r="F292" s="178"/>
      <c r="G292" s="178"/>
      <c r="H292" s="171"/>
      <c r="I292" s="171"/>
      <c r="J292" s="171"/>
      <c r="K292" s="171"/>
      <c r="L292" s="171"/>
      <c r="N292" s="171"/>
      <c r="O292" s="171"/>
      <c r="P292" s="171"/>
      <c r="Q292" s="171"/>
      <c r="R292" s="171"/>
      <c r="S292" s="171"/>
      <c r="T292" s="171"/>
      <c r="U292" s="171"/>
      <c r="V292" s="171"/>
      <c r="W292" s="171"/>
      <c r="X292" s="171"/>
      <c r="Y292" s="171"/>
      <c r="Z292" s="171"/>
      <c r="AA292" s="171"/>
      <c r="AB292" s="171"/>
      <c r="AC292" s="171"/>
      <c r="AD292" s="171"/>
      <c r="AE292" s="171"/>
      <c r="AF292" s="171"/>
      <c r="AG292" s="171"/>
      <c r="AH292" s="171"/>
      <c r="AI292" s="171"/>
      <c r="AJ292" s="171"/>
      <c r="AK292" s="171"/>
      <c r="AL292" s="171"/>
      <c r="AM292" s="171"/>
      <c r="AN292" s="171"/>
      <c r="AO292" s="171"/>
      <c r="AP292" s="171"/>
      <c r="AQ292" s="171"/>
      <c r="AR292" s="171"/>
    </row>
    <row r="293" spans="2:44">
      <c r="B293" s="171"/>
      <c r="C293" s="171"/>
      <c r="D293" s="178"/>
      <c r="E293" s="178"/>
      <c r="F293" s="178"/>
      <c r="G293" s="178"/>
      <c r="H293" s="171"/>
      <c r="I293" s="171"/>
      <c r="J293" s="171"/>
      <c r="K293" s="171"/>
      <c r="L293" s="171"/>
      <c r="N293" s="171"/>
      <c r="O293" s="171"/>
      <c r="P293" s="171"/>
      <c r="Q293" s="171"/>
      <c r="R293" s="171"/>
      <c r="S293" s="171"/>
      <c r="T293" s="171"/>
      <c r="U293" s="171"/>
      <c r="V293" s="171"/>
      <c r="W293" s="171"/>
      <c r="X293" s="171"/>
      <c r="Y293" s="171"/>
      <c r="Z293" s="171"/>
      <c r="AA293" s="171"/>
      <c r="AB293" s="171"/>
      <c r="AC293" s="171"/>
      <c r="AD293" s="171"/>
      <c r="AE293" s="171"/>
      <c r="AF293" s="171"/>
      <c r="AG293" s="171"/>
      <c r="AH293" s="171"/>
      <c r="AI293" s="171"/>
      <c r="AJ293" s="171"/>
      <c r="AK293" s="171"/>
      <c r="AL293" s="171"/>
      <c r="AM293" s="171"/>
      <c r="AN293" s="171"/>
      <c r="AO293" s="171"/>
      <c r="AP293" s="171"/>
      <c r="AQ293" s="171"/>
      <c r="AR293" s="171"/>
    </row>
    <row r="294" spans="2:44">
      <c r="B294" s="171"/>
      <c r="C294" s="171"/>
      <c r="D294" s="178"/>
      <c r="E294" s="178"/>
      <c r="F294" s="178"/>
      <c r="G294" s="178"/>
      <c r="H294" s="171"/>
      <c r="I294" s="171"/>
      <c r="J294" s="171"/>
      <c r="K294" s="171"/>
      <c r="L294" s="171"/>
      <c r="N294" s="171"/>
      <c r="O294" s="171"/>
      <c r="P294" s="171"/>
      <c r="Q294" s="171"/>
      <c r="R294" s="171"/>
      <c r="S294" s="171"/>
      <c r="T294" s="171"/>
      <c r="U294" s="171"/>
      <c r="V294" s="171"/>
      <c r="W294" s="171"/>
      <c r="X294" s="171"/>
      <c r="Y294" s="171"/>
      <c r="Z294" s="171"/>
      <c r="AA294" s="171"/>
      <c r="AB294" s="171"/>
      <c r="AC294" s="171"/>
      <c r="AD294" s="171"/>
      <c r="AE294" s="171"/>
      <c r="AF294" s="171"/>
      <c r="AG294" s="171"/>
      <c r="AH294" s="171"/>
      <c r="AI294" s="171"/>
      <c r="AJ294" s="171"/>
      <c r="AK294" s="171"/>
      <c r="AL294" s="171"/>
      <c r="AM294" s="171"/>
      <c r="AN294" s="171"/>
      <c r="AO294" s="171"/>
      <c r="AP294" s="171"/>
      <c r="AQ294" s="171"/>
      <c r="AR294" s="171"/>
    </row>
    <row r="295" spans="2:44">
      <c r="B295" s="171"/>
      <c r="C295" s="171"/>
      <c r="D295" s="178"/>
      <c r="E295" s="178"/>
      <c r="F295" s="178"/>
      <c r="G295" s="178"/>
      <c r="H295" s="171"/>
      <c r="I295" s="171"/>
      <c r="J295" s="171"/>
      <c r="K295" s="171"/>
      <c r="L295" s="171"/>
      <c r="N295" s="171"/>
      <c r="O295" s="171"/>
      <c r="P295" s="171"/>
      <c r="Q295" s="171"/>
      <c r="R295" s="171"/>
      <c r="S295" s="171"/>
      <c r="T295" s="171"/>
      <c r="U295" s="171"/>
      <c r="V295" s="171"/>
      <c r="W295" s="171"/>
      <c r="X295" s="171"/>
      <c r="Y295" s="171"/>
      <c r="Z295" s="171"/>
      <c r="AA295" s="171"/>
      <c r="AB295" s="171"/>
      <c r="AC295" s="171"/>
      <c r="AD295" s="171"/>
      <c r="AE295" s="171"/>
      <c r="AF295" s="171"/>
      <c r="AG295" s="171"/>
      <c r="AH295" s="171"/>
      <c r="AI295" s="171"/>
      <c r="AJ295" s="171"/>
      <c r="AK295" s="171"/>
      <c r="AL295" s="171"/>
      <c r="AM295" s="171"/>
      <c r="AN295" s="171"/>
      <c r="AO295" s="171"/>
      <c r="AP295" s="171"/>
      <c r="AQ295" s="171"/>
      <c r="AR295" s="171"/>
    </row>
    <row r="296" spans="2:44">
      <c r="B296" s="171"/>
      <c r="C296" s="171"/>
      <c r="D296" s="178"/>
      <c r="E296" s="178"/>
      <c r="F296" s="178"/>
      <c r="G296" s="178"/>
      <c r="H296" s="171"/>
      <c r="I296" s="171"/>
      <c r="J296" s="171"/>
      <c r="K296" s="171"/>
      <c r="L296" s="171"/>
      <c r="N296" s="171"/>
      <c r="O296" s="171"/>
      <c r="P296" s="171"/>
      <c r="Q296" s="171"/>
      <c r="R296" s="171"/>
      <c r="S296" s="171"/>
      <c r="T296" s="171"/>
      <c r="U296" s="171"/>
      <c r="V296" s="171"/>
      <c r="W296" s="171"/>
      <c r="X296" s="171"/>
      <c r="Y296" s="171"/>
      <c r="Z296" s="171"/>
      <c r="AA296" s="171"/>
      <c r="AB296" s="171"/>
      <c r="AC296" s="171"/>
      <c r="AD296" s="171"/>
      <c r="AE296" s="171"/>
      <c r="AF296" s="171"/>
      <c r="AG296" s="171"/>
      <c r="AH296" s="171"/>
      <c r="AI296" s="171"/>
      <c r="AJ296" s="171"/>
      <c r="AK296" s="171"/>
      <c r="AL296" s="171"/>
      <c r="AM296" s="171"/>
      <c r="AN296" s="171"/>
      <c r="AO296" s="171"/>
      <c r="AP296" s="171"/>
      <c r="AQ296" s="171"/>
      <c r="AR296" s="171"/>
    </row>
    <row r="297" spans="2:44">
      <c r="B297" s="171"/>
      <c r="C297" s="171"/>
      <c r="D297" s="178"/>
      <c r="E297" s="178"/>
      <c r="F297" s="178"/>
      <c r="G297" s="178"/>
      <c r="H297" s="171"/>
      <c r="I297" s="171"/>
      <c r="J297" s="171"/>
      <c r="K297" s="171"/>
      <c r="L297" s="171"/>
      <c r="N297" s="171"/>
      <c r="O297" s="171"/>
      <c r="P297" s="171"/>
      <c r="Q297" s="171"/>
      <c r="R297" s="171"/>
      <c r="S297" s="171"/>
      <c r="T297" s="171"/>
      <c r="U297" s="171"/>
      <c r="V297" s="171"/>
      <c r="W297" s="171"/>
      <c r="X297" s="171"/>
      <c r="Y297" s="171"/>
      <c r="Z297" s="171"/>
      <c r="AA297" s="171"/>
      <c r="AB297" s="171"/>
      <c r="AC297" s="171"/>
      <c r="AD297" s="171"/>
      <c r="AE297" s="171"/>
      <c r="AF297" s="171"/>
      <c r="AG297" s="171"/>
      <c r="AH297" s="171"/>
      <c r="AI297" s="171"/>
      <c r="AJ297" s="171"/>
      <c r="AK297" s="171"/>
      <c r="AL297" s="171"/>
      <c r="AM297" s="171"/>
      <c r="AN297" s="171"/>
      <c r="AO297" s="171"/>
      <c r="AP297" s="171"/>
      <c r="AQ297" s="171"/>
      <c r="AR297" s="171"/>
    </row>
    <row r="298" spans="2:44">
      <c r="B298" s="171"/>
      <c r="C298" s="171"/>
      <c r="D298" s="178"/>
      <c r="E298" s="178"/>
      <c r="F298" s="178"/>
      <c r="G298" s="178"/>
      <c r="H298" s="171"/>
      <c r="I298" s="171"/>
      <c r="J298" s="171"/>
      <c r="K298" s="171"/>
      <c r="L298" s="171"/>
      <c r="N298" s="171"/>
      <c r="O298" s="171"/>
      <c r="P298" s="171"/>
      <c r="Q298" s="171"/>
      <c r="R298" s="171"/>
      <c r="S298" s="171"/>
      <c r="T298" s="171"/>
      <c r="U298" s="171"/>
      <c r="V298" s="171"/>
      <c r="W298" s="171"/>
      <c r="X298" s="171"/>
      <c r="Y298" s="171"/>
      <c r="Z298" s="171"/>
      <c r="AA298" s="171"/>
      <c r="AB298" s="171"/>
      <c r="AC298" s="171"/>
      <c r="AD298" s="171"/>
      <c r="AE298" s="171"/>
      <c r="AF298" s="171"/>
      <c r="AG298" s="171"/>
      <c r="AH298" s="171"/>
      <c r="AI298" s="171"/>
      <c r="AJ298" s="171"/>
      <c r="AK298" s="171"/>
      <c r="AL298" s="171"/>
      <c r="AM298" s="171"/>
      <c r="AN298" s="171"/>
      <c r="AO298" s="171"/>
      <c r="AP298" s="171"/>
      <c r="AQ298" s="171"/>
      <c r="AR298" s="171"/>
    </row>
    <row r="299" spans="2:44">
      <c r="B299" s="171"/>
      <c r="C299" s="171"/>
      <c r="D299" s="178"/>
      <c r="E299" s="178"/>
      <c r="F299" s="178"/>
      <c r="G299" s="178"/>
      <c r="H299" s="171"/>
      <c r="I299" s="171"/>
      <c r="J299" s="171"/>
      <c r="K299" s="171"/>
      <c r="L299" s="171"/>
      <c r="N299" s="171"/>
      <c r="O299" s="171"/>
      <c r="P299" s="171"/>
      <c r="Q299" s="171"/>
      <c r="R299" s="171"/>
      <c r="S299" s="171"/>
      <c r="T299" s="171"/>
      <c r="U299" s="171"/>
      <c r="V299" s="171"/>
      <c r="W299" s="171"/>
      <c r="X299" s="171"/>
      <c r="Y299" s="171"/>
      <c r="Z299" s="171"/>
      <c r="AA299" s="171"/>
      <c r="AB299" s="171"/>
      <c r="AC299" s="171"/>
      <c r="AD299" s="171"/>
      <c r="AE299" s="171"/>
      <c r="AF299" s="171"/>
      <c r="AG299" s="171"/>
      <c r="AH299" s="171"/>
      <c r="AI299" s="171"/>
      <c r="AJ299" s="171"/>
      <c r="AK299" s="171"/>
      <c r="AL299" s="171"/>
      <c r="AM299" s="171"/>
      <c r="AN299" s="171"/>
      <c r="AO299" s="171"/>
      <c r="AP299" s="171"/>
      <c r="AQ299" s="171"/>
      <c r="AR299" s="171"/>
    </row>
    <row r="300" spans="2:44">
      <c r="B300" s="171"/>
      <c r="C300" s="171"/>
      <c r="D300" s="178"/>
      <c r="E300" s="178"/>
      <c r="F300" s="178"/>
      <c r="G300" s="178"/>
      <c r="H300" s="171"/>
      <c r="I300" s="171"/>
      <c r="J300" s="171"/>
      <c r="K300" s="171"/>
      <c r="L300" s="171"/>
      <c r="N300" s="171"/>
      <c r="O300" s="171"/>
      <c r="P300" s="171"/>
      <c r="Q300" s="171"/>
      <c r="R300" s="171"/>
      <c r="S300" s="171"/>
      <c r="T300" s="171"/>
      <c r="U300" s="171"/>
      <c r="V300" s="171"/>
      <c r="W300" s="171"/>
      <c r="X300" s="171"/>
      <c r="Y300" s="171"/>
      <c r="Z300" s="171"/>
      <c r="AA300" s="171"/>
      <c r="AB300" s="171"/>
      <c r="AC300" s="171"/>
      <c r="AD300" s="171"/>
      <c r="AE300" s="171"/>
      <c r="AF300" s="171"/>
      <c r="AG300" s="171"/>
      <c r="AH300" s="171"/>
      <c r="AI300" s="171"/>
      <c r="AJ300" s="171"/>
      <c r="AK300" s="171"/>
      <c r="AL300" s="171"/>
      <c r="AM300" s="171"/>
      <c r="AN300" s="171"/>
      <c r="AO300" s="171"/>
      <c r="AP300" s="171"/>
      <c r="AQ300" s="171"/>
      <c r="AR300" s="171"/>
    </row>
    <row r="301" spans="2:44">
      <c r="B301" s="171"/>
      <c r="C301" s="171"/>
      <c r="D301" s="178"/>
      <c r="E301" s="178"/>
      <c r="F301" s="178"/>
      <c r="G301" s="178"/>
      <c r="H301" s="171"/>
      <c r="I301" s="171"/>
      <c r="J301" s="171"/>
      <c r="K301" s="171"/>
      <c r="L301" s="171"/>
      <c r="N301" s="171"/>
      <c r="O301" s="171"/>
      <c r="P301" s="171"/>
      <c r="Q301" s="171"/>
      <c r="R301" s="171"/>
      <c r="S301" s="171"/>
      <c r="T301" s="171"/>
      <c r="U301" s="171"/>
      <c r="V301" s="171"/>
      <c r="W301" s="171"/>
      <c r="X301" s="171"/>
      <c r="Y301" s="171"/>
      <c r="Z301" s="171"/>
      <c r="AA301" s="171"/>
      <c r="AB301" s="171"/>
      <c r="AC301" s="171"/>
      <c r="AD301" s="171"/>
      <c r="AE301" s="171"/>
      <c r="AF301" s="171"/>
      <c r="AG301" s="171"/>
      <c r="AH301" s="171"/>
      <c r="AI301" s="171"/>
      <c r="AJ301" s="171"/>
      <c r="AK301" s="171"/>
      <c r="AL301" s="171"/>
      <c r="AM301" s="171"/>
      <c r="AN301" s="171"/>
      <c r="AO301" s="171"/>
      <c r="AP301" s="171"/>
      <c r="AQ301" s="171"/>
      <c r="AR301" s="171"/>
    </row>
    <row r="302" spans="2:44">
      <c r="B302" s="171"/>
      <c r="C302" s="171"/>
      <c r="D302" s="178"/>
      <c r="E302" s="178"/>
      <c r="F302" s="178"/>
      <c r="G302" s="178"/>
      <c r="H302" s="171"/>
      <c r="I302" s="171"/>
      <c r="J302" s="171"/>
      <c r="K302" s="171"/>
      <c r="L302" s="171"/>
      <c r="N302" s="171"/>
      <c r="O302" s="171"/>
      <c r="P302" s="171"/>
      <c r="Q302" s="171"/>
      <c r="R302" s="171"/>
      <c r="S302" s="171"/>
      <c r="T302" s="171"/>
      <c r="U302" s="171"/>
      <c r="V302" s="171"/>
      <c r="W302" s="171"/>
      <c r="X302" s="171"/>
      <c r="Y302" s="171"/>
      <c r="Z302" s="171"/>
      <c r="AA302" s="171"/>
      <c r="AB302" s="171"/>
      <c r="AC302" s="171"/>
      <c r="AD302" s="171"/>
      <c r="AE302" s="171"/>
      <c r="AF302" s="171"/>
      <c r="AG302" s="171"/>
      <c r="AH302" s="171"/>
      <c r="AI302" s="171"/>
      <c r="AJ302" s="171"/>
      <c r="AK302" s="171"/>
      <c r="AL302" s="171"/>
      <c r="AM302" s="171"/>
      <c r="AN302" s="171"/>
      <c r="AO302" s="171"/>
      <c r="AP302" s="171"/>
      <c r="AQ302" s="171"/>
      <c r="AR302" s="171"/>
    </row>
    <row r="303" spans="2:44">
      <c r="B303" s="171"/>
      <c r="C303" s="171"/>
      <c r="D303" s="178"/>
      <c r="E303" s="178"/>
      <c r="F303" s="178"/>
      <c r="G303" s="178"/>
      <c r="H303" s="171"/>
      <c r="I303" s="171"/>
      <c r="J303" s="171"/>
      <c r="K303" s="171"/>
      <c r="L303" s="171"/>
      <c r="N303" s="171"/>
      <c r="O303" s="171"/>
      <c r="P303" s="171"/>
      <c r="Q303" s="171"/>
      <c r="R303" s="171"/>
      <c r="S303" s="171"/>
      <c r="T303" s="171"/>
      <c r="U303" s="171"/>
      <c r="V303" s="171"/>
      <c r="W303" s="171"/>
      <c r="X303" s="171"/>
      <c r="Y303" s="171"/>
      <c r="Z303" s="171"/>
      <c r="AA303" s="171"/>
      <c r="AB303" s="171"/>
      <c r="AC303" s="171"/>
      <c r="AD303" s="171"/>
      <c r="AE303" s="171"/>
      <c r="AF303" s="171"/>
      <c r="AG303" s="171"/>
      <c r="AH303" s="171"/>
      <c r="AI303" s="171"/>
      <c r="AJ303" s="171"/>
      <c r="AK303" s="171"/>
      <c r="AL303" s="171"/>
      <c r="AM303" s="171"/>
      <c r="AN303" s="171"/>
      <c r="AO303" s="171"/>
      <c r="AP303" s="171"/>
      <c r="AQ303" s="171"/>
      <c r="AR303" s="171"/>
    </row>
    <row r="304" spans="2:44">
      <c r="B304" s="171"/>
      <c r="C304" s="171"/>
      <c r="D304" s="178"/>
      <c r="E304" s="178"/>
      <c r="F304" s="178"/>
      <c r="G304" s="178"/>
      <c r="H304" s="171"/>
      <c r="I304" s="171"/>
      <c r="J304" s="171"/>
      <c r="K304" s="171"/>
      <c r="L304" s="171"/>
      <c r="N304" s="171"/>
      <c r="O304" s="171"/>
      <c r="P304" s="171"/>
      <c r="Q304" s="171"/>
      <c r="R304" s="171"/>
      <c r="S304" s="171"/>
      <c r="T304" s="171"/>
      <c r="U304" s="171"/>
      <c r="V304" s="171"/>
      <c r="W304" s="171"/>
      <c r="X304" s="171"/>
      <c r="Y304" s="171"/>
      <c r="Z304" s="171"/>
      <c r="AA304" s="171"/>
      <c r="AB304" s="171"/>
      <c r="AC304" s="171"/>
      <c r="AD304" s="171"/>
      <c r="AE304" s="171"/>
      <c r="AF304" s="171"/>
      <c r="AG304" s="171"/>
      <c r="AH304" s="171"/>
      <c r="AI304" s="171"/>
      <c r="AJ304" s="171"/>
      <c r="AK304" s="171"/>
      <c r="AL304" s="171"/>
      <c r="AM304" s="171"/>
      <c r="AN304" s="171"/>
      <c r="AO304" s="171"/>
      <c r="AP304" s="171"/>
      <c r="AQ304" s="171"/>
      <c r="AR304" s="171"/>
    </row>
    <row r="305" spans="2:44">
      <c r="B305" s="171"/>
      <c r="C305" s="171"/>
      <c r="D305" s="178"/>
      <c r="E305" s="178"/>
      <c r="F305" s="178"/>
      <c r="G305" s="178"/>
      <c r="H305" s="171"/>
      <c r="I305" s="171"/>
      <c r="J305" s="171"/>
      <c r="K305" s="171"/>
      <c r="L305" s="171"/>
      <c r="N305" s="171"/>
      <c r="O305" s="171"/>
      <c r="P305" s="171"/>
      <c r="Q305" s="171"/>
      <c r="R305" s="171"/>
      <c r="S305" s="171"/>
      <c r="T305" s="171"/>
      <c r="U305" s="171"/>
      <c r="V305" s="171"/>
      <c r="W305" s="171"/>
      <c r="X305" s="171"/>
      <c r="Y305" s="171"/>
      <c r="Z305" s="171"/>
      <c r="AA305" s="171"/>
      <c r="AB305" s="171"/>
      <c r="AC305" s="171"/>
      <c r="AD305" s="171"/>
      <c r="AE305" s="171"/>
      <c r="AF305" s="171"/>
      <c r="AG305" s="171"/>
      <c r="AH305" s="171"/>
      <c r="AI305" s="171"/>
      <c r="AJ305" s="171"/>
      <c r="AK305" s="171"/>
      <c r="AL305" s="171"/>
      <c r="AM305" s="171"/>
      <c r="AN305" s="171"/>
      <c r="AO305" s="171"/>
      <c r="AP305" s="171"/>
      <c r="AQ305" s="171"/>
      <c r="AR305" s="171"/>
    </row>
    <row r="306" spans="2:44">
      <c r="B306" s="171"/>
      <c r="C306" s="171"/>
      <c r="D306" s="178"/>
      <c r="E306" s="178"/>
      <c r="F306" s="178"/>
      <c r="G306" s="178"/>
      <c r="H306" s="171"/>
      <c r="I306" s="171"/>
      <c r="J306" s="171"/>
      <c r="K306" s="171"/>
      <c r="L306" s="171"/>
      <c r="N306" s="171"/>
      <c r="O306" s="171"/>
      <c r="P306" s="171"/>
      <c r="Q306" s="171"/>
      <c r="R306" s="171"/>
      <c r="S306" s="171"/>
      <c r="T306" s="171"/>
      <c r="U306" s="171"/>
      <c r="V306" s="171"/>
      <c r="W306" s="171"/>
      <c r="X306" s="171"/>
      <c r="Y306" s="171"/>
      <c r="Z306" s="171"/>
      <c r="AA306" s="171"/>
      <c r="AB306" s="171"/>
      <c r="AC306" s="171"/>
      <c r="AD306" s="171"/>
      <c r="AE306" s="171"/>
      <c r="AF306" s="171"/>
      <c r="AG306" s="171"/>
      <c r="AH306" s="171"/>
      <c r="AI306" s="171"/>
      <c r="AJ306" s="171"/>
      <c r="AK306" s="171"/>
      <c r="AL306" s="171"/>
      <c r="AM306" s="171"/>
      <c r="AN306" s="171"/>
      <c r="AO306" s="171"/>
      <c r="AP306" s="171"/>
      <c r="AQ306" s="171"/>
      <c r="AR306" s="171"/>
    </row>
    <row r="307" spans="2:44">
      <c r="B307" s="171"/>
      <c r="C307" s="171"/>
      <c r="D307" s="178"/>
      <c r="E307" s="178"/>
      <c r="F307" s="178"/>
      <c r="G307" s="178"/>
      <c r="H307" s="171"/>
      <c r="I307" s="171"/>
      <c r="J307" s="171"/>
      <c r="K307" s="171"/>
      <c r="L307" s="171"/>
      <c r="N307" s="171"/>
      <c r="O307" s="171"/>
      <c r="P307" s="171"/>
      <c r="Q307" s="171"/>
      <c r="R307" s="171"/>
      <c r="S307" s="171"/>
      <c r="T307" s="171"/>
      <c r="U307" s="171"/>
      <c r="V307" s="171"/>
      <c r="W307" s="171"/>
      <c r="X307" s="171"/>
      <c r="Y307" s="171"/>
      <c r="Z307" s="171"/>
      <c r="AA307" s="171"/>
      <c r="AB307" s="171"/>
      <c r="AC307" s="171"/>
      <c r="AD307" s="171"/>
      <c r="AE307" s="171"/>
      <c r="AF307" s="171"/>
      <c r="AG307" s="171"/>
      <c r="AH307" s="171"/>
      <c r="AI307" s="171"/>
      <c r="AJ307" s="171"/>
      <c r="AK307" s="171"/>
      <c r="AL307" s="171"/>
      <c r="AM307" s="171"/>
      <c r="AN307" s="171"/>
      <c r="AO307" s="171"/>
      <c r="AP307" s="171"/>
      <c r="AQ307" s="171"/>
      <c r="AR307" s="171"/>
    </row>
    <row r="308" spans="2:44">
      <c r="B308" s="171"/>
      <c r="C308" s="171"/>
      <c r="D308" s="178"/>
      <c r="E308" s="178"/>
      <c r="F308" s="178"/>
      <c r="G308" s="178"/>
      <c r="H308" s="171"/>
      <c r="I308" s="171"/>
      <c r="J308" s="171"/>
      <c r="K308" s="171"/>
      <c r="L308" s="171"/>
      <c r="N308" s="171"/>
      <c r="O308" s="171"/>
      <c r="P308" s="171"/>
      <c r="Q308" s="171"/>
      <c r="R308" s="171"/>
      <c r="S308" s="171"/>
      <c r="T308" s="171"/>
      <c r="U308" s="171"/>
      <c r="V308" s="171"/>
      <c r="W308" s="171"/>
      <c r="X308" s="171"/>
      <c r="Y308" s="171"/>
      <c r="Z308" s="171"/>
      <c r="AA308" s="171"/>
      <c r="AB308" s="171"/>
      <c r="AC308" s="171"/>
      <c r="AD308" s="171"/>
      <c r="AE308" s="171"/>
      <c r="AF308" s="171"/>
      <c r="AG308" s="171"/>
      <c r="AH308" s="171"/>
      <c r="AI308" s="171"/>
      <c r="AJ308" s="171"/>
      <c r="AK308" s="171"/>
      <c r="AL308" s="171"/>
      <c r="AM308" s="171"/>
      <c r="AN308" s="171"/>
      <c r="AO308" s="171"/>
      <c r="AP308" s="171"/>
      <c r="AQ308" s="171"/>
      <c r="AR308" s="171"/>
    </row>
    <row r="309" spans="2:44">
      <c r="B309" s="171"/>
      <c r="C309" s="171"/>
      <c r="D309" s="178"/>
      <c r="E309" s="178"/>
      <c r="F309" s="178"/>
      <c r="G309" s="178"/>
      <c r="H309" s="171"/>
      <c r="I309" s="171"/>
      <c r="J309" s="171"/>
      <c r="K309" s="171"/>
      <c r="L309" s="171"/>
      <c r="N309" s="171"/>
      <c r="O309" s="171"/>
      <c r="P309" s="171"/>
      <c r="Q309" s="171"/>
      <c r="R309" s="171"/>
      <c r="S309" s="171"/>
      <c r="T309" s="171"/>
      <c r="U309" s="171"/>
      <c r="V309" s="171"/>
      <c r="W309" s="171"/>
      <c r="X309" s="171"/>
      <c r="Y309" s="171"/>
      <c r="Z309" s="171"/>
      <c r="AA309" s="171"/>
      <c r="AB309" s="171"/>
      <c r="AC309" s="171"/>
      <c r="AD309" s="171"/>
      <c r="AE309" s="171"/>
      <c r="AF309" s="171"/>
      <c r="AG309" s="171"/>
      <c r="AH309" s="171"/>
      <c r="AI309" s="171"/>
      <c r="AJ309" s="171"/>
      <c r="AK309" s="171"/>
      <c r="AL309" s="171"/>
      <c r="AM309" s="171"/>
      <c r="AN309" s="171"/>
      <c r="AO309" s="171"/>
      <c r="AP309" s="171"/>
      <c r="AQ309" s="171"/>
      <c r="AR309" s="171"/>
    </row>
    <row r="310" spans="2:44">
      <c r="B310" s="171"/>
      <c r="C310" s="171"/>
      <c r="D310" s="178"/>
      <c r="E310" s="178"/>
      <c r="F310" s="178"/>
      <c r="G310" s="178"/>
      <c r="H310" s="171"/>
      <c r="I310" s="171"/>
      <c r="J310" s="171"/>
      <c r="K310" s="171"/>
      <c r="L310" s="171"/>
      <c r="N310" s="171"/>
      <c r="O310" s="171"/>
      <c r="P310" s="171"/>
      <c r="Q310" s="171"/>
      <c r="R310" s="171"/>
      <c r="S310" s="171"/>
      <c r="T310" s="171"/>
      <c r="U310" s="171"/>
      <c r="V310" s="171"/>
      <c r="W310" s="171"/>
      <c r="X310" s="171"/>
      <c r="Y310" s="171"/>
      <c r="Z310" s="171"/>
      <c r="AA310" s="171"/>
      <c r="AB310" s="171"/>
      <c r="AC310" s="171"/>
      <c r="AD310" s="171"/>
      <c r="AE310" s="171"/>
      <c r="AF310" s="171"/>
      <c r="AG310" s="171"/>
      <c r="AH310" s="171"/>
      <c r="AI310" s="171"/>
      <c r="AJ310" s="171"/>
      <c r="AK310" s="171"/>
      <c r="AL310" s="171"/>
      <c r="AM310" s="171"/>
      <c r="AN310" s="171"/>
      <c r="AO310" s="171"/>
      <c r="AP310" s="171"/>
      <c r="AQ310" s="171"/>
      <c r="AR310" s="171"/>
    </row>
    <row r="311" spans="2:44">
      <c r="B311" s="171"/>
      <c r="C311" s="171"/>
      <c r="D311" s="178"/>
      <c r="E311" s="178"/>
      <c r="F311" s="178"/>
      <c r="G311" s="178"/>
      <c r="H311" s="171"/>
      <c r="I311" s="171"/>
      <c r="J311" s="171"/>
      <c r="K311" s="171"/>
      <c r="L311" s="171"/>
      <c r="N311" s="171"/>
      <c r="O311" s="171"/>
      <c r="P311" s="171"/>
      <c r="Q311" s="171"/>
      <c r="R311" s="171"/>
      <c r="S311" s="171"/>
      <c r="T311" s="171"/>
      <c r="U311" s="171"/>
      <c r="V311" s="171"/>
      <c r="W311" s="171"/>
      <c r="X311" s="171"/>
      <c r="Y311" s="171"/>
      <c r="Z311" s="171"/>
      <c r="AA311" s="171"/>
      <c r="AB311" s="171"/>
      <c r="AC311" s="171"/>
      <c r="AD311" s="171"/>
      <c r="AE311" s="171"/>
      <c r="AF311" s="171"/>
      <c r="AG311" s="171"/>
      <c r="AH311" s="171"/>
      <c r="AI311" s="171"/>
      <c r="AJ311" s="171"/>
      <c r="AK311" s="171"/>
      <c r="AL311" s="171"/>
      <c r="AM311" s="171"/>
      <c r="AN311" s="171"/>
      <c r="AO311" s="171"/>
      <c r="AP311" s="171"/>
      <c r="AQ311" s="171"/>
      <c r="AR311" s="171"/>
    </row>
    <row r="312" spans="2:44">
      <c r="B312" s="171"/>
      <c r="C312" s="171"/>
      <c r="D312" s="178"/>
      <c r="E312" s="178"/>
      <c r="F312" s="178"/>
      <c r="G312" s="178"/>
      <c r="H312" s="171"/>
      <c r="I312" s="171"/>
      <c r="J312" s="171"/>
      <c r="K312" s="171"/>
      <c r="L312" s="171"/>
      <c r="N312" s="171"/>
      <c r="O312" s="171"/>
      <c r="P312" s="171"/>
      <c r="Q312" s="171"/>
      <c r="R312" s="171"/>
      <c r="S312" s="171"/>
      <c r="T312" s="171"/>
      <c r="U312" s="171"/>
      <c r="V312" s="171"/>
      <c r="W312" s="171"/>
      <c r="X312" s="171"/>
      <c r="Y312" s="171"/>
      <c r="Z312" s="171"/>
      <c r="AA312" s="171"/>
      <c r="AB312" s="171"/>
      <c r="AC312" s="171"/>
      <c r="AD312" s="171"/>
      <c r="AE312" s="171"/>
      <c r="AF312" s="171"/>
      <c r="AG312" s="171"/>
      <c r="AH312" s="171"/>
      <c r="AI312" s="171"/>
      <c r="AJ312" s="171"/>
      <c r="AK312" s="171"/>
      <c r="AL312" s="171"/>
      <c r="AM312" s="171"/>
      <c r="AN312" s="171"/>
      <c r="AO312" s="171"/>
      <c r="AP312" s="171"/>
      <c r="AQ312" s="171"/>
      <c r="AR312" s="171"/>
    </row>
    <row r="313" spans="2:44">
      <c r="B313" s="171"/>
      <c r="C313" s="171"/>
      <c r="D313" s="178"/>
      <c r="E313" s="178"/>
      <c r="F313" s="178"/>
      <c r="G313" s="178"/>
      <c r="H313" s="171"/>
      <c r="I313" s="171"/>
      <c r="J313" s="171"/>
      <c r="K313" s="171"/>
      <c r="L313" s="171"/>
      <c r="N313" s="171"/>
      <c r="O313" s="171"/>
      <c r="P313" s="171"/>
      <c r="Q313" s="171"/>
      <c r="R313" s="171"/>
      <c r="S313" s="171"/>
      <c r="T313" s="171"/>
      <c r="U313" s="171"/>
      <c r="V313" s="171"/>
      <c r="W313" s="171"/>
      <c r="X313" s="171"/>
      <c r="Y313" s="171"/>
      <c r="Z313" s="171"/>
      <c r="AA313" s="171"/>
      <c r="AB313" s="171"/>
      <c r="AC313" s="171"/>
      <c r="AD313" s="171"/>
      <c r="AE313" s="171"/>
      <c r="AF313" s="171"/>
      <c r="AG313" s="171"/>
      <c r="AH313" s="171"/>
      <c r="AI313" s="171"/>
      <c r="AJ313" s="171"/>
      <c r="AK313" s="171"/>
      <c r="AL313" s="171"/>
      <c r="AM313" s="171"/>
      <c r="AN313" s="171"/>
      <c r="AO313" s="171"/>
      <c r="AP313" s="171"/>
      <c r="AQ313" s="171"/>
      <c r="AR313" s="171"/>
    </row>
    <row r="314" spans="2:44">
      <c r="B314" s="171"/>
      <c r="C314" s="171"/>
      <c r="D314" s="178"/>
      <c r="E314" s="178"/>
      <c r="F314" s="178"/>
      <c r="G314" s="178"/>
      <c r="H314" s="171"/>
      <c r="I314" s="171"/>
      <c r="J314" s="171"/>
      <c r="K314" s="171"/>
      <c r="L314" s="171"/>
      <c r="N314" s="171"/>
      <c r="O314" s="171"/>
      <c r="P314" s="171"/>
      <c r="Q314" s="171"/>
      <c r="R314" s="171"/>
      <c r="S314" s="171"/>
      <c r="T314" s="171"/>
      <c r="U314" s="171"/>
      <c r="V314" s="171"/>
      <c r="W314" s="171"/>
      <c r="X314" s="171"/>
      <c r="Y314" s="171"/>
      <c r="Z314" s="171"/>
      <c r="AA314" s="171"/>
      <c r="AB314" s="171"/>
      <c r="AC314" s="171"/>
      <c r="AD314" s="171"/>
      <c r="AE314" s="171"/>
      <c r="AF314" s="171"/>
      <c r="AG314" s="171"/>
      <c r="AH314" s="171"/>
      <c r="AI314" s="171"/>
      <c r="AJ314" s="171"/>
      <c r="AK314" s="171"/>
      <c r="AL314" s="171"/>
      <c r="AM314" s="171"/>
      <c r="AN314" s="171"/>
      <c r="AO314" s="171"/>
      <c r="AP314" s="171"/>
      <c r="AQ314" s="171"/>
      <c r="AR314" s="171"/>
    </row>
    <row r="315" spans="2:44">
      <c r="B315" s="171"/>
      <c r="C315" s="171"/>
      <c r="D315" s="178"/>
      <c r="E315" s="178"/>
      <c r="F315" s="178"/>
      <c r="G315" s="178"/>
      <c r="H315" s="171"/>
      <c r="I315" s="171"/>
      <c r="J315" s="171"/>
      <c r="K315" s="171"/>
      <c r="L315" s="171"/>
      <c r="N315" s="171"/>
      <c r="O315" s="171"/>
      <c r="P315" s="171"/>
      <c r="Q315" s="171"/>
      <c r="R315" s="171"/>
      <c r="S315" s="171"/>
      <c r="T315" s="171"/>
      <c r="U315" s="171"/>
      <c r="V315" s="171"/>
      <c r="W315" s="171"/>
      <c r="X315" s="171"/>
      <c r="Y315" s="171"/>
      <c r="Z315" s="171"/>
      <c r="AA315" s="171"/>
      <c r="AB315" s="171"/>
      <c r="AC315" s="171"/>
      <c r="AD315" s="171"/>
      <c r="AE315" s="171"/>
      <c r="AF315" s="171"/>
      <c r="AG315" s="171"/>
      <c r="AH315" s="171"/>
      <c r="AI315" s="171"/>
      <c r="AJ315" s="171"/>
      <c r="AK315" s="171"/>
      <c r="AL315" s="171"/>
      <c r="AM315" s="171"/>
      <c r="AN315" s="171"/>
      <c r="AO315" s="171"/>
      <c r="AP315" s="171"/>
      <c r="AQ315" s="171"/>
      <c r="AR315" s="171"/>
    </row>
    <row r="316" spans="2:44">
      <c r="B316" s="171"/>
      <c r="C316" s="171"/>
      <c r="D316" s="178"/>
      <c r="E316" s="178"/>
      <c r="F316" s="178"/>
      <c r="G316" s="178"/>
      <c r="H316" s="171"/>
      <c r="I316" s="171"/>
      <c r="J316" s="171"/>
      <c r="K316" s="171"/>
      <c r="L316" s="171"/>
      <c r="N316" s="171"/>
      <c r="O316" s="171"/>
      <c r="P316" s="171"/>
      <c r="Q316" s="171"/>
      <c r="R316" s="171"/>
      <c r="S316" s="171"/>
      <c r="T316" s="171"/>
      <c r="U316" s="171"/>
      <c r="V316" s="171"/>
      <c r="W316" s="171"/>
      <c r="X316" s="171"/>
      <c r="Y316" s="171"/>
      <c r="Z316" s="171"/>
      <c r="AA316" s="171"/>
      <c r="AB316" s="171"/>
      <c r="AC316" s="171"/>
      <c r="AD316" s="171"/>
      <c r="AE316" s="171"/>
      <c r="AF316" s="171"/>
      <c r="AG316" s="171"/>
      <c r="AH316" s="171"/>
      <c r="AI316" s="171"/>
      <c r="AJ316" s="171"/>
      <c r="AK316" s="171"/>
      <c r="AL316" s="171"/>
      <c r="AM316" s="171"/>
      <c r="AN316" s="171"/>
      <c r="AO316" s="171"/>
      <c r="AP316" s="171"/>
      <c r="AQ316" s="171"/>
      <c r="AR316" s="171"/>
    </row>
    <row r="317" spans="2:44">
      <c r="B317" s="171"/>
      <c r="C317" s="171"/>
      <c r="D317" s="178"/>
      <c r="E317" s="178"/>
      <c r="F317" s="178"/>
      <c r="G317" s="178"/>
      <c r="H317" s="171"/>
      <c r="I317" s="171"/>
      <c r="J317" s="171"/>
      <c r="K317" s="171"/>
      <c r="L317" s="171"/>
      <c r="N317" s="171"/>
      <c r="O317" s="171"/>
      <c r="P317" s="171"/>
      <c r="Q317" s="171"/>
      <c r="R317" s="171"/>
      <c r="S317" s="171"/>
      <c r="T317" s="171"/>
      <c r="U317" s="171"/>
      <c r="V317" s="171"/>
      <c r="W317" s="171"/>
      <c r="X317" s="171"/>
      <c r="Y317" s="171"/>
      <c r="Z317" s="171"/>
      <c r="AA317" s="171"/>
      <c r="AB317" s="171"/>
      <c r="AC317" s="171"/>
      <c r="AD317" s="171"/>
      <c r="AE317" s="171"/>
      <c r="AF317" s="171"/>
      <c r="AG317" s="171"/>
      <c r="AH317" s="171"/>
      <c r="AI317" s="171"/>
      <c r="AJ317" s="171"/>
      <c r="AK317" s="171"/>
      <c r="AL317" s="171"/>
      <c r="AM317" s="171"/>
      <c r="AN317" s="171"/>
      <c r="AO317" s="171"/>
      <c r="AP317" s="171"/>
      <c r="AQ317" s="171"/>
      <c r="AR317" s="171"/>
    </row>
    <row r="318" spans="2:44">
      <c r="B318" s="171"/>
      <c r="C318" s="171"/>
      <c r="D318" s="178"/>
      <c r="E318" s="178"/>
      <c r="F318" s="178"/>
      <c r="G318" s="178"/>
      <c r="H318" s="171"/>
      <c r="I318" s="171"/>
      <c r="J318" s="171"/>
      <c r="K318" s="171"/>
      <c r="L318" s="171"/>
      <c r="N318" s="171"/>
      <c r="O318" s="171"/>
      <c r="P318" s="171"/>
      <c r="Q318" s="171"/>
      <c r="R318" s="171"/>
      <c r="S318" s="171"/>
      <c r="T318" s="171"/>
      <c r="U318" s="171"/>
      <c r="V318" s="171"/>
      <c r="W318" s="171"/>
      <c r="X318" s="171"/>
      <c r="Y318" s="171"/>
      <c r="Z318" s="171"/>
      <c r="AA318" s="171"/>
      <c r="AB318" s="171"/>
      <c r="AC318" s="171"/>
      <c r="AD318" s="171"/>
      <c r="AE318" s="171"/>
      <c r="AF318" s="171"/>
      <c r="AG318" s="171"/>
      <c r="AH318" s="171"/>
      <c r="AI318" s="171"/>
      <c r="AJ318" s="171"/>
      <c r="AK318" s="171"/>
      <c r="AL318" s="171"/>
      <c r="AM318" s="171"/>
      <c r="AN318" s="171"/>
      <c r="AO318" s="171"/>
      <c r="AP318" s="171"/>
      <c r="AQ318" s="171"/>
      <c r="AR318" s="171"/>
    </row>
    <row r="319" spans="2:44">
      <c r="B319" s="171"/>
      <c r="C319" s="171"/>
      <c r="D319" s="178"/>
      <c r="E319" s="178"/>
      <c r="F319" s="178"/>
      <c r="G319" s="178"/>
      <c r="H319" s="171"/>
      <c r="I319" s="171"/>
      <c r="J319" s="171"/>
      <c r="K319" s="171"/>
      <c r="L319" s="171"/>
      <c r="N319" s="171"/>
      <c r="O319" s="171"/>
      <c r="P319" s="171"/>
      <c r="Q319" s="171"/>
      <c r="R319" s="171"/>
      <c r="S319" s="171"/>
      <c r="T319" s="171"/>
      <c r="U319" s="171"/>
      <c r="V319" s="171"/>
      <c r="W319" s="171"/>
      <c r="X319" s="171"/>
      <c r="Y319" s="171"/>
      <c r="Z319" s="171"/>
      <c r="AA319" s="171"/>
      <c r="AB319" s="171"/>
      <c r="AC319" s="171"/>
      <c r="AD319" s="171"/>
      <c r="AE319" s="171"/>
      <c r="AF319" s="171"/>
      <c r="AG319" s="171"/>
      <c r="AH319" s="171"/>
      <c r="AI319" s="171"/>
      <c r="AJ319" s="171"/>
      <c r="AK319" s="171"/>
      <c r="AL319" s="171"/>
      <c r="AM319" s="171"/>
      <c r="AN319" s="171"/>
      <c r="AO319" s="171"/>
      <c r="AP319" s="171"/>
      <c r="AQ319" s="171"/>
      <c r="AR319" s="171"/>
    </row>
    <row r="320" spans="2:44">
      <c r="B320" s="171"/>
      <c r="C320" s="171"/>
      <c r="D320" s="178"/>
      <c r="E320" s="178"/>
      <c r="F320" s="178"/>
      <c r="G320" s="178"/>
      <c r="H320" s="171"/>
      <c r="I320" s="171"/>
      <c r="J320" s="171"/>
      <c r="K320" s="171"/>
      <c r="L320" s="171"/>
      <c r="N320" s="171"/>
      <c r="O320" s="171"/>
      <c r="P320" s="171"/>
      <c r="Q320" s="171"/>
      <c r="R320" s="171"/>
      <c r="S320" s="171"/>
      <c r="T320" s="171"/>
      <c r="U320" s="171"/>
      <c r="V320" s="171"/>
      <c r="W320" s="171"/>
      <c r="X320" s="171"/>
      <c r="Y320" s="171"/>
      <c r="Z320" s="171"/>
      <c r="AA320" s="171"/>
      <c r="AB320" s="171"/>
      <c r="AC320" s="171"/>
      <c r="AD320" s="171"/>
      <c r="AE320" s="171"/>
      <c r="AF320" s="171"/>
      <c r="AG320" s="171"/>
      <c r="AH320" s="171"/>
      <c r="AI320" s="171"/>
      <c r="AJ320" s="171"/>
      <c r="AK320" s="171"/>
      <c r="AL320" s="171"/>
      <c r="AM320" s="171"/>
      <c r="AN320" s="171"/>
      <c r="AO320" s="171"/>
      <c r="AP320" s="171"/>
      <c r="AQ320" s="171"/>
      <c r="AR320" s="171"/>
    </row>
    <row r="321" spans="2:44">
      <c r="B321" s="171"/>
      <c r="C321" s="171"/>
      <c r="D321" s="178"/>
      <c r="E321" s="178"/>
      <c r="F321" s="178"/>
      <c r="G321" s="178"/>
      <c r="H321" s="171"/>
      <c r="I321" s="171"/>
      <c r="J321" s="171"/>
      <c r="K321" s="171"/>
      <c r="L321" s="171"/>
      <c r="N321" s="171"/>
      <c r="O321" s="171"/>
      <c r="P321" s="171"/>
      <c r="Q321" s="171"/>
      <c r="R321" s="171"/>
      <c r="S321" s="171"/>
      <c r="T321" s="171"/>
      <c r="U321" s="171"/>
      <c r="V321" s="171"/>
      <c r="W321" s="171"/>
      <c r="X321" s="171"/>
      <c r="Y321" s="171"/>
      <c r="Z321" s="171"/>
      <c r="AA321" s="171"/>
      <c r="AB321" s="171"/>
      <c r="AC321" s="171"/>
      <c r="AD321" s="171"/>
      <c r="AE321" s="171"/>
      <c r="AF321" s="171"/>
      <c r="AG321" s="171"/>
      <c r="AH321" s="171"/>
      <c r="AI321" s="171"/>
      <c r="AJ321" s="171"/>
      <c r="AK321" s="171"/>
      <c r="AL321" s="171"/>
      <c r="AM321" s="171"/>
      <c r="AN321" s="171"/>
      <c r="AO321" s="171"/>
      <c r="AP321" s="171"/>
      <c r="AQ321" s="171"/>
      <c r="AR321" s="171"/>
    </row>
    <row r="322" spans="2:44">
      <c r="B322" s="171"/>
      <c r="C322" s="171"/>
      <c r="D322" s="178"/>
      <c r="E322" s="178"/>
      <c r="F322" s="178"/>
      <c r="G322" s="178"/>
      <c r="H322" s="171"/>
      <c r="I322" s="171"/>
      <c r="J322" s="171"/>
      <c r="K322" s="171"/>
      <c r="L322" s="171"/>
      <c r="N322" s="171"/>
      <c r="O322" s="171"/>
      <c r="P322" s="171"/>
      <c r="Q322" s="171"/>
      <c r="R322" s="171"/>
      <c r="S322" s="171"/>
      <c r="T322" s="171"/>
      <c r="U322" s="171"/>
      <c r="V322" s="171"/>
      <c r="W322" s="171"/>
      <c r="X322" s="171"/>
      <c r="Y322" s="171"/>
      <c r="Z322" s="171"/>
      <c r="AA322" s="171"/>
      <c r="AB322" s="171"/>
      <c r="AC322" s="171"/>
      <c r="AD322" s="171"/>
      <c r="AE322" s="171"/>
      <c r="AF322" s="171"/>
      <c r="AG322" s="171"/>
      <c r="AH322" s="171"/>
      <c r="AI322" s="171"/>
      <c r="AJ322" s="171"/>
      <c r="AK322" s="171"/>
      <c r="AL322" s="171"/>
      <c r="AM322" s="171"/>
      <c r="AN322" s="171"/>
      <c r="AO322" s="171"/>
      <c r="AP322" s="171"/>
      <c r="AQ322" s="171"/>
      <c r="AR322" s="171"/>
    </row>
    <row r="323" spans="2:44">
      <c r="B323" s="171"/>
      <c r="C323" s="171"/>
      <c r="D323" s="178"/>
      <c r="E323" s="178"/>
      <c r="F323" s="178"/>
      <c r="G323" s="178"/>
      <c r="H323" s="171"/>
      <c r="I323" s="171"/>
      <c r="J323" s="171"/>
      <c r="K323" s="171"/>
      <c r="L323" s="171"/>
      <c r="N323" s="171"/>
      <c r="O323" s="171"/>
      <c r="P323" s="171"/>
      <c r="Q323" s="171"/>
      <c r="R323" s="171"/>
      <c r="S323" s="171"/>
      <c r="T323" s="171"/>
      <c r="U323" s="171"/>
      <c r="V323" s="171"/>
      <c r="W323" s="171"/>
      <c r="X323" s="171"/>
      <c r="Y323" s="171"/>
      <c r="Z323" s="171"/>
      <c r="AA323" s="171"/>
      <c r="AB323" s="171"/>
      <c r="AC323" s="171"/>
      <c r="AD323" s="171"/>
      <c r="AE323" s="171"/>
      <c r="AF323" s="171"/>
      <c r="AG323" s="171"/>
      <c r="AH323" s="171"/>
      <c r="AI323" s="171"/>
      <c r="AJ323" s="171"/>
      <c r="AK323" s="171"/>
      <c r="AL323" s="171"/>
      <c r="AM323" s="171"/>
      <c r="AN323" s="171"/>
      <c r="AO323" s="171"/>
      <c r="AP323" s="171"/>
      <c r="AQ323" s="171"/>
      <c r="AR323" s="171"/>
    </row>
    <row r="324" spans="2:44">
      <c r="B324" s="171"/>
      <c r="C324" s="171"/>
      <c r="D324" s="178"/>
      <c r="E324" s="178"/>
      <c r="F324" s="178"/>
      <c r="G324" s="178"/>
      <c r="H324" s="171"/>
      <c r="I324" s="171"/>
      <c r="J324" s="171"/>
      <c r="K324" s="171"/>
      <c r="L324" s="171"/>
      <c r="N324" s="171"/>
      <c r="O324" s="171"/>
      <c r="P324" s="171"/>
      <c r="Q324" s="171"/>
      <c r="R324" s="171"/>
      <c r="S324" s="171"/>
      <c r="T324" s="171"/>
      <c r="U324" s="171"/>
      <c r="V324" s="171"/>
      <c r="W324" s="171"/>
      <c r="X324" s="171"/>
      <c r="Y324" s="171"/>
      <c r="Z324" s="171"/>
      <c r="AA324" s="171"/>
      <c r="AB324" s="171"/>
      <c r="AC324" s="171"/>
      <c r="AD324" s="171"/>
      <c r="AE324" s="171"/>
      <c r="AF324" s="171"/>
      <c r="AG324" s="171"/>
      <c r="AH324" s="171"/>
      <c r="AI324" s="171"/>
      <c r="AJ324" s="171"/>
      <c r="AK324" s="171"/>
      <c r="AL324" s="171"/>
      <c r="AM324" s="171"/>
      <c r="AN324" s="171"/>
      <c r="AO324" s="171"/>
      <c r="AP324" s="171"/>
      <c r="AQ324" s="171"/>
      <c r="AR324" s="171"/>
    </row>
    <row r="325" spans="2:44">
      <c r="B325" s="171"/>
      <c r="C325" s="171"/>
      <c r="D325" s="178"/>
      <c r="E325" s="178"/>
      <c r="F325" s="178"/>
      <c r="G325" s="178"/>
      <c r="H325" s="171"/>
      <c r="I325" s="171"/>
      <c r="J325" s="171"/>
      <c r="K325" s="171"/>
      <c r="L325" s="171"/>
      <c r="N325" s="171"/>
      <c r="O325" s="171"/>
      <c r="P325" s="171"/>
      <c r="Q325" s="171"/>
      <c r="R325" s="171"/>
      <c r="S325" s="171"/>
      <c r="T325" s="171"/>
      <c r="U325" s="171"/>
      <c r="V325" s="171"/>
      <c r="W325" s="171"/>
      <c r="X325" s="171"/>
      <c r="Y325" s="171"/>
      <c r="Z325" s="171"/>
      <c r="AA325" s="171"/>
      <c r="AB325" s="171"/>
      <c r="AC325" s="171"/>
      <c r="AD325" s="171"/>
      <c r="AE325" s="171"/>
      <c r="AF325" s="171"/>
      <c r="AG325" s="171"/>
      <c r="AH325" s="171"/>
      <c r="AI325" s="171"/>
      <c r="AJ325" s="171"/>
      <c r="AK325" s="171"/>
      <c r="AL325" s="171"/>
      <c r="AM325" s="171"/>
      <c r="AN325" s="171"/>
      <c r="AO325" s="171"/>
      <c r="AP325" s="171"/>
      <c r="AQ325" s="171"/>
      <c r="AR325" s="171"/>
    </row>
    <row r="326" spans="2:44">
      <c r="B326" s="171"/>
      <c r="C326" s="171"/>
      <c r="D326" s="178"/>
      <c r="E326" s="178"/>
      <c r="F326" s="178"/>
      <c r="G326" s="178"/>
      <c r="H326" s="171"/>
      <c r="I326" s="171"/>
      <c r="J326" s="171"/>
      <c r="K326" s="171"/>
      <c r="L326" s="171"/>
      <c r="N326" s="171"/>
      <c r="O326" s="171"/>
      <c r="P326" s="171"/>
      <c r="Q326" s="171"/>
      <c r="R326" s="171"/>
      <c r="S326" s="171"/>
      <c r="T326" s="171"/>
      <c r="U326" s="171"/>
      <c r="V326" s="171"/>
      <c r="W326" s="171"/>
      <c r="X326" s="171"/>
      <c r="Y326" s="171"/>
      <c r="Z326" s="171"/>
      <c r="AA326" s="171"/>
      <c r="AB326" s="171"/>
      <c r="AC326" s="171"/>
      <c r="AD326" s="171"/>
      <c r="AE326" s="171"/>
      <c r="AF326" s="171"/>
      <c r="AG326" s="171"/>
      <c r="AH326" s="171"/>
      <c r="AI326" s="171"/>
      <c r="AJ326" s="171"/>
      <c r="AK326" s="171"/>
      <c r="AL326" s="171"/>
      <c r="AM326" s="171"/>
      <c r="AN326" s="171"/>
      <c r="AO326" s="171"/>
      <c r="AP326" s="171"/>
      <c r="AQ326" s="171"/>
      <c r="AR326" s="171"/>
    </row>
    <row r="327" spans="2:44">
      <c r="B327" s="171"/>
      <c r="C327" s="171"/>
      <c r="D327" s="178"/>
      <c r="E327" s="178"/>
      <c r="F327" s="178"/>
      <c r="G327" s="178"/>
      <c r="H327" s="171"/>
      <c r="I327" s="171"/>
      <c r="J327" s="171"/>
      <c r="K327" s="171"/>
      <c r="L327" s="171"/>
      <c r="N327" s="171"/>
      <c r="O327" s="171"/>
      <c r="P327" s="171"/>
      <c r="Q327" s="171"/>
      <c r="R327" s="171"/>
      <c r="S327" s="171"/>
      <c r="T327" s="171"/>
      <c r="U327" s="171"/>
      <c r="V327" s="171"/>
      <c r="W327" s="171"/>
      <c r="X327" s="171"/>
      <c r="Y327" s="171"/>
      <c r="Z327" s="171"/>
      <c r="AA327" s="171"/>
      <c r="AB327" s="171"/>
      <c r="AC327" s="171"/>
      <c r="AD327" s="171"/>
      <c r="AE327" s="171"/>
      <c r="AF327" s="171"/>
      <c r="AG327" s="171"/>
      <c r="AH327" s="171"/>
      <c r="AI327" s="171"/>
      <c r="AJ327" s="171"/>
      <c r="AK327" s="171"/>
      <c r="AL327" s="171"/>
      <c r="AM327" s="171"/>
      <c r="AN327" s="171"/>
      <c r="AO327" s="171"/>
      <c r="AP327" s="171"/>
      <c r="AQ327" s="171"/>
      <c r="AR327" s="171"/>
    </row>
    <row r="328" spans="2:44">
      <c r="B328" s="171"/>
      <c r="C328" s="171"/>
      <c r="D328" s="178"/>
      <c r="E328" s="178"/>
      <c r="F328" s="178"/>
      <c r="G328" s="178"/>
      <c r="H328" s="171"/>
      <c r="I328" s="171"/>
      <c r="J328" s="171"/>
      <c r="K328" s="171"/>
      <c r="L328" s="171"/>
      <c r="N328" s="171"/>
      <c r="O328" s="171"/>
      <c r="P328" s="171"/>
      <c r="Q328" s="171"/>
      <c r="R328" s="171"/>
      <c r="S328" s="171"/>
      <c r="T328" s="171"/>
      <c r="U328" s="171"/>
      <c r="V328" s="171"/>
      <c r="W328" s="171"/>
      <c r="X328" s="171"/>
      <c r="Y328" s="171"/>
      <c r="Z328" s="171"/>
      <c r="AA328" s="171"/>
      <c r="AB328" s="171"/>
      <c r="AC328" s="171"/>
      <c r="AD328" s="171"/>
      <c r="AE328" s="171"/>
      <c r="AF328" s="171"/>
      <c r="AG328" s="171"/>
      <c r="AH328" s="171"/>
      <c r="AI328" s="171"/>
      <c r="AJ328" s="171"/>
      <c r="AK328" s="171"/>
      <c r="AL328" s="171"/>
      <c r="AM328" s="171"/>
      <c r="AN328" s="171"/>
      <c r="AO328" s="171"/>
      <c r="AP328" s="171"/>
      <c r="AQ328" s="171"/>
      <c r="AR328" s="171"/>
    </row>
    <row r="329" spans="2:44">
      <c r="B329" s="171"/>
      <c r="C329" s="171"/>
      <c r="D329" s="178"/>
      <c r="E329" s="178"/>
      <c r="F329" s="178"/>
      <c r="G329" s="178"/>
      <c r="H329" s="171"/>
      <c r="I329" s="171"/>
      <c r="J329" s="171"/>
      <c r="K329" s="171"/>
      <c r="L329" s="171"/>
      <c r="N329" s="171"/>
      <c r="O329" s="171"/>
      <c r="P329" s="171"/>
      <c r="Q329" s="171"/>
      <c r="R329" s="171"/>
      <c r="S329" s="171"/>
      <c r="T329" s="171"/>
      <c r="U329" s="171"/>
      <c r="V329" s="171"/>
      <c r="W329" s="171"/>
      <c r="X329" s="171"/>
      <c r="Y329" s="171"/>
      <c r="Z329" s="171"/>
      <c r="AA329" s="171"/>
      <c r="AB329" s="171"/>
      <c r="AC329" s="171"/>
      <c r="AD329" s="171"/>
      <c r="AE329" s="171"/>
      <c r="AF329" s="171"/>
      <c r="AG329" s="171"/>
      <c r="AH329" s="171"/>
      <c r="AI329" s="171"/>
      <c r="AJ329" s="171"/>
      <c r="AK329" s="171"/>
      <c r="AL329" s="171"/>
      <c r="AM329" s="171"/>
      <c r="AN329" s="171"/>
      <c r="AO329" s="171"/>
      <c r="AP329" s="171"/>
      <c r="AQ329" s="171"/>
      <c r="AR329" s="171"/>
    </row>
    <row r="330" spans="2:44">
      <c r="B330" s="171"/>
      <c r="C330" s="171"/>
      <c r="D330" s="178"/>
      <c r="E330" s="178"/>
      <c r="F330" s="178"/>
      <c r="G330" s="178"/>
      <c r="H330" s="171"/>
      <c r="I330" s="171"/>
      <c r="J330" s="171"/>
      <c r="K330" s="171"/>
      <c r="L330" s="171"/>
      <c r="N330" s="171"/>
      <c r="O330" s="171"/>
      <c r="P330" s="171"/>
      <c r="Q330" s="171"/>
      <c r="R330" s="171"/>
      <c r="S330" s="171"/>
      <c r="T330" s="171"/>
      <c r="U330" s="171"/>
      <c r="V330" s="171"/>
      <c r="W330" s="171"/>
      <c r="X330" s="171"/>
      <c r="Y330" s="171"/>
      <c r="Z330" s="171"/>
      <c r="AA330" s="171"/>
      <c r="AB330" s="171"/>
      <c r="AC330" s="171"/>
      <c r="AD330" s="171"/>
      <c r="AE330" s="171"/>
      <c r="AF330" s="171"/>
      <c r="AG330" s="171"/>
      <c r="AH330" s="171"/>
      <c r="AI330" s="171"/>
      <c r="AJ330" s="171"/>
      <c r="AK330" s="171"/>
      <c r="AL330" s="171"/>
      <c r="AM330" s="171"/>
      <c r="AN330" s="171"/>
      <c r="AO330" s="171"/>
      <c r="AP330" s="171"/>
      <c r="AQ330" s="171"/>
      <c r="AR330" s="171"/>
    </row>
    <row r="331" spans="2:44">
      <c r="B331" s="171"/>
      <c r="C331" s="171"/>
      <c r="D331" s="178"/>
      <c r="E331" s="178"/>
      <c r="F331" s="178"/>
      <c r="G331" s="178"/>
      <c r="H331" s="171"/>
      <c r="I331" s="171"/>
      <c r="J331" s="171"/>
      <c r="K331" s="171"/>
      <c r="L331" s="171"/>
      <c r="N331" s="171"/>
      <c r="O331" s="171"/>
      <c r="P331" s="171"/>
      <c r="Q331" s="171"/>
      <c r="R331" s="171"/>
      <c r="S331" s="171"/>
      <c r="T331" s="171"/>
      <c r="U331" s="171"/>
      <c r="V331" s="171"/>
      <c r="W331" s="171"/>
      <c r="X331" s="171"/>
      <c r="Y331" s="171"/>
      <c r="Z331" s="171"/>
      <c r="AA331" s="171"/>
      <c r="AB331" s="171"/>
      <c r="AC331" s="171"/>
      <c r="AD331" s="171"/>
      <c r="AE331" s="171"/>
      <c r="AF331" s="171"/>
      <c r="AG331" s="171"/>
      <c r="AH331" s="171"/>
      <c r="AI331" s="171"/>
      <c r="AJ331" s="171"/>
      <c r="AK331" s="171"/>
      <c r="AL331" s="171"/>
      <c r="AM331" s="171"/>
      <c r="AN331" s="171"/>
      <c r="AO331" s="171"/>
      <c r="AP331" s="171"/>
      <c r="AQ331" s="171"/>
      <c r="AR331" s="171"/>
    </row>
    <row r="332" spans="2:44">
      <c r="B332" s="171"/>
      <c r="C332" s="171"/>
      <c r="D332" s="178"/>
      <c r="E332" s="178"/>
      <c r="F332" s="178"/>
      <c r="G332" s="178"/>
      <c r="H332" s="171"/>
      <c r="I332" s="171"/>
      <c r="J332" s="171"/>
      <c r="K332" s="171"/>
      <c r="L332" s="171"/>
      <c r="N332" s="171"/>
      <c r="O332" s="171"/>
      <c r="P332" s="171"/>
      <c r="Q332" s="171"/>
      <c r="R332" s="171"/>
      <c r="S332" s="171"/>
      <c r="T332" s="171"/>
      <c r="U332" s="171"/>
      <c r="V332" s="171"/>
      <c r="W332" s="171"/>
      <c r="X332" s="171"/>
      <c r="Y332" s="171"/>
      <c r="Z332" s="171"/>
      <c r="AA332" s="171"/>
      <c r="AB332" s="171"/>
      <c r="AC332" s="171"/>
      <c r="AD332" s="171"/>
      <c r="AE332" s="171"/>
      <c r="AF332" s="171"/>
      <c r="AG332" s="171"/>
      <c r="AH332" s="171"/>
      <c r="AI332" s="171"/>
      <c r="AJ332" s="171"/>
      <c r="AK332" s="171"/>
      <c r="AL332" s="171"/>
      <c r="AM332" s="171"/>
      <c r="AN332" s="171"/>
      <c r="AO332" s="171"/>
      <c r="AP332" s="171"/>
      <c r="AQ332" s="171"/>
      <c r="AR332" s="171"/>
    </row>
    <row r="333" spans="2:44">
      <c r="B333" s="171"/>
      <c r="C333" s="171"/>
      <c r="D333" s="178"/>
      <c r="E333" s="178"/>
      <c r="F333" s="178"/>
      <c r="G333" s="178"/>
      <c r="H333" s="171"/>
      <c r="I333" s="171"/>
      <c r="J333" s="171"/>
      <c r="K333" s="171"/>
      <c r="L333" s="171"/>
      <c r="N333" s="171"/>
      <c r="O333" s="171"/>
      <c r="P333" s="171"/>
      <c r="Q333" s="171"/>
      <c r="R333" s="171"/>
      <c r="S333" s="171"/>
      <c r="T333" s="171"/>
      <c r="U333" s="171"/>
      <c r="V333" s="171"/>
      <c r="W333" s="171"/>
      <c r="X333" s="171"/>
      <c r="Y333" s="171"/>
      <c r="Z333" s="171"/>
      <c r="AA333" s="171"/>
      <c r="AB333" s="171"/>
      <c r="AC333" s="171"/>
      <c r="AD333" s="171"/>
      <c r="AE333" s="171"/>
      <c r="AF333" s="171"/>
      <c r="AG333" s="171"/>
      <c r="AH333" s="171"/>
      <c r="AI333" s="171"/>
      <c r="AJ333" s="171"/>
      <c r="AK333" s="171"/>
      <c r="AL333" s="171"/>
      <c r="AM333" s="171"/>
      <c r="AN333" s="171"/>
      <c r="AO333" s="171"/>
      <c r="AP333" s="171"/>
      <c r="AQ333" s="171"/>
      <c r="AR333" s="171"/>
    </row>
    <row r="334" spans="2:44">
      <c r="B334" s="171"/>
      <c r="C334" s="171"/>
      <c r="D334" s="178"/>
      <c r="E334" s="178"/>
      <c r="F334" s="178"/>
      <c r="G334" s="178"/>
      <c r="H334" s="171"/>
      <c r="I334" s="171"/>
      <c r="J334" s="171"/>
      <c r="K334" s="171"/>
      <c r="L334" s="171"/>
      <c r="N334" s="171"/>
      <c r="O334" s="171"/>
      <c r="P334" s="171"/>
      <c r="Q334" s="171"/>
      <c r="R334" s="171"/>
      <c r="S334" s="171"/>
      <c r="T334" s="171"/>
      <c r="U334" s="171"/>
      <c r="V334" s="171"/>
      <c r="W334" s="171"/>
      <c r="X334" s="171"/>
      <c r="Y334" s="171"/>
      <c r="Z334" s="171"/>
      <c r="AA334" s="171"/>
      <c r="AB334" s="171"/>
      <c r="AC334" s="171"/>
      <c r="AD334" s="171"/>
      <c r="AE334" s="171"/>
      <c r="AF334" s="171"/>
      <c r="AG334" s="171"/>
      <c r="AH334" s="171"/>
      <c r="AI334" s="171"/>
      <c r="AJ334" s="171"/>
      <c r="AK334" s="171"/>
      <c r="AL334" s="171"/>
      <c r="AM334" s="171"/>
      <c r="AN334" s="171"/>
      <c r="AO334" s="171"/>
      <c r="AP334" s="171"/>
      <c r="AQ334" s="171"/>
      <c r="AR334" s="171"/>
    </row>
    <row r="335" spans="2:44">
      <c r="B335" s="171"/>
      <c r="C335" s="171"/>
      <c r="D335" s="178"/>
      <c r="E335" s="178"/>
      <c r="F335" s="178"/>
      <c r="G335" s="178"/>
      <c r="H335" s="171"/>
      <c r="I335" s="171"/>
      <c r="J335" s="171"/>
      <c r="K335" s="171"/>
      <c r="L335" s="171"/>
      <c r="N335" s="171"/>
      <c r="O335" s="171"/>
      <c r="P335" s="171"/>
      <c r="Q335" s="171"/>
      <c r="R335" s="171"/>
      <c r="S335" s="171"/>
      <c r="T335" s="171"/>
      <c r="U335" s="171"/>
      <c r="V335" s="171"/>
      <c r="W335" s="171"/>
      <c r="X335" s="171"/>
      <c r="Y335" s="171"/>
      <c r="Z335" s="171"/>
      <c r="AA335" s="171"/>
      <c r="AB335" s="171"/>
      <c r="AC335" s="171"/>
      <c r="AD335" s="171"/>
      <c r="AE335" s="171"/>
      <c r="AF335" s="171"/>
      <c r="AG335" s="171"/>
      <c r="AH335" s="171"/>
      <c r="AI335" s="171"/>
      <c r="AJ335" s="171"/>
      <c r="AK335" s="171"/>
      <c r="AL335" s="171"/>
      <c r="AM335" s="171"/>
      <c r="AN335" s="171"/>
      <c r="AO335" s="171"/>
      <c r="AP335" s="171"/>
      <c r="AQ335" s="171"/>
      <c r="AR335" s="171"/>
    </row>
    <row r="336" spans="2:44">
      <c r="B336" s="171"/>
      <c r="C336" s="171"/>
      <c r="D336" s="178"/>
      <c r="E336" s="178"/>
      <c r="F336" s="178"/>
      <c r="G336" s="178"/>
      <c r="H336" s="171"/>
      <c r="I336" s="171"/>
      <c r="J336" s="171"/>
      <c r="K336" s="171"/>
      <c r="L336" s="171"/>
      <c r="N336" s="171"/>
      <c r="O336" s="171"/>
      <c r="P336" s="171"/>
      <c r="Q336" s="171"/>
      <c r="R336" s="171"/>
      <c r="S336" s="171"/>
      <c r="T336" s="171"/>
      <c r="U336" s="171"/>
      <c r="V336" s="171"/>
      <c r="W336" s="171"/>
      <c r="X336" s="171"/>
      <c r="Y336" s="171"/>
      <c r="Z336" s="171"/>
      <c r="AA336" s="171"/>
      <c r="AB336" s="171"/>
      <c r="AC336" s="171"/>
      <c r="AD336" s="171"/>
      <c r="AE336" s="171"/>
      <c r="AF336" s="171"/>
      <c r="AG336" s="171"/>
      <c r="AH336" s="171"/>
      <c r="AI336" s="171"/>
      <c r="AJ336" s="171"/>
      <c r="AK336" s="171"/>
      <c r="AL336" s="171"/>
      <c r="AM336" s="171"/>
      <c r="AN336" s="171"/>
      <c r="AO336" s="171"/>
      <c r="AP336" s="171"/>
      <c r="AQ336" s="171"/>
      <c r="AR336" s="171"/>
    </row>
    <row r="337" spans="2:44">
      <c r="B337" s="171"/>
      <c r="C337" s="171"/>
      <c r="D337" s="178"/>
      <c r="E337" s="178"/>
      <c r="F337" s="178"/>
      <c r="G337" s="178"/>
      <c r="H337" s="171"/>
      <c r="I337" s="171"/>
      <c r="J337" s="171"/>
      <c r="K337" s="171"/>
      <c r="L337" s="171"/>
      <c r="N337" s="171"/>
      <c r="O337" s="171"/>
      <c r="P337" s="171"/>
      <c r="Q337" s="171"/>
      <c r="R337" s="171"/>
      <c r="S337" s="171"/>
      <c r="T337" s="171"/>
      <c r="U337" s="171"/>
      <c r="V337" s="171"/>
      <c r="W337" s="171"/>
      <c r="X337" s="171"/>
      <c r="Y337" s="171"/>
      <c r="Z337" s="171"/>
      <c r="AA337" s="171"/>
      <c r="AB337" s="171"/>
      <c r="AC337" s="171"/>
      <c r="AD337" s="171"/>
      <c r="AE337" s="171"/>
      <c r="AF337" s="171"/>
      <c r="AG337" s="171"/>
      <c r="AH337" s="171"/>
      <c r="AI337" s="171"/>
      <c r="AJ337" s="171"/>
      <c r="AK337" s="171"/>
      <c r="AL337" s="171"/>
      <c r="AM337" s="171"/>
      <c r="AN337" s="171"/>
      <c r="AO337" s="171"/>
      <c r="AP337" s="171"/>
      <c r="AQ337" s="171"/>
      <c r="AR337" s="171"/>
    </row>
    <row r="338" spans="2:44">
      <c r="B338" s="171"/>
      <c r="C338" s="171"/>
      <c r="D338" s="178"/>
      <c r="E338" s="178"/>
      <c r="F338" s="178"/>
      <c r="G338" s="178"/>
      <c r="H338" s="171"/>
      <c r="I338" s="171"/>
      <c r="J338" s="171"/>
      <c r="K338" s="171"/>
      <c r="L338" s="171"/>
      <c r="N338" s="171"/>
      <c r="O338" s="171"/>
      <c r="P338" s="171"/>
      <c r="Q338" s="171"/>
      <c r="R338" s="171"/>
      <c r="S338" s="171"/>
      <c r="T338" s="171"/>
      <c r="U338" s="171"/>
      <c r="V338" s="171"/>
      <c r="W338" s="171"/>
      <c r="X338" s="171"/>
      <c r="Y338" s="171"/>
      <c r="Z338" s="171"/>
      <c r="AA338" s="171"/>
      <c r="AB338" s="171"/>
      <c r="AC338" s="171"/>
      <c r="AD338" s="171"/>
      <c r="AE338" s="171"/>
      <c r="AF338" s="171"/>
      <c r="AG338" s="171"/>
      <c r="AH338" s="171"/>
      <c r="AI338" s="171"/>
      <c r="AJ338" s="171"/>
      <c r="AK338" s="171"/>
      <c r="AL338" s="171"/>
      <c r="AM338" s="171"/>
      <c r="AN338" s="171"/>
      <c r="AO338" s="171"/>
      <c r="AP338" s="171"/>
      <c r="AQ338" s="171"/>
      <c r="AR338" s="171"/>
    </row>
    <row r="339" spans="2:44">
      <c r="B339" s="171"/>
      <c r="C339" s="171"/>
      <c r="D339" s="178"/>
      <c r="E339" s="178"/>
      <c r="F339" s="178"/>
      <c r="G339" s="178"/>
      <c r="H339" s="171"/>
      <c r="I339" s="171"/>
      <c r="J339" s="171"/>
      <c r="K339" s="171"/>
      <c r="L339" s="171"/>
      <c r="N339" s="171"/>
      <c r="O339" s="171"/>
      <c r="P339" s="171"/>
      <c r="Q339" s="171"/>
      <c r="R339" s="171"/>
      <c r="S339" s="171"/>
      <c r="T339" s="171"/>
      <c r="U339" s="171"/>
      <c r="V339" s="171"/>
      <c r="W339" s="171"/>
      <c r="X339" s="171"/>
      <c r="Y339" s="171"/>
      <c r="Z339" s="171"/>
      <c r="AA339" s="171"/>
      <c r="AB339" s="171"/>
      <c r="AC339" s="171"/>
      <c r="AD339" s="171"/>
      <c r="AE339" s="171"/>
      <c r="AF339" s="171"/>
      <c r="AG339" s="171"/>
      <c r="AH339" s="171"/>
      <c r="AI339" s="171"/>
      <c r="AJ339" s="171"/>
      <c r="AK339" s="171"/>
      <c r="AL339" s="171"/>
      <c r="AM339" s="171"/>
      <c r="AN339" s="171"/>
      <c r="AO339" s="171"/>
      <c r="AP339" s="171"/>
      <c r="AQ339" s="171"/>
      <c r="AR339" s="171"/>
    </row>
    <row r="340" spans="2:44">
      <c r="B340" s="171"/>
      <c r="C340" s="171"/>
      <c r="D340" s="178"/>
      <c r="E340" s="178"/>
      <c r="F340" s="178"/>
      <c r="G340" s="178"/>
      <c r="H340" s="171"/>
      <c r="I340" s="171"/>
      <c r="J340" s="171"/>
      <c r="K340" s="171"/>
      <c r="L340" s="171"/>
      <c r="N340" s="171"/>
      <c r="O340" s="171"/>
      <c r="P340" s="171"/>
      <c r="Q340" s="171"/>
      <c r="R340" s="171"/>
      <c r="S340" s="171"/>
      <c r="T340" s="171"/>
      <c r="U340" s="171"/>
      <c r="V340" s="171"/>
      <c r="W340" s="171"/>
      <c r="X340" s="171"/>
      <c r="Y340" s="171"/>
      <c r="Z340" s="171"/>
      <c r="AA340" s="171"/>
      <c r="AB340" s="171"/>
      <c r="AC340" s="171"/>
      <c r="AD340" s="171"/>
      <c r="AE340" s="171"/>
      <c r="AF340" s="171"/>
      <c r="AG340" s="171"/>
      <c r="AH340" s="171"/>
      <c r="AI340" s="171"/>
      <c r="AJ340" s="171"/>
      <c r="AK340" s="171"/>
      <c r="AL340" s="171"/>
      <c r="AM340" s="171"/>
      <c r="AN340" s="171"/>
      <c r="AO340" s="171"/>
      <c r="AP340" s="171"/>
      <c r="AQ340" s="171"/>
      <c r="AR340" s="171"/>
    </row>
    <row r="341" spans="2:44">
      <c r="B341" s="171"/>
      <c r="C341" s="171"/>
      <c r="D341" s="178"/>
      <c r="E341" s="178"/>
      <c r="F341" s="178"/>
      <c r="G341" s="178"/>
      <c r="H341" s="171"/>
      <c r="I341" s="171"/>
      <c r="J341" s="171"/>
      <c r="K341" s="171"/>
      <c r="L341" s="171"/>
      <c r="N341" s="171"/>
      <c r="O341" s="171"/>
      <c r="P341" s="171"/>
      <c r="Q341" s="171"/>
      <c r="R341" s="171"/>
      <c r="S341" s="171"/>
      <c r="T341" s="171"/>
      <c r="U341" s="171"/>
      <c r="V341" s="171"/>
      <c r="W341" s="171"/>
      <c r="X341" s="171"/>
      <c r="Y341" s="171"/>
      <c r="Z341" s="171"/>
      <c r="AA341" s="171"/>
      <c r="AB341" s="171"/>
      <c r="AC341" s="171"/>
      <c r="AD341" s="171"/>
      <c r="AE341" s="171"/>
      <c r="AF341" s="171"/>
      <c r="AG341" s="171"/>
      <c r="AH341" s="171"/>
      <c r="AI341" s="171"/>
      <c r="AJ341" s="171"/>
      <c r="AK341" s="171"/>
      <c r="AL341" s="171"/>
      <c r="AM341" s="171"/>
      <c r="AN341" s="171"/>
      <c r="AO341" s="171"/>
      <c r="AP341" s="171"/>
      <c r="AQ341" s="171"/>
      <c r="AR341" s="171"/>
    </row>
    <row r="342" spans="2:44">
      <c r="B342" s="171"/>
      <c r="C342" s="171"/>
      <c r="D342" s="178"/>
      <c r="E342" s="178"/>
      <c r="F342" s="178"/>
      <c r="G342" s="178"/>
      <c r="H342" s="171"/>
      <c r="I342" s="171"/>
      <c r="J342" s="171"/>
      <c r="K342" s="171"/>
      <c r="L342" s="171"/>
      <c r="N342" s="171"/>
      <c r="O342" s="171"/>
      <c r="P342" s="171"/>
      <c r="Q342" s="171"/>
      <c r="R342" s="171"/>
      <c r="S342" s="171"/>
      <c r="T342" s="171"/>
      <c r="U342" s="171"/>
      <c r="V342" s="171"/>
      <c r="W342" s="171"/>
      <c r="X342" s="171"/>
      <c r="Y342" s="171"/>
      <c r="Z342" s="171"/>
      <c r="AA342" s="171"/>
      <c r="AB342" s="171"/>
      <c r="AC342" s="171"/>
      <c r="AD342" s="171"/>
      <c r="AE342" s="171"/>
      <c r="AF342" s="171"/>
      <c r="AG342" s="171"/>
      <c r="AH342" s="171"/>
      <c r="AI342" s="171"/>
      <c r="AJ342" s="171"/>
      <c r="AK342" s="171"/>
      <c r="AL342" s="171"/>
      <c r="AM342" s="171"/>
      <c r="AN342" s="171"/>
      <c r="AO342" s="171"/>
      <c r="AP342" s="171"/>
      <c r="AQ342" s="171"/>
      <c r="AR342" s="171"/>
    </row>
    <row r="343" spans="2:44">
      <c r="B343" s="171"/>
      <c r="C343" s="171"/>
      <c r="D343" s="178"/>
      <c r="E343" s="178"/>
      <c r="F343" s="178"/>
      <c r="G343" s="178"/>
      <c r="H343" s="171"/>
      <c r="I343" s="171"/>
      <c r="J343" s="171"/>
      <c r="K343" s="171"/>
      <c r="L343" s="171"/>
      <c r="N343" s="171"/>
      <c r="O343" s="171"/>
      <c r="P343" s="171"/>
      <c r="Q343" s="171"/>
      <c r="R343" s="171"/>
      <c r="S343" s="171"/>
      <c r="T343" s="171"/>
      <c r="U343" s="171"/>
      <c r="V343" s="171"/>
      <c r="W343" s="171"/>
      <c r="X343" s="171"/>
      <c r="Y343" s="171"/>
      <c r="Z343" s="171"/>
      <c r="AA343" s="171"/>
      <c r="AB343" s="171"/>
      <c r="AC343" s="171"/>
      <c r="AD343" s="171"/>
      <c r="AE343" s="171"/>
      <c r="AF343" s="171"/>
      <c r="AG343" s="171"/>
      <c r="AH343" s="171"/>
      <c r="AI343" s="171"/>
      <c r="AJ343" s="171"/>
      <c r="AK343" s="171"/>
      <c r="AL343" s="171"/>
      <c r="AM343" s="171"/>
      <c r="AN343" s="171"/>
      <c r="AO343" s="171"/>
      <c r="AP343" s="171"/>
      <c r="AQ343" s="171"/>
      <c r="AR343" s="171"/>
    </row>
    <row r="344" spans="2:44">
      <c r="B344" s="171"/>
      <c r="C344" s="171"/>
      <c r="D344" s="178"/>
      <c r="E344" s="178"/>
      <c r="F344" s="178"/>
      <c r="G344" s="178"/>
      <c r="H344" s="171"/>
      <c r="I344" s="171"/>
      <c r="J344" s="171"/>
      <c r="K344" s="171"/>
      <c r="L344" s="171"/>
      <c r="N344" s="171"/>
      <c r="O344" s="171"/>
      <c r="P344" s="171"/>
      <c r="Q344" s="171"/>
      <c r="R344" s="171"/>
      <c r="S344" s="171"/>
      <c r="T344" s="171"/>
      <c r="U344" s="171"/>
      <c r="V344" s="171"/>
      <c r="W344" s="171"/>
      <c r="X344" s="171"/>
      <c r="Y344" s="171"/>
      <c r="Z344" s="171"/>
      <c r="AA344" s="171"/>
      <c r="AB344" s="171"/>
      <c r="AC344" s="171"/>
      <c r="AD344" s="171"/>
      <c r="AE344" s="171"/>
      <c r="AF344" s="171"/>
      <c r="AG344" s="171"/>
      <c r="AH344" s="171"/>
      <c r="AI344" s="171"/>
      <c r="AJ344" s="171"/>
      <c r="AK344" s="171"/>
      <c r="AL344" s="171"/>
      <c r="AM344" s="171"/>
      <c r="AN344" s="171"/>
      <c r="AO344" s="171"/>
      <c r="AP344" s="171"/>
      <c r="AQ344" s="171"/>
      <c r="AR344" s="171"/>
    </row>
    <row r="345" spans="2:44">
      <c r="B345" s="171"/>
      <c r="C345" s="171"/>
      <c r="D345" s="178"/>
      <c r="E345" s="178"/>
      <c r="F345" s="178"/>
      <c r="G345" s="178"/>
      <c r="H345" s="171"/>
      <c r="I345" s="171"/>
      <c r="J345" s="171"/>
      <c r="K345" s="171"/>
      <c r="L345" s="171"/>
      <c r="N345" s="171"/>
      <c r="O345" s="171"/>
      <c r="P345" s="171"/>
      <c r="Q345" s="171"/>
      <c r="R345" s="171"/>
      <c r="S345" s="171"/>
      <c r="T345" s="171"/>
      <c r="U345" s="171"/>
      <c r="V345" s="171"/>
      <c r="W345" s="171"/>
      <c r="X345" s="171"/>
      <c r="Y345" s="171"/>
      <c r="Z345" s="171"/>
      <c r="AA345" s="171"/>
      <c r="AB345" s="171"/>
      <c r="AC345" s="171"/>
      <c r="AD345" s="171"/>
      <c r="AE345" s="171"/>
      <c r="AF345" s="171"/>
      <c r="AG345" s="171"/>
      <c r="AH345" s="171"/>
      <c r="AI345" s="171"/>
      <c r="AJ345" s="171"/>
      <c r="AK345" s="171"/>
      <c r="AL345" s="171"/>
      <c r="AM345" s="171"/>
      <c r="AN345" s="171"/>
      <c r="AO345" s="171"/>
      <c r="AP345" s="171"/>
      <c r="AQ345" s="171"/>
      <c r="AR345" s="171"/>
    </row>
    <row r="346" spans="2:44">
      <c r="B346" s="171"/>
      <c r="C346" s="171"/>
      <c r="D346" s="178"/>
      <c r="E346" s="178"/>
      <c r="F346" s="178"/>
      <c r="G346" s="178"/>
      <c r="H346" s="171"/>
      <c r="I346" s="171"/>
      <c r="J346" s="171"/>
      <c r="K346" s="171"/>
      <c r="L346" s="171"/>
      <c r="N346" s="171"/>
      <c r="O346" s="171"/>
      <c r="P346" s="171"/>
      <c r="Q346" s="171"/>
      <c r="R346" s="171"/>
      <c r="S346" s="171"/>
      <c r="T346" s="171"/>
      <c r="U346" s="171"/>
      <c r="V346" s="171"/>
      <c r="W346" s="171"/>
      <c r="X346" s="171"/>
      <c r="Y346" s="171"/>
      <c r="Z346" s="171"/>
      <c r="AA346" s="171"/>
      <c r="AB346" s="171"/>
      <c r="AC346" s="171"/>
      <c r="AD346" s="171"/>
      <c r="AE346" s="171"/>
      <c r="AF346" s="171"/>
      <c r="AG346" s="171"/>
      <c r="AH346" s="171"/>
      <c r="AI346" s="171"/>
      <c r="AJ346" s="171"/>
      <c r="AK346" s="171"/>
      <c r="AL346" s="171"/>
      <c r="AM346" s="171"/>
      <c r="AN346" s="171"/>
      <c r="AO346" s="171"/>
      <c r="AP346" s="171"/>
      <c r="AQ346" s="171"/>
      <c r="AR346" s="171"/>
    </row>
    <row r="347" spans="2:44">
      <c r="B347" s="171"/>
      <c r="C347" s="171"/>
      <c r="D347" s="178"/>
      <c r="E347" s="178"/>
      <c r="F347" s="178"/>
      <c r="G347" s="178"/>
      <c r="H347" s="171"/>
      <c r="I347" s="171"/>
      <c r="J347" s="171"/>
      <c r="K347" s="171"/>
      <c r="L347" s="171"/>
      <c r="N347" s="171"/>
      <c r="O347" s="171"/>
      <c r="P347" s="171"/>
      <c r="Q347" s="171"/>
      <c r="R347" s="171"/>
      <c r="S347" s="171"/>
      <c r="T347" s="171"/>
      <c r="U347" s="171"/>
      <c r="V347" s="171"/>
      <c r="W347" s="171"/>
      <c r="X347" s="171"/>
      <c r="Y347" s="171"/>
      <c r="Z347" s="171"/>
      <c r="AA347" s="171"/>
      <c r="AB347" s="171"/>
      <c r="AC347" s="171"/>
      <c r="AD347" s="171"/>
      <c r="AE347" s="171"/>
      <c r="AF347" s="171"/>
      <c r="AG347" s="171"/>
      <c r="AH347" s="171"/>
      <c r="AI347" s="171"/>
      <c r="AJ347" s="171"/>
      <c r="AK347" s="171"/>
      <c r="AL347" s="171"/>
      <c r="AM347" s="171"/>
      <c r="AN347" s="171"/>
      <c r="AO347" s="171"/>
      <c r="AP347" s="171"/>
      <c r="AQ347" s="171"/>
      <c r="AR347" s="171"/>
    </row>
    <row r="348" spans="2:44">
      <c r="B348" s="171"/>
      <c r="C348" s="171"/>
      <c r="D348" s="178"/>
      <c r="E348" s="178"/>
      <c r="F348" s="178"/>
      <c r="G348" s="178"/>
      <c r="H348" s="171"/>
      <c r="I348" s="171"/>
      <c r="J348" s="171"/>
      <c r="K348" s="171"/>
      <c r="L348" s="171"/>
      <c r="N348" s="171"/>
      <c r="O348" s="171"/>
      <c r="P348" s="171"/>
      <c r="Q348" s="171"/>
      <c r="R348" s="171"/>
      <c r="S348" s="171"/>
      <c r="T348" s="171"/>
      <c r="U348" s="171"/>
      <c r="V348" s="171"/>
      <c r="W348" s="171"/>
      <c r="X348" s="171"/>
      <c r="Y348" s="171"/>
      <c r="Z348" s="171"/>
      <c r="AA348" s="171"/>
      <c r="AB348" s="171"/>
      <c r="AC348" s="171"/>
      <c r="AD348" s="171"/>
      <c r="AE348" s="171"/>
      <c r="AF348" s="171"/>
      <c r="AG348" s="171"/>
      <c r="AH348" s="171"/>
      <c r="AI348" s="171"/>
      <c r="AJ348" s="171"/>
      <c r="AK348" s="171"/>
      <c r="AL348" s="171"/>
      <c r="AM348" s="171"/>
      <c r="AN348" s="171"/>
      <c r="AO348" s="171"/>
      <c r="AP348" s="171"/>
      <c r="AQ348" s="171"/>
      <c r="AR348" s="171"/>
    </row>
    <row r="349" spans="2:44">
      <c r="B349" s="171"/>
      <c r="C349" s="171"/>
      <c r="D349" s="178"/>
      <c r="E349" s="178"/>
      <c r="F349" s="178"/>
      <c r="G349" s="178"/>
      <c r="H349" s="171"/>
      <c r="I349" s="171"/>
      <c r="J349" s="171"/>
      <c r="K349" s="171"/>
      <c r="L349" s="171"/>
      <c r="N349" s="171"/>
      <c r="O349" s="171"/>
      <c r="P349" s="171"/>
      <c r="Q349" s="171"/>
      <c r="R349" s="171"/>
      <c r="S349" s="171"/>
      <c r="T349" s="171"/>
      <c r="U349" s="171"/>
      <c r="V349" s="171"/>
      <c r="W349" s="171"/>
      <c r="X349" s="171"/>
      <c r="Y349" s="171"/>
      <c r="Z349" s="171"/>
      <c r="AA349" s="171"/>
      <c r="AB349" s="171"/>
      <c r="AC349" s="171"/>
      <c r="AD349" s="171"/>
      <c r="AE349" s="171"/>
      <c r="AF349" s="171"/>
      <c r="AG349" s="171"/>
      <c r="AH349" s="171"/>
      <c r="AI349" s="171"/>
      <c r="AJ349" s="171"/>
      <c r="AK349" s="171"/>
      <c r="AL349" s="171"/>
      <c r="AM349" s="171"/>
      <c r="AN349" s="171"/>
      <c r="AO349" s="171"/>
      <c r="AP349" s="171"/>
      <c r="AQ349" s="171"/>
      <c r="AR349" s="171"/>
    </row>
    <row r="350" spans="2:44">
      <c r="B350" s="171"/>
      <c r="C350" s="171"/>
      <c r="D350" s="178"/>
      <c r="E350" s="178"/>
      <c r="F350" s="178"/>
      <c r="G350" s="178"/>
      <c r="H350" s="171"/>
      <c r="I350" s="171"/>
      <c r="J350" s="171"/>
      <c r="K350" s="171"/>
      <c r="L350" s="171"/>
      <c r="N350" s="171"/>
      <c r="O350" s="171"/>
      <c r="P350" s="171"/>
      <c r="Q350" s="171"/>
      <c r="R350" s="171"/>
      <c r="S350" s="171"/>
      <c r="T350" s="171"/>
      <c r="U350" s="171"/>
      <c r="V350" s="171"/>
      <c r="W350" s="171"/>
      <c r="X350" s="171"/>
      <c r="Y350" s="171"/>
      <c r="Z350" s="171"/>
      <c r="AA350" s="171"/>
      <c r="AB350" s="171"/>
      <c r="AC350" s="171"/>
      <c r="AD350" s="171"/>
      <c r="AE350" s="171"/>
      <c r="AF350" s="171"/>
      <c r="AG350" s="171"/>
      <c r="AH350" s="171"/>
      <c r="AI350" s="171"/>
      <c r="AJ350" s="171"/>
      <c r="AK350" s="171"/>
      <c r="AL350" s="171"/>
      <c r="AM350" s="171"/>
      <c r="AN350" s="171"/>
      <c r="AO350" s="171"/>
      <c r="AP350" s="171"/>
      <c r="AQ350" s="171"/>
      <c r="AR350" s="171"/>
    </row>
    <row r="351" spans="2:44">
      <c r="B351" s="171"/>
      <c r="C351" s="171"/>
      <c r="D351" s="178"/>
      <c r="E351" s="178"/>
      <c r="F351" s="178"/>
      <c r="G351" s="178"/>
      <c r="H351" s="171"/>
      <c r="I351" s="171"/>
      <c r="J351" s="171"/>
      <c r="K351" s="171"/>
      <c r="L351" s="171"/>
      <c r="N351" s="171"/>
      <c r="O351" s="171"/>
      <c r="P351" s="171"/>
      <c r="Q351" s="171"/>
      <c r="R351" s="171"/>
      <c r="S351" s="171"/>
      <c r="T351" s="171"/>
      <c r="U351" s="171"/>
      <c r="V351" s="171"/>
      <c r="W351" s="171"/>
      <c r="X351" s="171"/>
      <c r="Y351" s="171"/>
      <c r="Z351" s="171"/>
      <c r="AA351" s="171"/>
      <c r="AB351" s="171"/>
      <c r="AC351" s="171"/>
      <c r="AD351" s="171"/>
      <c r="AE351" s="171"/>
      <c r="AF351" s="171"/>
      <c r="AG351" s="171"/>
      <c r="AH351" s="171"/>
      <c r="AI351" s="171"/>
      <c r="AJ351" s="171"/>
      <c r="AK351" s="171"/>
      <c r="AL351" s="171"/>
      <c r="AM351" s="171"/>
      <c r="AN351" s="171"/>
      <c r="AO351" s="171"/>
      <c r="AP351" s="171"/>
      <c r="AQ351" s="171"/>
      <c r="AR351" s="171"/>
    </row>
    <row r="352" spans="2:44">
      <c r="B352" s="171"/>
      <c r="C352" s="171"/>
      <c r="D352" s="178"/>
      <c r="E352" s="178"/>
      <c r="F352" s="178"/>
      <c r="G352" s="178"/>
      <c r="H352" s="171"/>
      <c r="I352" s="171"/>
      <c r="J352" s="171"/>
      <c r="K352" s="171"/>
      <c r="L352" s="171"/>
      <c r="N352" s="171"/>
      <c r="O352" s="171"/>
      <c r="P352" s="171"/>
      <c r="Q352" s="171"/>
      <c r="R352" s="171"/>
      <c r="S352" s="171"/>
      <c r="T352" s="171"/>
      <c r="U352" s="171"/>
      <c r="V352" s="171"/>
      <c r="W352" s="171"/>
      <c r="X352" s="171"/>
      <c r="Y352" s="171"/>
      <c r="Z352" s="171"/>
      <c r="AA352" s="171"/>
      <c r="AB352" s="171"/>
      <c r="AC352" s="171"/>
      <c r="AD352" s="171"/>
      <c r="AE352" s="171"/>
      <c r="AF352" s="171"/>
      <c r="AG352" s="171"/>
      <c r="AH352" s="171"/>
      <c r="AI352" s="171"/>
      <c r="AJ352" s="171"/>
      <c r="AK352" s="171"/>
      <c r="AL352" s="171"/>
      <c r="AM352" s="171"/>
      <c r="AN352" s="171"/>
      <c r="AO352" s="171"/>
      <c r="AP352" s="171"/>
      <c r="AQ352" s="171"/>
      <c r="AR352" s="171"/>
    </row>
    <row r="353" spans="2:44">
      <c r="B353" s="171"/>
      <c r="C353" s="171"/>
      <c r="D353" s="178"/>
      <c r="E353" s="178"/>
      <c r="F353" s="178"/>
      <c r="G353" s="178"/>
      <c r="H353" s="171"/>
      <c r="I353" s="171"/>
      <c r="J353" s="171"/>
      <c r="K353" s="171"/>
      <c r="L353" s="171"/>
      <c r="N353" s="171"/>
      <c r="O353" s="171"/>
      <c r="P353" s="171"/>
      <c r="Q353" s="171"/>
      <c r="R353" s="171"/>
      <c r="S353" s="171"/>
      <c r="T353" s="171"/>
      <c r="U353" s="171"/>
      <c r="V353" s="171"/>
      <c r="W353" s="171"/>
      <c r="X353" s="171"/>
      <c r="Y353" s="171"/>
      <c r="Z353" s="171"/>
      <c r="AA353" s="171"/>
      <c r="AB353" s="171"/>
      <c r="AC353" s="171"/>
      <c r="AD353" s="171"/>
      <c r="AE353" s="171"/>
      <c r="AF353" s="171"/>
      <c r="AG353" s="171"/>
      <c r="AH353" s="171"/>
      <c r="AI353" s="171"/>
      <c r="AJ353" s="171"/>
      <c r="AK353" s="171"/>
      <c r="AL353" s="171"/>
      <c r="AM353" s="171"/>
      <c r="AN353" s="171"/>
      <c r="AO353" s="171"/>
      <c r="AP353" s="171"/>
      <c r="AQ353" s="171"/>
      <c r="AR353" s="171"/>
    </row>
    <row r="354" spans="2:44">
      <c r="B354" s="171"/>
      <c r="C354" s="171"/>
      <c r="D354" s="178"/>
      <c r="E354" s="178"/>
      <c r="F354" s="178"/>
      <c r="G354" s="178"/>
      <c r="H354" s="171"/>
      <c r="I354" s="171"/>
      <c r="J354" s="171"/>
      <c r="K354" s="171"/>
      <c r="L354" s="171"/>
      <c r="N354" s="171"/>
      <c r="O354" s="171"/>
      <c r="P354" s="171"/>
      <c r="Q354" s="171"/>
      <c r="R354" s="171"/>
      <c r="S354" s="171"/>
      <c r="T354" s="171"/>
      <c r="U354" s="171"/>
      <c r="V354" s="171"/>
      <c r="W354" s="171"/>
      <c r="X354" s="171"/>
      <c r="Y354" s="171"/>
      <c r="Z354" s="171"/>
      <c r="AA354" s="171"/>
      <c r="AB354" s="171"/>
      <c r="AC354" s="171"/>
      <c r="AD354" s="171"/>
      <c r="AE354" s="171"/>
      <c r="AF354" s="171"/>
      <c r="AG354" s="171"/>
      <c r="AH354" s="171"/>
      <c r="AI354" s="171"/>
      <c r="AJ354" s="171"/>
      <c r="AK354" s="171"/>
      <c r="AL354" s="171"/>
      <c r="AM354" s="171"/>
      <c r="AN354" s="171"/>
      <c r="AO354" s="171"/>
      <c r="AP354" s="171"/>
      <c r="AQ354" s="171"/>
      <c r="AR354" s="171"/>
    </row>
    <row r="355" spans="2:44">
      <c r="B355" s="171"/>
      <c r="C355" s="171"/>
      <c r="D355" s="178"/>
      <c r="E355" s="178"/>
      <c r="F355" s="178"/>
      <c r="G355" s="178"/>
      <c r="H355" s="171"/>
      <c r="I355" s="171"/>
      <c r="J355" s="171"/>
      <c r="K355" s="171"/>
      <c r="L355" s="171"/>
      <c r="N355" s="171"/>
      <c r="O355" s="171"/>
      <c r="P355" s="171"/>
      <c r="Q355" s="171"/>
      <c r="R355" s="171"/>
      <c r="S355" s="171"/>
      <c r="T355" s="171"/>
      <c r="U355" s="171"/>
      <c r="V355" s="171"/>
      <c r="W355" s="171"/>
      <c r="X355" s="171"/>
      <c r="Y355" s="171"/>
      <c r="Z355" s="171"/>
      <c r="AA355" s="171"/>
      <c r="AB355" s="171"/>
      <c r="AC355" s="171"/>
      <c r="AD355" s="171"/>
      <c r="AE355" s="171"/>
      <c r="AF355" s="171"/>
      <c r="AG355" s="171"/>
      <c r="AH355" s="171"/>
      <c r="AI355" s="171"/>
      <c r="AJ355" s="171"/>
      <c r="AK355" s="171"/>
      <c r="AL355" s="171"/>
      <c r="AM355" s="171"/>
      <c r="AN355" s="171"/>
      <c r="AO355" s="171"/>
      <c r="AP355" s="171"/>
      <c r="AQ355" s="171"/>
      <c r="AR355" s="171"/>
    </row>
    <row r="356" spans="2:44">
      <c r="B356" s="171"/>
      <c r="C356" s="171"/>
      <c r="D356" s="178"/>
      <c r="E356" s="178"/>
      <c r="F356" s="178"/>
      <c r="G356" s="178"/>
      <c r="H356" s="171"/>
      <c r="I356" s="171"/>
      <c r="J356" s="171"/>
      <c r="K356" s="171"/>
      <c r="L356" s="171"/>
      <c r="N356" s="171"/>
      <c r="O356" s="171"/>
      <c r="P356" s="171"/>
      <c r="Q356" s="171"/>
      <c r="R356" s="171"/>
      <c r="S356" s="171"/>
      <c r="T356" s="171"/>
      <c r="U356" s="171"/>
      <c r="V356" s="171"/>
      <c r="W356" s="171"/>
      <c r="X356" s="171"/>
      <c r="Y356" s="171"/>
      <c r="Z356" s="171"/>
      <c r="AA356" s="171"/>
      <c r="AB356" s="171"/>
      <c r="AC356" s="171"/>
      <c r="AD356" s="171"/>
      <c r="AE356" s="171"/>
      <c r="AF356" s="171"/>
      <c r="AG356" s="171"/>
      <c r="AH356" s="171"/>
      <c r="AI356" s="171"/>
      <c r="AJ356" s="171"/>
      <c r="AK356" s="171"/>
      <c r="AL356" s="171"/>
      <c r="AM356" s="171"/>
      <c r="AN356" s="171"/>
      <c r="AO356" s="171"/>
      <c r="AP356" s="171"/>
      <c r="AQ356" s="171"/>
      <c r="AR356" s="171"/>
    </row>
    <row r="357" spans="2:44">
      <c r="B357" s="171"/>
      <c r="C357" s="171"/>
      <c r="D357" s="178"/>
      <c r="E357" s="178"/>
      <c r="F357" s="178"/>
      <c r="G357" s="178"/>
      <c r="H357" s="171"/>
      <c r="I357" s="171"/>
      <c r="J357" s="171"/>
      <c r="K357" s="171"/>
      <c r="L357" s="171"/>
      <c r="N357" s="171"/>
      <c r="O357" s="171"/>
      <c r="P357" s="171"/>
      <c r="Q357" s="171"/>
      <c r="R357" s="171"/>
      <c r="S357" s="171"/>
      <c r="T357" s="171"/>
      <c r="U357" s="171"/>
      <c r="V357" s="171"/>
      <c r="W357" s="171"/>
      <c r="X357" s="171"/>
      <c r="Y357" s="171"/>
      <c r="Z357" s="171"/>
      <c r="AA357" s="171"/>
      <c r="AB357" s="171"/>
      <c r="AC357" s="171"/>
      <c r="AD357" s="171"/>
      <c r="AE357" s="171"/>
      <c r="AF357" s="171"/>
      <c r="AG357" s="171"/>
      <c r="AH357" s="171"/>
      <c r="AI357" s="171"/>
      <c r="AJ357" s="171"/>
      <c r="AK357" s="171"/>
      <c r="AL357" s="171"/>
      <c r="AM357" s="171"/>
      <c r="AN357" s="171"/>
      <c r="AO357" s="171"/>
      <c r="AP357" s="171"/>
      <c r="AQ357" s="171"/>
      <c r="AR357" s="171"/>
    </row>
    <row r="358" spans="2:44">
      <c r="B358" s="171"/>
      <c r="C358" s="171"/>
      <c r="D358" s="178"/>
      <c r="E358" s="178"/>
      <c r="F358" s="178"/>
      <c r="G358" s="178"/>
      <c r="H358" s="171"/>
      <c r="I358" s="171"/>
      <c r="J358" s="171"/>
      <c r="K358" s="171"/>
      <c r="L358" s="171"/>
      <c r="N358" s="171"/>
      <c r="O358" s="171"/>
      <c r="P358" s="171"/>
      <c r="Q358" s="171"/>
      <c r="R358" s="171"/>
      <c r="S358" s="171"/>
      <c r="T358" s="171"/>
      <c r="U358" s="171"/>
      <c r="V358" s="171"/>
      <c r="W358" s="171"/>
      <c r="X358" s="171"/>
      <c r="Y358" s="171"/>
      <c r="Z358" s="171"/>
      <c r="AA358" s="171"/>
      <c r="AB358" s="171"/>
      <c r="AC358" s="171"/>
      <c r="AD358" s="171"/>
      <c r="AE358" s="171"/>
      <c r="AF358" s="171"/>
      <c r="AG358" s="171"/>
      <c r="AH358" s="171"/>
      <c r="AI358" s="171"/>
      <c r="AJ358" s="171"/>
      <c r="AK358" s="171"/>
      <c r="AL358" s="171"/>
      <c r="AM358" s="171"/>
      <c r="AN358" s="171"/>
      <c r="AO358" s="171"/>
      <c r="AP358" s="171"/>
      <c r="AQ358" s="171"/>
      <c r="AR358" s="171"/>
    </row>
    <row r="359" spans="2:44">
      <c r="B359" s="171"/>
      <c r="C359" s="171"/>
      <c r="D359" s="178"/>
      <c r="E359" s="178"/>
      <c r="F359" s="178"/>
      <c r="G359" s="178"/>
      <c r="H359" s="171"/>
      <c r="I359" s="171"/>
      <c r="J359" s="171"/>
      <c r="K359" s="171"/>
      <c r="L359" s="171"/>
      <c r="N359" s="171"/>
      <c r="O359" s="171"/>
      <c r="P359" s="171"/>
      <c r="Q359" s="171"/>
      <c r="R359" s="171"/>
      <c r="S359" s="171"/>
      <c r="T359" s="171"/>
      <c r="U359" s="171"/>
      <c r="V359" s="171"/>
      <c r="W359" s="171"/>
      <c r="X359" s="171"/>
      <c r="Y359" s="171"/>
      <c r="Z359" s="171"/>
      <c r="AA359" s="171"/>
      <c r="AB359" s="171"/>
      <c r="AC359" s="171"/>
      <c r="AD359" s="171"/>
      <c r="AE359" s="171"/>
      <c r="AF359" s="171"/>
      <c r="AG359" s="171"/>
      <c r="AH359" s="171"/>
      <c r="AI359" s="171"/>
      <c r="AJ359" s="171"/>
      <c r="AK359" s="171"/>
      <c r="AL359" s="171"/>
      <c r="AM359" s="171"/>
      <c r="AN359" s="171"/>
      <c r="AO359" s="171"/>
      <c r="AP359" s="171"/>
      <c r="AQ359" s="171"/>
      <c r="AR359" s="171"/>
    </row>
    <row r="360" spans="2:44">
      <c r="B360" s="171"/>
      <c r="C360" s="171"/>
      <c r="D360" s="178"/>
      <c r="E360" s="178"/>
      <c r="F360" s="178"/>
      <c r="G360" s="178"/>
      <c r="H360" s="171"/>
      <c r="I360" s="171"/>
      <c r="J360" s="171"/>
      <c r="K360" s="171"/>
      <c r="L360" s="171"/>
      <c r="N360" s="171"/>
      <c r="O360" s="171"/>
      <c r="P360" s="171"/>
      <c r="Q360" s="171"/>
      <c r="R360" s="171"/>
      <c r="S360" s="171"/>
      <c r="T360" s="171"/>
      <c r="U360" s="171"/>
      <c r="V360" s="171"/>
      <c r="W360" s="171"/>
      <c r="X360" s="171"/>
      <c r="Y360" s="171"/>
      <c r="Z360" s="171"/>
      <c r="AA360" s="171"/>
      <c r="AB360" s="171"/>
      <c r="AC360" s="171"/>
      <c r="AD360" s="171"/>
      <c r="AE360" s="171"/>
      <c r="AF360" s="171"/>
      <c r="AG360" s="171"/>
      <c r="AH360" s="171"/>
      <c r="AI360" s="171"/>
      <c r="AJ360" s="171"/>
      <c r="AK360" s="171"/>
      <c r="AL360" s="171"/>
      <c r="AM360" s="171"/>
      <c r="AN360" s="171"/>
      <c r="AO360" s="171"/>
      <c r="AP360" s="171"/>
      <c r="AQ360" s="171"/>
      <c r="AR360" s="171"/>
    </row>
    <row r="361" spans="2:44">
      <c r="B361" s="171"/>
      <c r="C361" s="171"/>
      <c r="D361" s="178"/>
      <c r="E361" s="178"/>
      <c r="F361" s="178"/>
      <c r="G361" s="178"/>
      <c r="H361" s="171"/>
      <c r="I361" s="171"/>
      <c r="J361" s="171"/>
      <c r="K361" s="171"/>
      <c r="L361" s="171"/>
      <c r="N361" s="171"/>
      <c r="O361" s="171"/>
      <c r="P361" s="171"/>
      <c r="Q361" s="171"/>
      <c r="R361" s="171"/>
      <c r="S361" s="171"/>
      <c r="T361" s="171"/>
      <c r="U361" s="171"/>
      <c r="V361" s="171"/>
      <c r="W361" s="171"/>
      <c r="X361" s="171"/>
      <c r="Y361" s="171"/>
      <c r="Z361" s="171"/>
      <c r="AA361" s="171"/>
      <c r="AB361" s="171"/>
      <c r="AC361" s="171"/>
      <c r="AD361" s="171"/>
      <c r="AE361" s="171"/>
      <c r="AF361" s="171"/>
      <c r="AG361" s="171"/>
      <c r="AH361" s="171"/>
      <c r="AI361" s="171"/>
      <c r="AJ361" s="171"/>
      <c r="AK361" s="171"/>
      <c r="AL361" s="171"/>
      <c r="AM361" s="171"/>
      <c r="AN361" s="171"/>
      <c r="AO361" s="171"/>
      <c r="AP361" s="171"/>
      <c r="AQ361" s="171"/>
      <c r="AR361" s="171"/>
    </row>
    <row r="362" spans="2:44">
      <c r="B362" s="171"/>
      <c r="C362" s="171"/>
      <c r="D362" s="178"/>
      <c r="E362" s="178"/>
      <c r="F362" s="178"/>
      <c r="G362" s="178"/>
      <c r="H362" s="171"/>
      <c r="I362" s="171"/>
      <c r="J362" s="171"/>
      <c r="K362" s="171"/>
      <c r="L362" s="171"/>
      <c r="N362" s="171"/>
      <c r="O362" s="171"/>
      <c r="P362" s="171"/>
      <c r="Q362" s="171"/>
      <c r="R362" s="171"/>
      <c r="S362" s="171"/>
      <c r="T362" s="171"/>
      <c r="U362" s="171"/>
      <c r="V362" s="171"/>
      <c r="W362" s="171"/>
      <c r="X362" s="171"/>
      <c r="Y362" s="171"/>
      <c r="Z362" s="171"/>
      <c r="AA362" s="171"/>
      <c r="AB362" s="171"/>
      <c r="AC362" s="171"/>
      <c r="AD362" s="171"/>
      <c r="AE362" s="171"/>
      <c r="AF362" s="171"/>
      <c r="AG362" s="171"/>
      <c r="AH362" s="171"/>
      <c r="AI362" s="171"/>
      <c r="AJ362" s="171"/>
      <c r="AK362" s="171"/>
      <c r="AL362" s="171"/>
      <c r="AM362" s="171"/>
      <c r="AN362" s="171"/>
      <c r="AO362" s="171"/>
      <c r="AP362" s="171"/>
      <c r="AQ362" s="171"/>
      <c r="AR362" s="171"/>
    </row>
    <row r="363" spans="2:44">
      <c r="B363" s="171"/>
      <c r="C363" s="171"/>
      <c r="D363" s="178"/>
      <c r="E363" s="178"/>
      <c r="F363" s="178"/>
      <c r="G363" s="178"/>
      <c r="H363" s="171"/>
      <c r="I363" s="171"/>
      <c r="J363" s="171"/>
      <c r="K363" s="171"/>
      <c r="L363" s="171"/>
      <c r="N363" s="171"/>
      <c r="O363" s="171"/>
      <c r="P363" s="171"/>
      <c r="Q363" s="171"/>
      <c r="R363" s="171"/>
      <c r="S363" s="171"/>
      <c r="T363" s="171"/>
      <c r="U363" s="171"/>
      <c r="V363" s="171"/>
      <c r="W363" s="171"/>
      <c r="X363" s="171"/>
      <c r="Y363" s="171"/>
      <c r="Z363" s="171"/>
      <c r="AA363" s="171"/>
      <c r="AB363" s="171"/>
      <c r="AC363" s="171"/>
      <c r="AD363" s="171"/>
      <c r="AE363" s="171"/>
      <c r="AF363" s="171"/>
      <c r="AG363" s="171"/>
      <c r="AH363" s="171"/>
      <c r="AI363" s="171"/>
      <c r="AJ363" s="171"/>
      <c r="AK363" s="171"/>
      <c r="AL363" s="171"/>
      <c r="AM363" s="171"/>
      <c r="AN363" s="171"/>
      <c r="AO363" s="171"/>
      <c r="AP363" s="171"/>
      <c r="AQ363" s="171"/>
      <c r="AR363" s="171"/>
    </row>
    <row r="364" spans="2:44">
      <c r="B364" s="171"/>
      <c r="C364" s="171"/>
      <c r="D364" s="178"/>
      <c r="E364" s="178"/>
      <c r="F364" s="178"/>
      <c r="G364" s="178"/>
      <c r="H364" s="171"/>
      <c r="I364" s="171"/>
      <c r="J364" s="171"/>
      <c r="K364" s="171"/>
      <c r="L364" s="171"/>
      <c r="N364" s="171"/>
      <c r="O364" s="171"/>
      <c r="P364" s="171"/>
      <c r="Q364" s="171"/>
      <c r="R364" s="171"/>
      <c r="S364" s="171"/>
      <c r="T364" s="171"/>
      <c r="U364" s="171"/>
      <c r="V364" s="171"/>
      <c r="W364" s="171"/>
      <c r="X364" s="171"/>
      <c r="Y364" s="171"/>
      <c r="Z364" s="171"/>
      <c r="AA364" s="171"/>
      <c r="AB364" s="171"/>
      <c r="AC364" s="171"/>
      <c r="AD364" s="171"/>
      <c r="AE364" s="171"/>
      <c r="AF364" s="171"/>
      <c r="AG364" s="171"/>
      <c r="AH364" s="171"/>
      <c r="AI364" s="171"/>
      <c r="AJ364" s="171"/>
      <c r="AK364" s="171"/>
      <c r="AL364" s="171"/>
      <c r="AM364" s="171"/>
      <c r="AN364" s="171"/>
      <c r="AO364" s="171"/>
      <c r="AP364" s="171"/>
      <c r="AQ364" s="171"/>
      <c r="AR364" s="171"/>
    </row>
    <row r="365" spans="2:44">
      <c r="B365" s="171"/>
      <c r="C365" s="171"/>
      <c r="D365" s="178"/>
      <c r="E365" s="178"/>
      <c r="F365" s="178"/>
      <c r="G365" s="178"/>
      <c r="H365" s="171"/>
      <c r="I365" s="171"/>
      <c r="J365" s="171"/>
      <c r="K365" s="171"/>
      <c r="L365" s="171"/>
      <c r="N365" s="171"/>
      <c r="O365" s="171"/>
      <c r="P365" s="171"/>
      <c r="Q365" s="171"/>
      <c r="R365" s="171"/>
      <c r="S365" s="171"/>
      <c r="T365" s="171"/>
      <c r="U365" s="171"/>
      <c r="V365" s="171"/>
      <c r="W365" s="171"/>
      <c r="X365" s="171"/>
      <c r="Y365" s="171"/>
      <c r="Z365" s="171"/>
      <c r="AA365" s="171"/>
      <c r="AB365" s="171"/>
      <c r="AC365" s="171"/>
      <c r="AD365" s="171"/>
      <c r="AE365" s="171"/>
      <c r="AF365" s="171"/>
      <c r="AG365" s="171"/>
      <c r="AH365" s="171"/>
      <c r="AI365" s="171"/>
      <c r="AJ365" s="171"/>
      <c r="AK365" s="171"/>
      <c r="AL365" s="171"/>
      <c r="AM365" s="171"/>
      <c r="AN365" s="171"/>
      <c r="AO365" s="171"/>
      <c r="AP365" s="171"/>
      <c r="AQ365" s="171"/>
      <c r="AR365" s="171"/>
    </row>
    <row r="366" spans="2:44">
      <c r="B366" s="171"/>
      <c r="C366" s="171"/>
      <c r="D366" s="178"/>
      <c r="E366" s="178"/>
      <c r="F366" s="178"/>
      <c r="G366" s="178"/>
      <c r="H366" s="171"/>
      <c r="I366" s="171"/>
      <c r="J366" s="171"/>
      <c r="K366" s="171"/>
      <c r="L366" s="171"/>
      <c r="N366" s="171"/>
      <c r="O366" s="171"/>
      <c r="P366" s="171"/>
      <c r="Q366" s="171"/>
      <c r="R366" s="171"/>
      <c r="S366" s="171"/>
      <c r="T366" s="171"/>
      <c r="U366" s="171"/>
      <c r="V366" s="171"/>
      <c r="W366" s="171"/>
      <c r="X366" s="171"/>
      <c r="Y366" s="171"/>
      <c r="Z366" s="171"/>
      <c r="AA366" s="171"/>
      <c r="AB366" s="171"/>
      <c r="AC366" s="171"/>
      <c r="AD366" s="171"/>
      <c r="AE366" s="171"/>
      <c r="AF366" s="171"/>
      <c r="AG366" s="171"/>
      <c r="AH366" s="171"/>
      <c r="AI366" s="171"/>
      <c r="AJ366" s="171"/>
      <c r="AK366" s="171"/>
      <c r="AL366" s="171"/>
      <c r="AM366" s="171"/>
      <c r="AN366" s="171"/>
      <c r="AO366" s="171"/>
      <c r="AP366" s="171"/>
      <c r="AQ366" s="171"/>
      <c r="AR366" s="171"/>
    </row>
    <row r="367" spans="2:44">
      <c r="B367" s="171"/>
      <c r="C367" s="171"/>
      <c r="D367" s="178"/>
      <c r="E367" s="178"/>
      <c r="F367" s="178"/>
      <c r="G367" s="178"/>
      <c r="H367" s="171"/>
      <c r="I367" s="171"/>
      <c r="J367" s="171"/>
      <c r="K367" s="171"/>
      <c r="L367" s="171"/>
      <c r="N367" s="171"/>
      <c r="O367" s="171"/>
      <c r="P367" s="171"/>
      <c r="Q367" s="171"/>
      <c r="R367" s="171"/>
      <c r="S367" s="171"/>
      <c r="T367" s="171"/>
      <c r="U367" s="171"/>
      <c r="V367" s="171"/>
      <c r="W367" s="171"/>
      <c r="X367" s="171"/>
      <c r="Y367" s="171"/>
      <c r="Z367" s="171"/>
      <c r="AA367" s="171"/>
      <c r="AB367" s="171"/>
      <c r="AC367" s="171"/>
      <c r="AD367" s="171"/>
      <c r="AE367" s="171"/>
      <c r="AF367" s="171"/>
      <c r="AG367" s="171"/>
      <c r="AH367" s="171"/>
      <c r="AI367" s="171"/>
      <c r="AJ367" s="171"/>
      <c r="AK367" s="171"/>
      <c r="AL367" s="171"/>
      <c r="AM367" s="171"/>
      <c r="AN367" s="171"/>
      <c r="AO367" s="171"/>
      <c r="AP367" s="171"/>
      <c r="AQ367" s="171"/>
      <c r="AR367" s="171"/>
    </row>
    <row r="368" spans="2:44">
      <c r="B368" s="171"/>
      <c r="C368" s="171"/>
      <c r="D368" s="178"/>
      <c r="E368" s="178"/>
      <c r="F368" s="178"/>
      <c r="G368" s="178"/>
      <c r="H368" s="171"/>
      <c r="I368" s="171"/>
      <c r="J368" s="171"/>
      <c r="K368" s="171"/>
      <c r="L368" s="171"/>
      <c r="N368" s="171"/>
      <c r="O368" s="171"/>
      <c r="P368" s="171"/>
      <c r="Q368" s="171"/>
      <c r="R368" s="171"/>
      <c r="S368" s="171"/>
      <c r="T368" s="171"/>
      <c r="U368" s="171"/>
      <c r="V368" s="171"/>
      <c r="W368" s="171"/>
      <c r="X368" s="171"/>
      <c r="Y368" s="171"/>
      <c r="Z368" s="171"/>
      <c r="AA368" s="171"/>
      <c r="AB368" s="171"/>
      <c r="AC368" s="171"/>
      <c r="AD368" s="171"/>
      <c r="AE368" s="171"/>
      <c r="AF368" s="171"/>
      <c r="AG368" s="171"/>
      <c r="AH368" s="171"/>
      <c r="AI368" s="171"/>
      <c r="AJ368" s="171"/>
      <c r="AK368" s="171"/>
      <c r="AL368" s="171"/>
      <c r="AM368" s="171"/>
      <c r="AN368" s="171"/>
      <c r="AO368" s="171"/>
      <c r="AP368" s="171"/>
      <c r="AQ368" s="171"/>
      <c r="AR368" s="171"/>
    </row>
    <row r="369" spans="2:44">
      <c r="B369" s="171"/>
      <c r="C369" s="171"/>
      <c r="D369" s="178"/>
      <c r="E369" s="178"/>
      <c r="F369" s="178"/>
      <c r="G369" s="178"/>
      <c r="H369" s="171"/>
      <c r="I369" s="171"/>
      <c r="J369" s="171"/>
      <c r="K369" s="171"/>
      <c r="L369" s="171"/>
      <c r="N369" s="171"/>
      <c r="O369" s="171"/>
      <c r="P369" s="171"/>
      <c r="Q369" s="171"/>
      <c r="R369" s="171"/>
      <c r="S369" s="171"/>
      <c r="T369" s="171"/>
      <c r="U369" s="171"/>
      <c r="V369" s="171"/>
      <c r="W369" s="171"/>
      <c r="X369" s="171"/>
      <c r="Y369" s="171"/>
      <c r="Z369" s="171"/>
      <c r="AA369" s="171"/>
      <c r="AB369" s="171"/>
      <c r="AC369" s="171"/>
      <c r="AD369" s="171"/>
      <c r="AE369" s="171"/>
      <c r="AF369" s="171"/>
      <c r="AG369" s="171"/>
      <c r="AH369" s="171"/>
      <c r="AI369" s="171"/>
      <c r="AJ369" s="171"/>
      <c r="AK369" s="171"/>
      <c r="AL369" s="171"/>
      <c r="AM369" s="171"/>
      <c r="AN369" s="171"/>
      <c r="AO369" s="171"/>
      <c r="AP369" s="171"/>
      <c r="AQ369" s="171"/>
      <c r="AR369" s="171"/>
    </row>
    <row r="370" spans="2:44">
      <c r="B370" s="171"/>
      <c r="C370" s="171"/>
      <c r="D370" s="178"/>
      <c r="E370" s="178"/>
      <c r="F370" s="178"/>
      <c r="G370" s="178"/>
      <c r="H370" s="171"/>
      <c r="I370" s="171"/>
      <c r="J370" s="171"/>
      <c r="K370" s="171"/>
      <c r="L370" s="171"/>
      <c r="N370" s="171"/>
      <c r="O370" s="171"/>
      <c r="P370" s="171"/>
      <c r="Q370" s="171"/>
      <c r="R370" s="171"/>
      <c r="S370" s="171"/>
      <c r="T370" s="171"/>
      <c r="U370" s="171"/>
      <c r="V370" s="171"/>
      <c r="W370" s="171"/>
      <c r="X370" s="171"/>
      <c r="Y370" s="171"/>
      <c r="Z370" s="171"/>
      <c r="AA370" s="171"/>
      <c r="AB370" s="171"/>
      <c r="AC370" s="171"/>
      <c r="AD370" s="171"/>
      <c r="AE370" s="171"/>
      <c r="AF370" s="171"/>
      <c r="AG370" s="171"/>
      <c r="AH370" s="171"/>
      <c r="AI370" s="171"/>
      <c r="AJ370" s="171"/>
      <c r="AK370" s="171"/>
      <c r="AL370" s="171"/>
      <c r="AM370" s="171"/>
      <c r="AN370" s="171"/>
      <c r="AO370" s="171"/>
      <c r="AP370" s="171"/>
      <c r="AQ370" s="171"/>
      <c r="AR370" s="171"/>
    </row>
    <row r="371" spans="2:44">
      <c r="B371" s="171"/>
      <c r="C371" s="171"/>
      <c r="D371" s="178"/>
      <c r="E371" s="178"/>
      <c r="F371" s="178"/>
      <c r="G371" s="178"/>
      <c r="H371" s="171"/>
      <c r="I371" s="171"/>
      <c r="J371" s="171"/>
      <c r="K371" s="171"/>
      <c r="L371" s="171"/>
      <c r="N371" s="171"/>
      <c r="O371" s="171"/>
      <c r="P371" s="171"/>
      <c r="Q371" s="171"/>
      <c r="R371" s="171"/>
      <c r="S371" s="171"/>
      <c r="T371" s="171"/>
      <c r="U371" s="171"/>
      <c r="V371" s="171"/>
      <c r="W371" s="171"/>
      <c r="X371" s="171"/>
      <c r="Y371" s="171"/>
      <c r="Z371" s="171"/>
      <c r="AA371" s="171"/>
      <c r="AB371" s="171"/>
      <c r="AC371" s="171"/>
      <c r="AD371" s="171"/>
      <c r="AE371" s="171"/>
      <c r="AF371" s="171"/>
      <c r="AG371" s="171"/>
      <c r="AH371" s="171"/>
      <c r="AI371" s="171"/>
      <c r="AJ371" s="171"/>
      <c r="AK371" s="171"/>
      <c r="AL371" s="171"/>
      <c r="AM371" s="171"/>
      <c r="AN371" s="171"/>
      <c r="AO371" s="171"/>
      <c r="AP371" s="171"/>
      <c r="AQ371" s="171"/>
      <c r="AR371" s="171"/>
    </row>
    <row r="372" spans="2:44">
      <c r="B372" s="171"/>
      <c r="C372" s="171"/>
      <c r="D372" s="178"/>
      <c r="E372" s="178"/>
      <c r="F372" s="178"/>
      <c r="G372" s="178"/>
      <c r="H372" s="171"/>
      <c r="I372" s="171"/>
      <c r="J372" s="171"/>
      <c r="K372" s="171"/>
      <c r="L372" s="171"/>
      <c r="N372" s="171"/>
      <c r="O372" s="171"/>
      <c r="P372" s="171"/>
      <c r="Q372" s="171"/>
      <c r="R372" s="171"/>
      <c r="S372" s="171"/>
      <c r="T372" s="171"/>
      <c r="U372" s="171"/>
      <c r="V372" s="171"/>
      <c r="W372" s="171"/>
      <c r="X372" s="171"/>
      <c r="Y372" s="171"/>
      <c r="Z372" s="171"/>
      <c r="AA372" s="171"/>
      <c r="AB372" s="171"/>
      <c r="AC372" s="171"/>
      <c r="AD372" s="171"/>
      <c r="AE372" s="171"/>
      <c r="AF372" s="171"/>
      <c r="AG372" s="171"/>
      <c r="AH372" s="171"/>
      <c r="AI372" s="171"/>
      <c r="AJ372" s="171"/>
      <c r="AK372" s="171"/>
      <c r="AL372" s="171"/>
      <c r="AM372" s="171"/>
      <c r="AN372" s="171"/>
      <c r="AO372" s="171"/>
      <c r="AP372" s="171"/>
      <c r="AQ372" s="171"/>
      <c r="AR372" s="171"/>
    </row>
    <row r="373" spans="2:44">
      <c r="B373" s="171"/>
      <c r="C373" s="171"/>
      <c r="D373" s="178"/>
      <c r="E373" s="178"/>
      <c r="F373" s="178"/>
      <c r="G373" s="178"/>
      <c r="H373" s="171"/>
      <c r="I373" s="171"/>
      <c r="J373" s="171"/>
      <c r="K373" s="171"/>
      <c r="L373" s="171"/>
      <c r="N373" s="171"/>
      <c r="O373" s="171"/>
      <c r="P373" s="171"/>
      <c r="Q373" s="171"/>
      <c r="R373" s="171"/>
      <c r="S373" s="171"/>
      <c r="T373" s="171"/>
      <c r="U373" s="171"/>
      <c r="V373" s="171"/>
      <c r="W373" s="171"/>
      <c r="X373" s="171"/>
      <c r="Y373" s="171"/>
      <c r="Z373" s="171"/>
      <c r="AA373" s="171"/>
      <c r="AB373" s="171"/>
      <c r="AC373" s="171"/>
      <c r="AD373" s="171"/>
      <c r="AE373" s="171"/>
      <c r="AF373" s="171"/>
      <c r="AG373" s="171"/>
      <c r="AH373" s="171"/>
      <c r="AI373" s="171"/>
      <c r="AJ373" s="171"/>
      <c r="AK373" s="171"/>
      <c r="AL373" s="171"/>
      <c r="AM373" s="171"/>
      <c r="AN373" s="171"/>
      <c r="AO373" s="171"/>
      <c r="AP373" s="171"/>
      <c r="AQ373" s="171"/>
      <c r="AR373" s="171"/>
    </row>
    <row r="374" spans="2:44">
      <c r="B374" s="171"/>
      <c r="C374" s="171"/>
      <c r="D374" s="178"/>
      <c r="E374" s="178"/>
      <c r="F374" s="178"/>
      <c r="G374" s="178"/>
      <c r="H374" s="171"/>
      <c r="I374" s="171"/>
      <c r="J374" s="171"/>
      <c r="K374" s="171"/>
      <c r="L374" s="171"/>
      <c r="N374" s="171"/>
      <c r="O374" s="171"/>
      <c r="P374" s="171"/>
      <c r="Q374" s="171"/>
      <c r="R374" s="171"/>
      <c r="S374" s="171"/>
      <c r="T374" s="171"/>
      <c r="U374" s="171"/>
      <c r="V374" s="171"/>
      <c r="W374" s="171"/>
      <c r="X374" s="171"/>
      <c r="Y374" s="171"/>
      <c r="Z374" s="171"/>
      <c r="AA374" s="171"/>
      <c r="AB374" s="171"/>
      <c r="AC374" s="171"/>
      <c r="AD374" s="171"/>
      <c r="AE374" s="171"/>
      <c r="AF374" s="171"/>
      <c r="AG374" s="171"/>
      <c r="AH374" s="171"/>
      <c r="AI374" s="171"/>
      <c r="AJ374" s="171"/>
      <c r="AK374" s="171"/>
      <c r="AL374" s="171"/>
      <c r="AM374" s="171"/>
      <c r="AN374" s="171"/>
      <c r="AO374" s="171"/>
      <c r="AP374" s="171"/>
      <c r="AQ374" s="171"/>
      <c r="AR374" s="171"/>
    </row>
    <row r="375" spans="2:44">
      <c r="B375" s="171"/>
      <c r="C375" s="171"/>
      <c r="D375" s="178"/>
      <c r="E375" s="178"/>
      <c r="F375" s="178"/>
      <c r="G375" s="178"/>
      <c r="H375" s="171"/>
      <c r="I375" s="171"/>
      <c r="J375" s="171"/>
      <c r="K375" s="171"/>
      <c r="L375" s="171"/>
      <c r="N375" s="171"/>
      <c r="O375" s="171"/>
      <c r="P375" s="171"/>
      <c r="Q375" s="171"/>
      <c r="R375" s="171"/>
      <c r="S375" s="171"/>
      <c r="T375" s="171"/>
      <c r="U375" s="171"/>
      <c r="V375" s="171"/>
      <c r="W375" s="171"/>
      <c r="X375" s="171"/>
      <c r="Y375" s="171"/>
      <c r="Z375" s="171"/>
      <c r="AA375" s="171"/>
      <c r="AB375" s="171"/>
      <c r="AC375" s="171"/>
      <c r="AD375" s="171"/>
      <c r="AE375" s="171"/>
      <c r="AF375" s="171"/>
      <c r="AG375" s="171"/>
      <c r="AH375" s="171"/>
      <c r="AI375" s="171"/>
      <c r="AJ375" s="171"/>
      <c r="AK375" s="171"/>
      <c r="AL375" s="171"/>
      <c r="AM375" s="171"/>
      <c r="AN375" s="171"/>
      <c r="AO375" s="171"/>
      <c r="AP375" s="171"/>
      <c r="AQ375" s="171"/>
      <c r="AR375" s="171"/>
    </row>
    <row r="376" spans="2:44">
      <c r="B376" s="171"/>
      <c r="C376" s="171"/>
      <c r="D376" s="178"/>
      <c r="E376" s="178"/>
      <c r="F376" s="178"/>
      <c r="G376" s="178"/>
      <c r="H376" s="171"/>
      <c r="I376" s="171"/>
      <c r="J376" s="171"/>
      <c r="K376" s="171"/>
      <c r="L376" s="171"/>
      <c r="N376" s="171"/>
      <c r="O376" s="171"/>
      <c r="P376" s="171"/>
      <c r="Q376" s="171"/>
      <c r="R376" s="171"/>
      <c r="S376" s="171"/>
      <c r="T376" s="171"/>
      <c r="U376" s="171"/>
      <c r="V376" s="171"/>
      <c r="W376" s="171"/>
      <c r="X376" s="171"/>
      <c r="Y376" s="171"/>
      <c r="Z376" s="171"/>
      <c r="AA376" s="171"/>
      <c r="AB376" s="171"/>
      <c r="AC376" s="171"/>
      <c r="AD376" s="171"/>
      <c r="AE376" s="171"/>
      <c r="AF376" s="171"/>
      <c r="AG376" s="171"/>
      <c r="AH376" s="171"/>
      <c r="AI376" s="171"/>
      <c r="AJ376" s="171"/>
      <c r="AK376" s="171"/>
      <c r="AL376" s="171"/>
      <c r="AM376" s="171"/>
      <c r="AN376" s="171"/>
      <c r="AO376" s="171"/>
      <c r="AP376" s="171"/>
      <c r="AQ376" s="171"/>
      <c r="AR376" s="171"/>
    </row>
    <row r="377" spans="2:44">
      <c r="B377" s="171"/>
      <c r="C377" s="171"/>
      <c r="D377" s="178"/>
      <c r="E377" s="178"/>
      <c r="F377" s="178"/>
      <c r="G377" s="178"/>
      <c r="H377" s="171"/>
      <c r="I377" s="171"/>
      <c r="J377" s="171"/>
      <c r="K377" s="171"/>
      <c r="L377" s="171"/>
      <c r="N377" s="171"/>
      <c r="O377" s="171"/>
      <c r="P377" s="171"/>
      <c r="Q377" s="171"/>
      <c r="R377" s="171"/>
      <c r="S377" s="171"/>
      <c r="T377" s="171"/>
      <c r="U377" s="171"/>
      <c r="V377" s="171"/>
      <c r="W377" s="171"/>
      <c r="X377" s="171"/>
      <c r="Y377" s="171"/>
      <c r="Z377" s="171"/>
      <c r="AA377" s="171"/>
      <c r="AB377" s="171"/>
      <c r="AC377" s="171"/>
      <c r="AD377" s="171"/>
      <c r="AE377" s="171"/>
      <c r="AF377" s="171"/>
      <c r="AG377" s="171"/>
      <c r="AH377" s="171"/>
      <c r="AI377" s="171"/>
      <c r="AJ377" s="171"/>
      <c r="AK377" s="171"/>
      <c r="AL377" s="171"/>
      <c r="AM377" s="171"/>
      <c r="AN377" s="171"/>
      <c r="AO377" s="171"/>
      <c r="AP377" s="171"/>
      <c r="AQ377" s="171"/>
      <c r="AR377" s="171"/>
    </row>
    <row r="378" spans="2:44">
      <c r="B378" s="171"/>
      <c r="C378" s="171"/>
      <c r="D378" s="178"/>
      <c r="E378" s="178"/>
      <c r="F378" s="178"/>
      <c r="G378" s="178"/>
      <c r="H378" s="171"/>
      <c r="I378" s="171"/>
      <c r="J378" s="171"/>
      <c r="K378" s="171"/>
      <c r="L378" s="171"/>
      <c r="N378" s="171"/>
      <c r="O378" s="171"/>
      <c r="P378" s="171"/>
      <c r="Q378" s="171"/>
      <c r="R378" s="171"/>
      <c r="S378" s="171"/>
      <c r="T378" s="171"/>
      <c r="U378" s="171"/>
      <c r="V378" s="171"/>
      <c r="W378" s="171"/>
      <c r="X378" s="171"/>
      <c r="Y378" s="171"/>
      <c r="Z378" s="171"/>
      <c r="AA378" s="171"/>
      <c r="AB378" s="171"/>
      <c r="AC378" s="171"/>
      <c r="AD378" s="171"/>
      <c r="AE378" s="171"/>
      <c r="AF378" s="171"/>
      <c r="AG378" s="171"/>
      <c r="AH378" s="171"/>
      <c r="AI378" s="171"/>
      <c r="AJ378" s="171"/>
      <c r="AK378" s="171"/>
      <c r="AL378" s="171"/>
      <c r="AM378" s="171"/>
      <c r="AN378" s="171"/>
      <c r="AO378" s="171"/>
      <c r="AP378" s="171"/>
      <c r="AQ378" s="171"/>
      <c r="AR378" s="171"/>
    </row>
    <row r="379" spans="2:44">
      <c r="B379" s="171"/>
      <c r="C379" s="171"/>
      <c r="D379" s="178"/>
      <c r="E379" s="178"/>
      <c r="F379" s="178"/>
      <c r="G379" s="178"/>
      <c r="H379" s="171"/>
      <c r="I379" s="171"/>
      <c r="J379" s="171"/>
      <c r="K379" s="171"/>
      <c r="L379" s="171"/>
      <c r="N379" s="171"/>
      <c r="O379" s="171"/>
      <c r="P379" s="171"/>
      <c r="Q379" s="171"/>
      <c r="R379" s="171"/>
      <c r="S379" s="171"/>
      <c r="T379" s="171"/>
      <c r="U379" s="171"/>
      <c r="V379" s="171"/>
      <c r="W379" s="171"/>
      <c r="X379" s="171"/>
      <c r="Y379" s="171"/>
      <c r="Z379" s="171"/>
      <c r="AA379" s="171"/>
      <c r="AB379" s="171"/>
      <c r="AC379" s="171"/>
      <c r="AD379" s="171"/>
      <c r="AE379" s="171"/>
      <c r="AF379" s="171"/>
      <c r="AG379" s="171"/>
      <c r="AH379" s="171"/>
      <c r="AI379" s="171"/>
      <c r="AJ379" s="171"/>
      <c r="AK379" s="171"/>
      <c r="AL379" s="171"/>
      <c r="AM379" s="171"/>
      <c r="AN379" s="171"/>
      <c r="AO379" s="171"/>
      <c r="AP379" s="171"/>
      <c r="AQ379" s="171"/>
      <c r="AR379" s="171"/>
    </row>
    <row r="380" spans="2:44">
      <c r="B380" s="171"/>
      <c r="C380" s="171"/>
      <c r="D380" s="178"/>
      <c r="E380" s="178"/>
      <c r="F380" s="178"/>
      <c r="G380" s="178"/>
      <c r="H380" s="171"/>
      <c r="I380" s="171"/>
      <c r="J380" s="171"/>
      <c r="K380" s="171"/>
      <c r="L380" s="171"/>
      <c r="N380" s="171"/>
      <c r="O380" s="171"/>
      <c r="P380" s="171"/>
      <c r="Q380" s="171"/>
      <c r="R380" s="171"/>
      <c r="S380" s="171"/>
      <c r="T380" s="171"/>
      <c r="U380" s="171"/>
      <c r="V380" s="171"/>
      <c r="W380" s="171"/>
      <c r="X380" s="171"/>
      <c r="Y380" s="171"/>
      <c r="Z380" s="171"/>
      <c r="AA380" s="171"/>
      <c r="AB380" s="171"/>
      <c r="AC380" s="171"/>
      <c r="AD380" s="171"/>
      <c r="AE380" s="171"/>
      <c r="AF380" s="171"/>
      <c r="AG380" s="171"/>
      <c r="AH380" s="171"/>
      <c r="AI380" s="171"/>
      <c r="AJ380" s="171"/>
      <c r="AK380" s="171"/>
      <c r="AL380" s="171"/>
      <c r="AM380" s="171"/>
      <c r="AN380" s="171"/>
      <c r="AO380" s="171"/>
      <c r="AP380" s="171"/>
      <c r="AQ380" s="171"/>
      <c r="AR380" s="171"/>
    </row>
    <row r="381" spans="2:44">
      <c r="B381" s="171"/>
      <c r="C381" s="171"/>
      <c r="D381" s="178"/>
      <c r="E381" s="178"/>
      <c r="F381" s="178"/>
      <c r="G381" s="178"/>
      <c r="H381" s="171"/>
      <c r="I381" s="171"/>
      <c r="J381" s="171"/>
      <c r="K381" s="171"/>
      <c r="L381" s="171"/>
      <c r="N381" s="171"/>
      <c r="O381" s="171"/>
      <c r="P381" s="171"/>
      <c r="Q381" s="171"/>
      <c r="R381" s="171"/>
      <c r="S381" s="171"/>
      <c r="T381" s="171"/>
      <c r="U381" s="171"/>
      <c r="V381" s="171"/>
      <c r="W381" s="171"/>
      <c r="X381" s="171"/>
      <c r="Y381" s="171"/>
      <c r="Z381" s="171"/>
      <c r="AA381" s="171"/>
      <c r="AB381" s="171"/>
      <c r="AC381" s="171"/>
      <c r="AD381" s="171"/>
      <c r="AE381" s="171"/>
      <c r="AF381" s="171"/>
      <c r="AG381" s="171"/>
      <c r="AH381" s="171"/>
      <c r="AI381" s="171"/>
      <c r="AJ381" s="171"/>
      <c r="AK381" s="171"/>
      <c r="AL381" s="171"/>
      <c r="AM381" s="171"/>
      <c r="AN381" s="171"/>
      <c r="AO381" s="171"/>
      <c r="AP381" s="171"/>
      <c r="AQ381" s="171"/>
      <c r="AR381" s="171"/>
    </row>
    <row r="382" spans="2:44">
      <c r="B382" s="171"/>
      <c r="C382" s="171"/>
      <c r="D382" s="178"/>
      <c r="E382" s="178"/>
      <c r="F382" s="178"/>
      <c r="G382" s="178"/>
      <c r="H382" s="171"/>
      <c r="I382" s="171"/>
      <c r="J382" s="171"/>
      <c r="K382" s="171"/>
      <c r="L382" s="171"/>
      <c r="N382" s="171"/>
      <c r="O382" s="171"/>
      <c r="P382" s="171"/>
      <c r="Q382" s="171"/>
      <c r="R382" s="171"/>
      <c r="S382" s="171"/>
      <c r="T382" s="171"/>
      <c r="U382" s="171"/>
      <c r="V382" s="171"/>
      <c r="W382" s="171"/>
      <c r="X382" s="171"/>
      <c r="Y382" s="171"/>
      <c r="Z382" s="171"/>
      <c r="AA382" s="171"/>
      <c r="AB382" s="171"/>
      <c r="AC382" s="171"/>
      <c r="AD382" s="171"/>
      <c r="AE382" s="171"/>
      <c r="AF382" s="171"/>
      <c r="AG382" s="171"/>
      <c r="AH382" s="171"/>
      <c r="AI382" s="171"/>
      <c r="AJ382" s="171"/>
      <c r="AK382" s="171"/>
      <c r="AL382" s="171"/>
      <c r="AM382" s="171"/>
      <c r="AN382" s="171"/>
      <c r="AO382" s="171"/>
      <c r="AP382" s="171"/>
      <c r="AQ382" s="171"/>
      <c r="AR382" s="171"/>
    </row>
    <row r="383" spans="2:44">
      <c r="B383" s="171"/>
      <c r="C383" s="171"/>
      <c r="D383" s="178"/>
      <c r="E383" s="178"/>
      <c r="F383" s="178"/>
      <c r="G383" s="178"/>
      <c r="H383" s="171"/>
      <c r="I383" s="171"/>
      <c r="J383" s="171"/>
      <c r="K383" s="171"/>
      <c r="L383" s="171"/>
      <c r="N383" s="171"/>
      <c r="O383" s="171"/>
      <c r="P383" s="171"/>
      <c r="Q383" s="171"/>
      <c r="R383" s="171"/>
      <c r="S383" s="171"/>
      <c r="T383" s="171"/>
      <c r="U383" s="171"/>
      <c r="V383" s="171"/>
      <c r="W383" s="171"/>
      <c r="X383" s="171"/>
      <c r="Y383" s="171"/>
      <c r="Z383" s="171"/>
      <c r="AA383" s="171"/>
      <c r="AB383" s="171"/>
      <c r="AC383" s="171"/>
      <c r="AD383" s="171"/>
      <c r="AE383" s="171"/>
      <c r="AF383" s="171"/>
      <c r="AG383" s="171"/>
      <c r="AH383" s="171"/>
      <c r="AI383" s="171"/>
      <c r="AJ383" s="171"/>
      <c r="AK383" s="171"/>
      <c r="AL383" s="171"/>
      <c r="AM383" s="171"/>
      <c r="AN383" s="171"/>
      <c r="AO383" s="171"/>
      <c r="AP383" s="171"/>
      <c r="AQ383" s="171"/>
      <c r="AR383" s="171"/>
    </row>
    <row r="384" spans="2:44">
      <c r="B384" s="171"/>
      <c r="C384" s="171"/>
      <c r="D384" s="178"/>
      <c r="E384" s="178"/>
      <c r="F384" s="178"/>
      <c r="G384" s="178"/>
      <c r="H384" s="171"/>
      <c r="I384" s="171"/>
      <c r="J384" s="171"/>
      <c r="K384" s="171"/>
      <c r="L384" s="171"/>
      <c r="N384" s="171"/>
      <c r="O384" s="171"/>
      <c r="P384" s="171"/>
      <c r="Q384" s="171"/>
      <c r="R384" s="171"/>
      <c r="S384" s="171"/>
      <c r="T384" s="171"/>
      <c r="U384" s="171"/>
      <c r="V384" s="171"/>
      <c r="W384" s="171"/>
      <c r="X384" s="171"/>
      <c r="Y384" s="171"/>
      <c r="Z384" s="171"/>
      <c r="AA384" s="171"/>
      <c r="AB384" s="171"/>
      <c r="AC384" s="171"/>
      <c r="AD384" s="171"/>
      <c r="AE384" s="171"/>
      <c r="AF384" s="171"/>
      <c r="AG384" s="171"/>
      <c r="AH384" s="171"/>
      <c r="AI384" s="171"/>
      <c r="AJ384" s="171"/>
      <c r="AK384" s="171"/>
      <c r="AL384" s="171"/>
      <c r="AM384" s="171"/>
      <c r="AN384" s="171"/>
      <c r="AO384" s="171"/>
      <c r="AP384" s="171"/>
      <c r="AQ384" s="171"/>
      <c r="AR384" s="171"/>
    </row>
    <row r="385" spans="2:44">
      <c r="B385" s="171"/>
      <c r="C385" s="171"/>
      <c r="D385" s="178"/>
      <c r="E385" s="178"/>
      <c r="F385" s="178"/>
      <c r="G385" s="178"/>
      <c r="J385" s="171"/>
      <c r="K385" s="171"/>
      <c r="L385" s="171"/>
      <c r="O385" s="171"/>
      <c r="P385" s="171"/>
      <c r="Q385" s="171"/>
      <c r="R385" s="171"/>
      <c r="S385" s="171"/>
      <c r="T385" s="171"/>
      <c r="U385" s="171"/>
      <c r="V385" s="171"/>
      <c r="W385" s="171"/>
      <c r="X385" s="171"/>
      <c r="Y385" s="171"/>
      <c r="Z385" s="171"/>
      <c r="AA385" s="171"/>
      <c r="AB385" s="171"/>
      <c r="AC385" s="171"/>
      <c r="AD385" s="171"/>
      <c r="AE385" s="171"/>
      <c r="AF385" s="171"/>
      <c r="AG385" s="171"/>
      <c r="AH385" s="171"/>
      <c r="AI385" s="171"/>
      <c r="AJ385" s="171"/>
      <c r="AK385" s="171"/>
      <c r="AL385" s="171"/>
      <c r="AM385" s="171"/>
      <c r="AN385" s="171"/>
      <c r="AO385" s="171"/>
      <c r="AP385" s="171"/>
      <c r="AQ385" s="171"/>
      <c r="AR385" s="171"/>
    </row>
    <row r="386" spans="2:44">
      <c r="B386" s="171"/>
      <c r="C386" s="171"/>
      <c r="D386" s="178"/>
      <c r="E386" s="178"/>
      <c r="F386" s="178"/>
      <c r="G386" s="178"/>
      <c r="J386" s="171"/>
      <c r="K386" s="171"/>
      <c r="L386" s="171"/>
      <c r="O386" s="171"/>
      <c r="P386" s="171"/>
      <c r="Q386" s="171"/>
      <c r="R386" s="171"/>
      <c r="S386" s="171"/>
      <c r="T386" s="171"/>
      <c r="U386" s="171"/>
      <c r="V386" s="171"/>
      <c r="W386" s="171"/>
      <c r="X386" s="171"/>
      <c r="Y386" s="171"/>
      <c r="Z386" s="171"/>
      <c r="AA386" s="171"/>
      <c r="AB386" s="171"/>
      <c r="AC386" s="171"/>
      <c r="AD386" s="171"/>
      <c r="AE386" s="171"/>
      <c r="AF386" s="171"/>
      <c r="AG386" s="171"/>
      <c r="AH386" s="171"/>
      <c r="AI386" s="171"/>
      <c r="AJ386" s="171"/>
      <c r="AK386" s="171"/>
      <c r="AL386" s="171"/>
      <c r="AM386" s="171"/>
      <c r="AN386" s="171"/>
      <c r="AO386" s="171"/>
      <c r="AP386" s="171"/>
      <c r="AQ386" s="171"/>
      <c r="AR386" s="171"/>
    </row>
    <row r="387" spans="2:44">
      <c r="P387" s="171"/>
      <c r="Q387" s="171"/>
      <c r="R387" s="171"/>
      <c r="S387" s="171"/>
      <c r="T387" s="171"/>
      <c r="U387" s="171"/>
      <c r="V387" s="171"/>
      <c r="W387" s="171"/>
      <c r="X387" s="171"/>
      <c r="Y387" s="171"/>
      <c r="Z387" s="171"/>
      <c r="AA387" s="171"/>
      <c r="AB387" s="171"/>
      <c r="AC387" s="171"/>
      <c r="AD387" s="171"/>
      <c r="AE387" s="171"/>
      <c r="AF387" s="171"/>
      <c r="AG387" s="171"/>
      <c r="AH387" s="171"/>
      <c r="AI387" s="171"/>
      <c r="AJ387" s="171"/>
      <c r="AK387" s="171"/>
      <c r="AL387" s="171"/>
      <c r="AM387" s="171"/>
      <c r="AN387" s="171"/>
      <c r="AO387" s="171"/>
      <c r="AP387" s="171"/>
      <c r="AQ387" s="171"/>
      <c r="AR387" s="171"/>
    </row>
    <row r="388" spans="2:44">
      <c r="P388" s="171"/>
      <c r="Q388" s="171"/>
      <c r="R388" s="171"/>
      <c r="S388" s="171"/>
      <c r="T388" s="171"/>
      <c r="U388" s="171"/>
      <c r="V388" s="171"/>
      <c r="W388" s="171"/>
      <c r="X388" s="171"/>
      <c r="Y388" s="171"/>
      <c r="Z388" s="171"/>
      <c r="AA388" s="171"/>
      <c r="AB388" s="171"/>
      <c r="AC388" s="171"/>
      <c r="AD388" s="171"/>
      <c r="AE388" s="171"/>
      <c r="AF388" s="171"/>
      <c r="AG388" s="171"/>
      <c r="AH388" s="171"/>
      <c r="AI388" s="171"/>
      <c r="AJ388" s="171"/>
      <c r="AK388" s="171"/>
      <c r="AL388" s="171"/>
      <c r="AM388" s="171"/>
      <c r="AN388" s="171"/>
      <c r="AO388" s="171"/>
      <c r="AP388" s="171"/>
      <c r="AQ388" s="171"/>
      <c r="AR388" s="171"/>
    </row>
    <row r="389" spans="2:44">
      <c r="P389" s="171"/>
      <c r="Q389" s="171"/>
      <c r="R389" s="171"/>
      <c r="S389" s="171"/>
      <c r="T389" s="171"/>
      <c r="U389" s="171"/>
      <c r="V389" s="171"/>
      <c r="W389" s="171"/>
      <c r="X389" s="171"/>
      <c r="Y389" s="171"/>
      <c r="Z389" s="171"/>
      <c r="AA389" s="171"/>
      <c r="AB389" s="171"/>
      <c r="AC389" s="171"/>
      <c r="AD389" s="171"/>
      <c r="AE389" s="171"/>
      <c r="AF389" s="171"/>
      <c r="AG389" s="171"/>
      <c r="AH389" s="171"/>
      <c r="AI389" s="171"/>
      <c r="AJ389" s="171"/>
      <c r="AK389" s="171"/>
      <c r="AL389" s="171"/>
      <c r="AM389" s="171"/>
      <c r="AN389" s="171"/>
      <c r="AO389" s="171"/>
      <c r="AP389" s="171"/>
      <c r="AQ389" s="171"/>
      <c r="AR389" s="171"/>
    </row>
    <row r="390" spans="2:44">
      <c r="P390" s="171"/>
      <c r="Q390" s="171"/>
      <c r="R390" s="171"/>
      <c r="S390" s="171"/>
      <c r="T390" s="171"/>
      <c r="U390" s="171"/>
      <c r="V390" s="171"/>
      <c r="W390" s="171"/>
      <c r="X390" s="171"/>
      <c r="Y390" s="171"/>
      <c r="Z390" s="171"/>
      <c r="AA390" s="171"/>
      <c r="AB390" s="171"/>
      <c r="AC390" s="171"/>
      <c r="AD390" s="171"/>
      <c r="AE390" s="171"/>
      <c r="AF390" s="171"/>
      <c r="AG390" s="171"/>
      <c r="AH390" s="171"/>
      <c r="AI390" s="171"/>
      <c r="AJ390" s="171"/>
      <c r="AK390" s="171"/>
      <c r="AL390" s="171"/>
      <c r="AM390" s="171"/>
      <c r="AN390" s="171"/>
      <c r="AO390" s="171"/>
      <c r="AP390" s="171"/>
      <c r="AQ390" s="171"/>
      <c r="AR390" s="171"/>
    </row>
    <row r="391" spans="2:44">
      <c r="P391" s="171"/>
      <c r="Q391" s="171"/>
      <c r="R391" s="171"/>
      <c r="S391" s="171"/>
      <c r="T391" s="171"/>
      <c r="U391" s="171"/>
      <c r="V391" s="171"/>
      <c r="W391" s="171"/>
      <c r="X391" s="171"/>
      <c r="Y391" s="171"/>
      <c r="Z391" s="171"/>
      <c r="AA391" s="171"/>
      <c r="AB391" s="171"/>
      <c r="AC391" s="171"/>
      <c r="AD391" s="171"/>
      <c r="AE391" s="171"/>
      <c r="AF391" s="171"/>
      <c r="AG391" s="171"/>
      <c r="AH391" s="171"/>
      <c r="AI391" s="171"/>
      <c r="AJ391" s="171"/>
      <c r="AK391" s="171"/>
      <c r="AL391" s="171"/>
      <c r="AM391" s="171"/>
      <c r="AN391" s="171"/>
      <c r="AO391" s="171"/>
      <c r="AP391" s="171"/>
      <c r="AQ391" s="171"/>
      <c r="AR391" s="171"/>
    </row>
    <row r="392" spans="2:44">
      <c r="P392" s="171"/>
      <c r="Q392" s="171"/>
      <c r="R392" s="171"/>
      <c r="S392" s="171"/>
      <c r="T392" s="171"/>
      <c r="U392" s="171"/>
      <c r="V392" s="171"/>
      <c r="W392" s="171"/>
      <c r="X392" s="171"/>
      <c r="Y392" s="171"/>
      <c r="Z392" s="171"/>
      <c r="AA392" s="171"/>
      <c r="AB392" s="171"/>
      <c r="AC392" s="171"/>
      <c r="AD392" s="171"/>
      <c r="AE392" s="171"/>
      <c r="AF392" s="171"/>
      <c r="AG392" s="171"/>
      <c r="AH392" s="171"/>
      <c r="AI392" s="171"/>
      <c r="AJ392" s="171"/>
      <c r="AK392" s="171"/>
      <c r="AL392" s="171"/>
      <c r="AM392" s="171"/>
      <c r="AN392" s="171"/>
      <c r="AO392" s="171"/>
      <c r="AP392" s="171"/>
      <c r="AQ392" s="171"/>
      <c r="AR392" s="171"/>
    </row>
  </sheetData>
  <sheetProtection algorithmName="SHA-512" hashValue="97MZFa88efmZ9XhjVJIO+lUbfl/Dqv924HI8GnsCUUnNSLqCZTEg9iMIqBNe3G6gJ0S6eik6rwgdDZr8h2CaiQ==" saltValue="JG6NlsK0iQ432Os7sLwYkw==" spinCount="100000" sheet="1" autoFilter="0"/>
  <autoFilter ref="A3:N44" xr:uid="{00000000-0009-0000-0000-000003000000}"/>
  <mergeCells count="2">
    <mergeCell ref="B1:N1"/>
    <mergeCell ref="B2:N2"/>
  </mergeCells>
  <conditionalFormatting sqref="B4:E9 B16:H43">
    <cfRule type="expression" dxfId="20" priority="131">
      <formula>$B4=""</formula>
    </cfRule>
  </conditionalFormatting>
  <conditionalFormatting sqref="B15:E15">
    <cfRule type="expression" dxfId="18" priority="4">
      <formula>$B15=""</formula>
    </cfRule>
  </conditionalFormatting>
  <conditionalFormatting sqref="B10:H14">
    <cfRule type="expression" dxfId="17" priority="15">
      <formula>$B10=""</formula>
    </cfRule>
  </conditionalFormatting>
  <conditionalFormatting sqref="B5:M43">
    <cfRule type="expression" dxfId="15" priority="2">
      <formula>$Q5=FALSE</formula>
    </cfRule>
  </conditionalFormatting>
  <conditionalFormatting sqref="B4:N4 N4:N43">
    <cfRule type="expression" dxfId="14" priority="129">
      <formula>$Q4=FALSE</formula>
    </cfRule>
  </conditionalFormatting>
  <conditionalFormatting sqref="D10:D14 F10:F14">
    <cfRule type="expression" dxfId="13" priority="22">
      <formula>$Q10=TRUE</formula>
    </cfRule>
  </conditionalFormatting>
  <conditionalFormatting sqref="D4:E43 G4:G43">
    <cfRule type="expression" dxfId="12" priority="8">
      <formula>AND($B4="Structural",$Q4=TRUE)</formula>
    </cfRule>
  </conditionalFormatting>
  <conditionalFormatting sqref="E4:E9">
    <cfRule type="expression" dxfId="11" priority="130">
      <formula>AND($Q4=TRUE,$B4="eCQM")</formula>
    </cfRule>
  </conditionalFormatting>
  <conditionalFormatting sqref="E4:E43 G4:G43">
    <cfRule type="expression" dxfId="10" priority="1">
      <formula>AND($Q4=TRUE,$B4="Administrative")</formula>
    </cfRule>
  </conditionalFormatting>
  <conditionalFormatting sqref="E10:E43">
    <cfRule type="expression" dxfId="9" priority="3">
      <formula>AND($Q10=TRUE,$B10="eCQM")</formula>
    </cfRule>
  </conditionalFormatting>
  <conditionalFormatting sqref="F4:F9 D4:D9 D16:D34 F16:F43">
    <cfRule type="expression" dxfId="8" priority="210">
      <formula>$Q4=TRUE</formula>
    </cfRule>
  </conditionalFormatting>
  <conditionalFormatting sqref="F15 D15">
    <cfRule type="expression" dxfId="7" priority="11">
      <formula>$Q15=TRUE</formula>
    </cfRule>
  </conditionalFormatting>
  <conditionalFormatting sqref="F15:H15 I6:M43">
    <cfRule type="expression" dxfId="6" priority="7">
      <formula>$B6=""</formula>
    </cfRule>
  </conditionalFormatting>
  <conditionalFormatting sqref="F4:N4 F5:M5 F6:H9 N4:N43">
    <cfRule type="expression" dxfId="5" priority="141">
      <formula>$B4=""</formula>
    </cfRule>
  </conditionalFormatting>
  <conditionalFormatting sqref="G4:G9">
    <cfRule type="expression" dxfId="3" priority="133">
      <formula>AND($Q4=TRUE,$B4="eCQM")</formula>
    </cfRule>
  </conditionalFormatting>
  <conditionalFormatting sqref="G10:G43">
    <cfRule type="expression" dxfId="2" priority="6">
      <formula>AND($Q10=TRUE,$B10="eCQM")</formula>
    </cfRule>
  </conditionalFormatting>
  <conditionalFormatting sqref="N4:N43">
    <cfRule type="expression" dxfId="0" priority="147">
      <formula>$Q4=TRUE</formula>
    </cfRule>
  </conditionalFormatting>
  <dataValidations disablePrompts="1" xWindow="968" yWindow="568" count="4">
    <dataValidation type="decimal" allowBlank="1" showInputMessage="1" showErrorMessage="1" promptTitle="Instructions" prompt="Enter in your 2023 performance (0-100)" sqref="D4:D34" xr:uid="{00000000-0002-0000-0300-000000000000}">
      <formula1>0</formula1>
      <formula2>100</formula2>
    </dataValidation>
    <dataValidation type="custom" errorStyle="information" allowBlank="1" showInputMessage="1" showErrorMessage="1" errorTitle="Not Applicable" error="2022 performance not applicable for structural measures." sqref="D35:D43" xr:uid="{00000000-0002-0000-0300-000001000000}">
      <formula1>""</formula1>
    </dataValidation>
    <dataValidation type="whole" operator="greaterThanOrEqual" allowBlank="1" showInputMessage="1" showErrorMessage="1" errorTitle="Error" error="Please input a whole number for denominator size." promptTitle="Instructions" prompt="Please input the denominator size for the eCQM you have selected. Note that this does NOT apply to any other measure type. " sqref="E4:E43 G4:G43" xr:uid="{00000000-0002-0000-0300-000002000000}">
      <formula1>0</formula1>
    </dataValidation>
    <dataValidation type="decimal" allowBlank="1" showInputMessage="1" showErrorMessage="1" promptTitle="Instructions" prompt="Enter in your 2024 performance (0-100)" sqref="F4:F34" xr:uid="{00000000-0002-0000-0300-000003000000}">
      <formula1>0</formula1>
      <formula2>100</formula2>
    </dataValidation>
  </dataValidations>
  <pageMargins left="0.7" right="0.7" top="0.75" bottom="0.75" header="0.3" footer="0.3"/>
  <pageSetup orientation="portrait" horizontalDpi="1200" verticalDpi="1200" r:id="rId1"/>
  <ignoredErrors>
    <ignoredError sqref="J23:K23 K5 O23 M5 M23" formula="1"/>
  </ignoredErrors>
  <extLst>
    <ext xmlns:x14="http://schemas.microsoft.com/office/spreadsheetml/2009/9/main" uri="{78C0D931-6437-407d-A8EE-F0AAD7539E65}">
      <x14:conditionalFormattings>
        <x14:conditionalFormatting xmlns:xm="http://schemas.microsoft.com/office/excel/2006/main">
          <x14:cfRule type="expression" priority="132" id="{9D26E2A7-9362-419C-A7FE-8CC44E563C27}">
            <xm:f>AND($B4="Structural",'1. Measure Selection'!$M$5=TRUE)</xm:f>
            <x14:dxf>
              <font>
                <color theme="0" tint="-4.9989318521683403E-2"/>
              </font>
            </x14:dxf>
          </x14:cfRule>
          <xm:sqref>B4:E9</xm:sqref>
        </x14:conditionalFormatting>
        <x14:conditionalFormatting xmlns:xm="http://schemas.microsoft.com/office/excel/2006/main">
          <x14:cfRule type="expression" priority="5" id="{DABE19E4-43EA-4B68-98CF-6953B348BCD9}">
            <xm:f>AND($B10="Structural",'1. Measure Selection'!$M$5=TRUE)</xm:f>
            <x14:dxf>
              <font>
                <color theme="0" tint="-4.9989318521683403E-2"/>
              </font>
            </x14:dxf>
          </x14:cfRule>
          <xm:sqref>B10:H43</xm:sqref>
        </x14:conditionalFormatting>
        <x14:conditionalFormatting xmlns:xm="http://schemas.microsoft.com/office/excel/2006/main">
          <x14:cfRule type="expression" priority="146" id="{1A02FA42-5CA9-4A7C-B37D-264DF85D6BED}">
            <xm:f>AND($B4="Structural",'1. Measure Selection'!$M$5=TRUE)</xm:f>
            <x14:dxf>
              <font>
                <color theme="0" tint="-4.9989318521683403E-2"/>
              </font>
            </x14:dxf>
          </x14:cfRule>
          <xm:sqref>F4:N4 N4:N43 F5:M5 F6:H9</xm:sqref>
        </x14:conditionalFormatting>
        <x14:conditionalFormatting xmlns:xm="http://schemas.microsoft.com/office/excel/2006/main">
          <x14:cfRule type="expression" priority="9" id="{FA78AFB0-5D92-49BC-92D2-7240ED3852E4}">
            <xm:f>AND($B6="Structural",'1. Measure Selection'!$M$5=TRUE)</xm:f>
            <x14:dxf>
              <font>
                <color theme="0" tint="-4.9989318521683403E-2"/>
              </font>
            </x14:dxf>
          </x14:cfRule>
          <xm:sqref>I6:M43</xm:sqref>
        </x14:conditionalFormatting>
      </x14:conditionalFormattings>
    </ext>
    <ext xmlns:x14="http://schemas.microsoft.com/office/spreadsheetml/2009/9/main" uri="{CCE6A557-97BC-4b89-ADB6-D9C93CAAB3DF}">
      <x14:dataValidations xmlns:xm="http://schemas.microsoft.com/office/excel/2006/main" disablePrompts="1" xWindow="968" yWindow="568" count="1">
        <x14:dataValidation type="list" allowBlank="1" showInputMessage="1" showErrorMessage="1" errorTitle="Invalid answer" error="Please select whether or not you have met the measure requirements from the dropdown." promptTitle="Instructions" prompt="Enter whether or not you have met the measure requirements." xr:uid="{00000000-0002-0000-0300-000004000000}">
          <x14:formula1>
            <xm:f>DataValTab!$V$14:$V$18</xm:f>
          </x14:formula1>
          <xm:sqref>F35:F43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BED9E8"/>
  </sheetPr>
  <dimension ref="A1:BL435"/>
  <sheetViews>
    <sheetView zoomScale="90" zoomScaleNormal="90" workbookViewId="0">
      <selection sqref="A1:I2"/>
    </sheetView>
  </sheetViews>
  <sheetFormatPr defaultColWidth="9.28515625" defaultRowHeight="14.25"/>
  <cols>
    <col min="1" max="1" width="3.5703125" style="160" customWidth="1"/>
    <col min="2" max="3" width="7" style="160" customWidth="1"/>
    <col min="4" max="4" width="5.7109375" style="160" customWidth="1"/>
    <col min="5" max="5" width="44" style="160" customWidth="1"/>
    <col min="6" max="6" width="10.28515625" style="160" customWidth="1"/>
    <col min="7" max="7" width="15.5703125" style="160" customWidth="1"/>
    <col min="8" max="8" width="11.28515625" style="160" customWidth="1"/>
    <col min="9" max="9" width="4" style="160" customWidth="1"/>
    <col min="10" max="10" width="2.7109375" style="171" customWidth="1"/>
    <col min="11" max="11" width="35.5703125" style="171" customWidth="1"/>
    <col min="12" max="64" width="9.28515625" style="171"/>
    <col min="65" max="16384" width="9.28515625" style="160"/>
  </cols>
  <sheetData>
    <row r="1" spans="1:13" ht="15" customHeight="1">
      <c r="A1" s="547" t="s">
        <v>523</v>
      </c>
      <c r="B1" s="548"/>
      <c r="C1" s="548"/>
      <c r="D1" s="548"/>
      <c r="E1" s="548"/>
      <c r="F1" s="548"/>
      <c r="G1" s="548"/>
      <c r="H1" s="548"/>
      <c r="I1" s="549"/>
    </row>
    <row r="2" spans="1:13">
      <c r="A2" s="550"/>
      <c r="B2" s="551"/>
      <c r="C2" s="551"/>
      <c r="D2" s="551"/>
      <c r="E2" s="551"/>
      <c r="F2" s="551"/>
      <c r="G2" s="551"/>
      <c r="H2" s="551"/>
      <c r="I2" s="552"/>
    </row>
    <row r="3" spans="1:13" ht="15" customHeight="1">
      <c r="A3" s="181"/>
      <c r="B3" s="182"/>
      <c r="C3" s="182"/>
      <c r="D3" s="182"/>
      <c r="E3" s="182"/>
      <c r="F3" s="182"/>
      <c r="G3" s="182"/>
      <c r="H3" s="182"/>
      <c r="I3" s="183"/>
    </row>
    <row r="4" spans="1:13" ht="42" customHeight="1">
      <c r="A4" s="181"/>
      <c r="B4" s="553" t="s">
        <v>0</v>
      </c>
      <c r="C4" s="553"/>
      <c r="D4" s="554" t="s">
        <v>24</v>
      </c>
      <c r="E4" s="554"/>
      <c r="F4" s="184" t="s">
        <v>25</v>
      </c>
      <c r="G4" s="184" t="s">
        <v>102</v>
      </c>
      <c r="H4" s="184" t="s">
        <v>80</v>
      </c>
      <c r="I4" s="183"/>
      <c r="L4" s="559"/>
      <c r="M4" s="559"/>
    </row>
    <row r="5" spans="1:13" ht="24" customHeight="1">
      <c r="A5" s="181"/>
      <c r="B5" s="543" t="str">
        <f>IFERROR(VLOOKUP(1,'1. Measure Selection'!$A$16:$M$57,3,FALSE),"")</f>
        <v/>
      </c>
      <c r="C5" s="543"/>
      <c r="D5" s="542" t="str">
        <f>IFERROR(VLOOKUP(1,'1. Measure Selection'!$A$16:$M$57,4,FALSE),"Your Measures Will Populate Here")</f>
        <v>Your Measures Will Populate Here</v>
      </c>
      <c r="E5" s="542"/>
      <c r="F5" s="185" t="str">
        <f>IFERROR(VLOOKUP(1,'1. Measure Selection'!$A$16:$M$57,6,FALSE),"")</f>
        <v/>
      </c>
      <c r="G5" s="186" t="str">
        <f xml:space="preserve"> IFERROR((H5/F5),"")</f>
        <v/>
      </c>
      <c r="H5" s="187" t="str">
        <f>IFERROR(VLOOKUP(1,'1. Measure Selection'!$A$16:$M$57,13,FALSE),"")</f>
        <v/>
      </c>
      <c r="I5" s="183"/>
      <c r="L5" s="559"/>
      <c r="M5" s="559"/>
    </row>
    <row r="6" spans="1:13" ht="24" customHeight="1">
      <c r="A6" s="181"/>
      <c r="B6" s="543" t="str">
        <f>IFERROR(VLOOKUP(2,'1. Measure Selection'!$A$16:$M$57,3,FALSE),"")</f>
        <v/>
      </c>
      <c r="C6" s="543"/>
      <c r="D6" s="542" t="str">
        <f>IFERROR(VLOOKUP(2,'1. Measure Selection'!$A$16:$M$57,4,FALSE),"")</f>
        <v/>
      </c>
      <c r="E6" s="542"/>
      <c r="F6" s="185" t="str">
        <f>IFERROR(VLOOKUP(2,'1. Measure Selection'!$A$16:$M$57,6,FALSE),"")</f>
        <v/>
      </c>
      <c r="G6" s="186" t="str">
        <f xml:space="preserve"> IFERROR((H6/F6),"")</f>
        <v/>
      </c>
      <c r="H6" s="187" t="str">
        <f>IFERROR(VLOOKUP(2,'1. Measure Selection'!$A$16:$M$57,13,FALSE),"")</f>
        <v/>
      </c>
      <c r="I6" s="183"/>
      <c r="L6" s="559"/>
      <c r="M6" s="559"/>
    </row>
    <row r="7" spans="1:13" ht="24" customHeight="1">
      <c r="A7" s="181"/>
      <c r="B7" s="543" t="str">
        <f>IFERROR(VLOOKUP(3,'1. Measure Selection'!$A$16:$M$57,3,FALSE),"")</f>
        <v/>
      </c>
      <c r="C7" s="543"/>
      <c r="D7" s="542" t="str">
        <f>IFERROR(VLOOKUP(3,'1. Measure Selection'!$A$16:$M$57,4,FALSE),"")</f>
        <v/>
      </c>
      <c r="E7" s="542"/>
      <c r="F7" s="185" t="str">
        <f>IFERROR(VLOOKUP(3,'1. Measure Selection'!$A$16:$M$57,6,FALSE),"")</f>
        <v/>
      </c>
      <c r="G7" s="186" t="str">
        <f xml:space="preserve"> IFERROR((H7/F7),"")</f>
        <v/>
      </c>
      <c r="H7" s="187" t="str">
        <f>IFERROR(VLOOKUP(3,'1. Measure Selection'!$A$16:$M$57,13,FALSE),"")</f>
        <v/>
      </c>
      <c r="I7" s="183"/>
      <c r="L7" s="559"/>
      <c r="M7" s="559"/>
    </row>
    <row r="8" spans="1:13" ht="24" customHeight="1">
      <c r="A8" s="181"/>
      <c r="B8" s="543" t="str">
        <f>IFERROR(VLOOKUP(4,'1. Measure Selection'!$A$16:$M$57,3,FALSE),"")</f>
        <v/>
      </c>
      <c r="C8" s="543"/>
      <c r="D8" s="542" t="str">
        <f>IFERROR(VLOOKUP(4,'1. Measure Selection'!$A$16:$M$57,4,FALSE),"")</f>
        <v/>
      </c>
      <c r="E8" s="542"/>
      <c r="F8" s="185" t="str">
        <f>IFERROR(VLOOKUP(4,'1. Measure Selection'!$A$16:$M$57,6,FALSE),"")</f>
        <v/>
      </c>
      <c r="G8" s="186" t="str">
        <f>IFERROR((H8/F8),"")</f>
        <v/>
      </c>
      <c r="H8" s="187" t="str">
        <f>IFERROR(VLOOKUP(4,'1. Measure Selection'!$A$16:$M$57,13,FALSE),"")</f>
        <v/>
      </c>
      <c r="I8" s="183"/>
      <c r="K8" s="188"/>
    </row>
    <row r="9" spans="1:13" ht="24" customHeight="1">
      <c r="A9" s="181"/>
      <c r="B9" s="543" t="str">
        <f>IFERROR(VLOOKUP(5,'1. Measure Selection'!$A$16:$M$57,3,FALSE),"")</f>
        <v/>
      </c>
      <c r="C9" s="543"/>
      <c r="D9" s="542" t="str">
        <f>IFERROR(VLOOKUP(5,'1. Measure Selection'!$A$16:$M$57,4,FALSE),"")</f>
        <v/>
      </c>
      <c r="E9" s="542"/>
      <c r="F9" s="185" t="str">
        <f>IFERROR(VLOOKUP(5,'1. Measure Selection'!$A16:$M$57,6,FALSE),"")</f>
        <v/>
      </c>
      <c r="G9" s="186" t="str">
        <f>IFERROR((H9/F9),"")</f>
        <v/>
      </c>
      <c r="H9" s="187" t="str">
        <f>IFERROR(VLOOKUP(5,'1. Measure Selection'!$A$16:$M$57,13,FALSE),"")</f>
        <v/>
      </c>
      <c r="I9" s="183"/>
      <c r="K9" s="189"/>
      <c r="L9" s="190"/>
    </row>
    <row r="10" spans="1:13" ht="24" customHeight="1">
      <c r="A10" s="181"/>
      <c r="B10" s="543" t="str">
        <f>IFERROR(VLOOKUP(6,'1. Measure Selection'!$A$16:$M$57,3,FALSE),"")</f>
        <v/>
      </c>
      <c r="C10" s="543"/>
      <c r="D10" s="542" t="str">
        <f>IFERROR(VLOOKUP(6,'1. Measure Selection'!$A$16:$M$57,4,FALSE),"")</f>
        <v/>
      </c>
      <c r="E10" s="542"/>
      <c r="F10" s="185" t="str">
        <f>IFERROR(VLOOKUP(6,'1. Measure Selection'!$A$16:$M$57,6,FALSE),"")</f>
        <v/>
      </c>
      <c r="G10" s="186" t="str">
        <f>IFERROR((H10/F10),"")</f>
        <v/>
      </c>
      <c r="H10" s="187" t="str">
        <f>IFERROR(VLOOKUP(6,'1. Measure Selection'!$A$16:$M$57,13,FALSE),"")</f>
        <v/>
      </c>
      <c r="I10" s="183"/>
      <c r="K10" s="544" t="str">
        <f>IF(L10=1,"*Preventive Care and Screening: Body Mass Index (BMI) Screening and Follow-Up Plan goal has yet to be determined.","")</f>
        <v/>
      </c>
      <c r="L10" s="191">
        <f>COUNTIF(H5:H14,"TBD")</f>
        <v>0</v>
      </c>
    </row>
    <row r="11" spans="1:13" ht="24" customHeight="1">
      <c r="A11" s="181"/>
      <c r="B11" s="543" t="str">
        <f>IFERROR(VLOOKUP(7,'1. Measure Selection'!$A$16:$M$57,3,FALSE),"")</f>
        <v/>
      </c>
      <c r="C11" s="543"/>
      <c r="D11" s="542" t="str">
        <f>IFERROR(VLOOKUP(7,'1. Measure Selection'!$A$16:$M$57,4,FALSE),"")</f>
        <v/>
      </c>
      <c r="E11" s="542"/>
      <c r="F11" s="185" t="str">
        <f>IFERROR(VLOOKUP(7,'1. Measure Selection'!$A$16:$M$57,6,FALSE),"")</f>
        <v/>
      </c>
      <c r="G11" s="186" t="str">
        <f>IFERROR(( H11/F11),"")</f>
        <v/>
      </c>
      <c r="H11" s="187" t="str">
        <f>IFERROR(VLOOKUP(7,'1. Measure Selection'!$A$16:$M$57,13,FALSE),"")</f>
        <v/>
      </c>
      <c r="I11" s="183"/>
      <c r="K11" s="544"/>
      <c r="L11" s="190"/>
    </row>
    <row r="12" spans="1:13" ht="24" customHeight="1">
      <c r="A12" s="181"/>
      <c r="B12" s="543" t="str">
        <f>IFERROR(VLOOKUP(8,'1. Measure Selection'!$A$16:$M$57,3,FALSE),"")</f>
        <v/>
      </c>
      <c r="C12" s="543"/>
      <c r="D12" s="542" t="str">
        <f>IFERROR(VLOOKUP(8,'1. Measure Selection'!$A$16:$M$57,4,FALSE),"")</f>
        <v/>
      </c>
      <c r="E12" s="542"/>
      <c r="F12" s="185" t="str">
        <f>IFERROR(VLOOKUP(8,'1. Measure Selection'!$A$16:$M$57,6,FALSE),"")</f>
        <v/>
      </c>
      <c r="G12" s="186" t="str">
        <f xml:space="preserve"> IFERROR((H12/F12),"")</f>
        <v/>
      </c>
      <c r="H12" s="187" t="str">
        <f>IFERROR(VLOOKUP(8,'1. Measure Selection'!$A$16:$M$57,13,FALSE),"")</f>
        <v/>
      </c>
      <c r="I12" s="183"/>
      <c r="K12" s="223"/>
      <c r="L12" s="190"/>
    </row>
    <row r="13" spans="1:13" ht="24" customHeight="1">
      <c r="A13" s="181"/>
      <c r="B13" s="543" t="str">
        <f>IFERROR(VLOOKUP(9,'1. Measure Selection'!$A$16:$M$57,3,FALSE),"")</f>
        <v/>
      </c>
      <c r="C13" s="543"/>
      <c r="D13" s="542" t="str">
        <f>IFERROR(VLOOKUP(9,'1. Measure Selection'!$A$16:$M$57,4,FALSE),"")</f>
        <v/>
      </c>
      <c r="E13" s="542"/>
      <c r="F13" s="185" t="str">
        <f>IFERROR(VLOOKUP(9,'1. Measure Selection'!$A$16:$M$57,6,FALSE),"")</f>
        <v/>
      </c>
      <c r="G13" s="186" t="str">
        <f xml:space="preserve"> IFERROR((H13/F13),"")</f>
        <v/>
      </c>
      <c r="H13" s="187" t="str">
        <f>IFERROR(VLOOKUP(9,'1. Measure Selection'!$A$16:$M$57,13,FALSE),"")</f>
        <v/>
      </c>
      <c r="I13" s="183"/>
      <c r="K13" s="223"/>
    </row>
    <row r="14" spans="1:13" ht="24" customHeight="1">
      <c r="A14" s="181"/>
      <c r="B14" s="543" t="str">
        <f>IFERROR(VLOOKUP(10,'1. Measure Selection'!$A$16:$M$57,3,FALSE),"")</f>
        <v/>
      </c>
      <c r="C14" s="543"/>
      <c r="D14" s="542" t="str">
        <f>IFERROR(VLOOKUP(10,'1. Measure Selection'!$A$16:$M$57,4,FALSE),"")</f>
        <v/>
      </c>
      <c r="E14" s="542"/>
      <c r="F14" s="185" t="str">
        <f>IFERROR(VLOOKUP(10,'1. Measure Selection'!$A$16:$M$57,6,FALSE),"")</f>
        <v/>
      </c>
      <c r="G14" s="186" t="str">
        <f xml:space="preserve"> IFERROR((H14/F14),"")</f>
        <v/>
      </c>
      <c r="H14" s="187" t="str">
        <f>IFERROR(VLOOKUP(10,'1. Measure Selection'!$A$16:$M$57,13,FALSE),"")</f>
        <v/>
      </c>
      <c r="I14" s="183"/>
      <c r="K14" s="223"/>
    </row>
    <row r="15" spans="1:13" ht="24" customHeight="1">
      <c r="A15" s="192"/>
      <c r="B15" s="555" t="s">
        <v>28</v>
      </c>
      <c r="C15" s="555"/>
      <c r="D15" s="556" t="s">
        <v>101</v>
      </c>
      <c r="E15" s="556"/>
      <c r="F15" s="193">
        <f>'1. Measure Selection'!N5</f>
        <v>0</v>
      </c>
      <c r="G15" s="186" t="str">
        <f>IFERROR((H15/F15),"")</f>
        <v/>
      </c>
      <c r="H15" s="194">
        <f>F15</f>
        <v>0</v>
      </c>
      <c r="I15" s="557"/>
      <c r="K15" s="223"/>
    </row>
    <row r="16" spans="1:13" ht="20.25">
      <c r="A16" s="192"/>
      <c r="B16" s="195"/>
      <c r="C16" s="195"/>
      <c r="D16" s="196"/>
      <c r="E16" s="196"/>
      <c r="F16" s="197"/>
      <c r="G16" s="198"/>
      <c r="H16" s="199"/>
      <c r="I16" s="557"/>
      <c r="K16" s="223"/>
    </row>
    <row r="17" spans="1:13" ht="18.75" customHeight="1">
      <c r="A17" s="192"/>
      <c r="B17" s="195"/>
      <c r="C17" s="195"/>
      <c r="D17" s="558" t="s">
        <v>29</v>
      </c>
      <c r="E17" s="558"/>
      <c r="F17" s="200">
        <f>SUM(F5:F16)</f>
        <v>0</v>
      </c>
      <c r="G17" s="201" t="s">
        <v>26</v>
      </c>
      <c r="H17" s="202">
        <f ca="1">IF(SUMIF(B5:C15,"PCMH",H5:H15)+SUMIF(B5:C15,"Structural",H5:H15)&gt;180,180,SUMIF(B5:C15,"PCMH",H5:H15)+SUMIF(B5:C15,"Structural",H5:H15))+SUMIF(B5:C15,"eCQM",H5:H15)+SUMIF(B5:C15,"Administrative",H5:H15)</f>
        <v>0</v>
      </c>
      <c r="I17" s="557"/>
      <c r="K17" s="223"/>
    </row>
    <row r="18" spans="1:13">
      <c r="A18" s="181"/>
      <c r="B18" s="182"/>
      <c r="C18" s="182"/>
      <c r="D18" s="182"/>
      <c r="E18" s="182"/>
      <c r="F18" s="182"/>
      <c r="G18" s="203"/>
      <c r="H18" s="182"/>
      <c r="I18" s="183"/>
    </row>
    <row r="19" spans="1:13">
      <c r="A19" s="181"/>
      <c r="B19" s="545" t="s">
        <v>100</v>
      </c>
      <c r="C19" s="545"/>
      <c r="D19" s="545"/>
      <c r="E19" s="545"/>
      <c r="F19" s="545"/>
      <c r="G19" s="545"/>
      <c r="H19" s="546"/>
      <c r="I19" s="183"/>
      <c r="M19" s="204"/>
    </row>
    <row r="20" spans="1:13" ht="8.25" customHeight="1">
      <c r="A20" s="181"/>
      <c r="B20" s="545"/>
      <c r="C20" s="545"/>
      <c r="D20" s="545"/>
      <c r="E20" s="545"/>
      <c r="F20" s="545"/>
      <c r="G20" s="545"/>
      <c r="H20" s="546"/>
      <c r="I20" s="183"/>
    </row>
    <row r="21" spans="1:13" ht="8.25" customHeight="1">
      <c r="A21" s="181"/>
      <c r="B21" s="545"/>
      <c r="C21" s="545"/>
      <c r="D21" s="545"/>
      <c r="E21" s="545"/>
      <c r="F21" s="545"/>
      <c r="G21" s="545"/>
      <c r="H21" s="546"/>
      <c r="I21" s="183"/>
    </row>
    <row r="22" spans="1:13" ht="7.5" customHeight="1">
      <c r="A22" s="181"/>
      <c r="B22" s="205"/>
      <c r="C22" s="205"/>
      <c r="D22" s="205"/>
      <c r="E22" s="205"/>
      <c r="F22" s="206"/>
      <c r="G22" s="207"/>
      <c r="H22" s="207"/>
      <c r="I22" s="183"/>
    </row>
    <row r="23" spans="1:13" ht="12.75" customHeight="1">
      <c r="A23" s="181"/>
      <c r="B23" s="539" t="s">
        <v>430</v>
      </c>
      <c r="C23" s="539"/>
      <c r="D23" s="539"/>
      <c r="E23" s="541">
        <f ca="1">IF(SUMIF(B5:C15,"PCMH",H5:H15)+SUMIF(B5:C15,"Structural",F5:F15)&gt;180,180,SUMIF(B5:C15,"PCMH",H5:H15)+SUMIF(B5:C15,"Structural",H5:H15))</f>
        <v>0</v>
      </c>
      <c r="F23" s="541"/>
      <c r="G23" s="541"/>
      <c r="H23" s="541"/>
      <c r="I23" s="183"/>
    </row>
    <row r="24" spans="1:13" ht="12.75" customHeight="1">
      <c r="A24" s="181"/>
      <c r="B24" s="539"/>
      <c r="C24" s="539"/>
      <c r="D24" s="539"/>
      <c r="E24" s="541"/>
      <c r="F24" s="541"/>
      <c r="G24" s="541"/>
      <c r="H24" s="541"/>
      <c r="I24" s="183"/>
    </row>
    <row r="25" spans="1:13" ht="12.75" customHeight="1">
      <c r="A25" s="181"/>
      <c r="B25" s="539"/>
      <c r="C25" s="539"/>
      <c r="D25" s="539"/>
      <c r="E25" s="541"/>
      <c r="F25" s="541"/>
      <c r="G25" s="541"/>
      <c r="H25" s="541"/>
      <c r="I25" s="208"/>
    </row>
    <row r="26" spans="1:13" ht="6.75" customHeight="1">
      <c r="A26" s="181"/>
      <c r="B26" s="205"/>
      <c r="C26" s="205"/>
      <c r="D26" s="205"/>
      <c r="E26" s="205"/>
      <c r="F26" s="209"/>
      <c r="G26" s="209"/>
      <c r="H26" s="207"/>
      <c r="I26" s="208"/>
    </row>
    <row r="27" spans="1:13" ht="12.75" customHeight="1">
      <c r="A27" s="181"/>
      <c r="B27" s="540" t="s">
        <v>30</v>
      </c>
      <c r="C27" s="540"/>
      <c r="D27" s="540"/>
      <c r="E27" s="541">
        <f ca="1">SUMIF(B5:C15,"eCQM",H5:H15)+SUMIF(B5:C15,"Administrative",H5:H15)</f>
        <v>0</v>
      </c>
      <c r="F27" s="541"/>
      <c r="G27" s="541"/>
      <c r="H27" s="541"/>
      <c r="I27" s="208"/>
    </row>
    <row r="28" spans="1:13" ht="12.75" customHeight="1">
      <c r="A28" s="181"/>
      <c r="B28" s="540"/>
      <c r="C28" s="540"/>
      <c r="D28" s="540"/>
      <c r="E28" s="541"/>
      <c r="F28" s="541"/>
      <c r="G28" s="541"/>
      <c r="H28" s="541"/>
      <c r="I28" s="208"/>
    </row>
    <row r="29" spans="1:13" ht="12.75" customHeight="1">
      <c r="A29" s="181"/>
      <c r="B29" s="540"/>
      <c r="C29" s="540"/>
      <c r="D29" s="540"/>
      <c r="E29" s="541"/>
      <c r="F29" s="541"/>
      <c r="G29" s="541"/>
      <c r="H29" s="541"/>
      <c r="I29" s="208"/>
    </row>
    <row r="30" spans="1:13" ht="26.25">
      <c r="A30" s="181"/>
      <c r="B30" s="210"/>
      <c r="C30" s="210"/>
      <c r="D30" s="210"/>
      <c r="E30" s="211"/>
      <c r="F30" s="207"/>
      <c r="G30" s="212"/>
      <c r="H30" s="212"/>
      <c r="I30" s="208"/>
    </row>
    <row r="31" spans="1:13" ht="24.75" customHeight="1">
      <c r="A31" s="213"/>
      <c r="B31" s="214"/>
      <c r="C31" s="214"/>
      <c r="D31" s="214"/>
      <c r="E31" s="538"/>
      <c r="F31" s="538"/>
      <c r="G31" s="538"/>
      <c r="H31" s="538"/>
      <c r="I31" s="215"/>
    </row>
    <row r="32" spans="1:13" s="171" customFormat="1" ht="12.75" customHeight="1"/>
    <row r="33" s="171" customFormat="1"/>
    <row r="34" s="171" customFormat="1"/>
    <row r="35" s="171" customFormat="1"/>
    <row r="36" s="171" customFormat="1"/>
    <row r="37" s="171" customFormat="1"/>
    <row r="38" s="171" customFormat="1"/>
    <row r="39" s="171" customFormat="1"/>
    <row r="40" s="171" customFormat="1"/>
    <row r="41" s="171" customFormat="1"/>
    <row r="42" s="171" customFormat="1"/>
    <row r="43" s="171" customFormat="1"/>
    <row r="44" s="171" customFormat="1"/>
    <row r="45" s="171" customFormat="1"/>
    <row r="46" s="171" customFormat="1"/>
    <row r="47" s="171" customFormat="1"/>
    <row r="48" s="171" customFormat="1"/>
    <row r="49" s="171" customFormat="1"/>
    <row r="50" s="171" customFormat="1"/>
    <row r="51" s="171" customFormat="1"/>
    <row r="52" s="171" customFormat="1"/>
    <row r="53" s="171" customFormat="1"/>
    <row r="54" s="171" customFormat="1"/>
    <row r="55" s="171" customFormat="1"/>
    <row r="56" s="171" customFormat="1"/>
    <row r="57" s="171" customFormat="1"/>
    <row r="58" s="171" customFormat="1"/>
    <row r="59" s="171" customFormat="1"/>
    <row r="60" s="171" customFormat="1"/>
    <row r="61" s="171" customFormat="1"/>
    <row r="62" s="171" customFormat="1"/>
    <row r="63" s="171" customFormat="1"/>
    <row r="64" s="171" customFormat="1"/>
    <row r="65" s="171" customFormat="1"/>
    <row r="66" s="171" customFormat="1"/>
    <row r="67" s="171" customFormat="1"/>
    <row r="68" s="171" customFormat="1"/>
    <row r="69" s="171" customFormat="1"/>
    <row r="70" s="171" customFormat="1"/>
    <row r="71" s="171" customFormat="1"/>
    <row r="72" s="171" customFormat="1"/>
    <row r="73" s="171" customFormat="1"/>
    <row r="74" s="171" customFormat="1"/>
    <row r="75" s="171" customFormat="1"/>
    <row r="76" s="171" customFormat="1"/>
    <row r="77" s="171" customFormat="1"/>
    <row r="78" s="171" customFormat="1"/>
    <row r="79" s="171" customFormat="1"/>
    <row r="80" s="171" customFormat="1"/>
    <row r="81" s="171" customFormat="1"/>
    <row r="82" s="171" customFormat="1"/>
    <row r="83" s="171" customFormat="1"/>
    <row r="84" s="171" customFormat="1"/>
    <row r="85" s="171" customFormat="1"/>
    <row r="86" s="171" customFormat="1"/>
    <row r="87" s="171" customFormat="1"/>
    <row r="88" s="171" customFormat="1"/>
    <row r="89" s="171" customFormat="1"/>
    <row r="90" s="171" customFormat="1"/>
    <row r="91" s="171" customFormat="1"/>
    <row r="92" s="171" customFormat="1"/>
    <row r="93" s="171" customFormat="1"/>
    <row r="94" s="171" customFormat="1"/>
    <row r="95" s="171" customFormat="1"/>
    <row r="96" s="171" customFormat="1"/>
    <row r="97" s="171" customFormat="1"/>
    <row r="98" s="171" customFormat="1"/>
    <row r="99" s="171" customFormat="1"/>
    <row r="100" s="171" customFormat="1"/>
    <row r="101" s="171" customFormat="1"/>
    <row r="102" s="171" customFormat="1"/>
    <row r="103" s="171" customFormat="1"/>
    <row r="104" s="171" customFormat="1"/>
    <row r="105" s="171" customFormat="1"/>
    <row r="106" s="171" customFormat="1"/>
    <row r="107" s="171" customFormat="1"/>
    <row r="108" s="171" customFormat="1"/>
    <row r="109" s="171" customFormat="1"/>
    <row r="110" s="171" customFormat="1"/>
    <row r="111" s="171" customFormat="1"/>
    <row r="112" s="171" customFormat="1"/>
    <row r="113" s="171" customFormat="1"/>
    <row r="114" s="171" customFormat="1"/>
    <row r="115" s="171" customFormat="1"/>
    <row r="116" s="171" customFormat="1"/>
    <row r="117" s="171" customFormat="1"/>
    <row r="118" s="171" customFormat="1"/>
    <row r="119" s="171" customFormat="1"/>
    <row r="120" s="171" customFormat="1"/>
    <row r="121" s="171" customFormat="1"/>
    <row r="122" s="171" customFormat="1"/>
    <row r="123" s="171" customFormat="1"/>
    <row r="124" s="171" customFormat="1"/>
    <row r="125" s="171" customFormat="1"/>
    <row r="126" s="171" customFormat="1"/>
    <row r="127" s="171" customFormat="1"/>
    <row r="128" s="171" customFormat="1"/>
    <row r="129" s="171" customFormat="1"/>
    <row r="130" s="171" customFormat="1"/>
    <row r="131" s="171" customFormat="1"/>
    <row r="132" s="171" customFormat="1"/>
    <row r="133" s="171" customFormat="1"/>
    <row r="134" s="171" customFormat="1"/>
    <row r="135" s="171" customFormat="1"/>
    <row r="136" s="171" customFormat="1"/>
    <row r="137" s="171" customFormat="1"/>
    <row r="138" s="171" customFormat="1"/>
    <row r="139" s="171" customFormat="1"/>
    <row r="140" s="171" customFormat="1"/>
    <row r="141" s="171" customFormat="1"/>
    <row r="142" s="171" customFormat="1"/>
    <row r="143" s="171" customFormat="1"/>
    <row r="144" s="171" customFormat="1"/>
    <row r="145" s="171" customFormat="1"/>
    <row r="146" s="171" customFormat="1"/>
    <row r="147" s="171" customFormat="1"/>
    <row r="148" s="171" customFormat="1"/>
    <row r="149" s="171" customFormat="1"/>
    <row r="150" s="171" customFormat="1"/>
    <row r="151" s="171" customFormat="1"/>
    <row r="152" s="171" customFormat="1"/>
    <row r="153" s="171" customFormat="1"/>
    <row r="154" s="171" customFormat="1"/>
    <row r="155" s="171" customFormat="1"/>
    <row r="156" s="171" customFormat="1"/>
    <row r="157" s="171" customFormat="1"/>
    <row r="158" s="171" customFormat="1"/>
    <row r="159" s="171" customFormat="1"/>
    <row r="160" s="171" customFormat="1"/>
    <row r="161" s="171" customFormat="1"/>
    <row r="162" s="171" customFormat="1"/>
    <row r="163" s="171" customFormat="1"/>
    <row r="164" s="171" customFormat="1"/>
    <row r="165" s="171" customFormat="1"/>
    <row r="166" s="171" customFormat="1"/>
    <row r="167" s="171" customFormat="1"/>
    <row r="168" s="171" customFormat="1"/>
    <row r="169" s="171" customFormat="1"/>
    <row r="170" s="171" customFormat="1"/>
    <row r="171" s="171" customFormat="1"/>
    <row r="172" s="171" customFormat="1"/>
    <row r="173" s="171" customFormat="1"/>
    <row r="174" s="171" customFormat="1"/>
    <row r="175" s="171" customFormat="1"/>
    <row r="176" s="171" customFormat="1"/>
    <row r="177" s="171" customFormat="1"/>
    <row r="178" s="171" customFormat="1"/>
    <row r="179" s="171" customFormat="1"/>
    <row r="180" s="171" customFormat="1"/>
    <row r="181" s="171" customFormat="1"/>
    <row r="182" s="171" customFormat="1"/>
    <row r="183" s="171" customFormat="1"/>
    <row r="184" s="171" customFormat="1"/>
    <row r="185" s="171" customFormat="1"/>
    <row r="186" s="171" customFormat="1"/>
    <row r="187" s="171" customFormat="1"/>
    <row r="188" s="171" customFormat="1"/>
    <row r="189" s="171" customFormat="1"/>
    <row r="190" s="171" customFormat="1"/>
    <row r="191" s="171" customFormat="1"/>
    <row r="192" s="171" customFormat="1"/>
    <row r="193" s="171" customFormat="1"/>
    <row r="194" s="171" customFormat="1"/>
    <row r="195" s="171" customFormat="1"/>
    <row r="196" s="171" customFormat="1"/>
    <row r="197" s="171" customFormat="1"/>
    <row r="198" s="171" customFormat="1"/>
    <row r="199" s="171" customFormat="1"/>
    <row r="200" s="171" customFormat="1"/>
    <row r="201" s="171" customFormat="1"/>
    <row r="202" s="171" customFormat="1"/>
    <row r="203" s="171" customFormat="1"/>
    <row r="204" s="171" customFormat="1"/>
    <row r="205" s="171" customFormat="1"/>
    <row r="206" s="171" customFormat="1"/>
    <row r="207" s="171" customFormat="1"/>
    <row r="208" s="171" customFormat="1"/>
    <row r="209" s="171" customFormat="1"/>
    <row r="210" s="171" customFormat="1"/>
    <row r="211" s="171" customFormat="1"/>
    <row r="212" s="171" customFormat="1"/>
    <row r="213" s="171" customFormat="1"/>
    <row r="214" s="171" customFormat="1"/>
    <row r="215" s="171" customFormat="1"/>
    <row r="216" s="171" customFormat="1"/>
    <row r="217" s="171" customFormat="1"/>
    <row r="218" s="171" customFormat="1"/>
    <row r="219" s="171" customFormat="1"/>
    <row r="220" s="171" customFormat="1"/>
    <row r="221" s="171" customFormat="1"/>
    <row r="222" s="171" customFormat="1"/>
    <row r="223" s="171" customFormat="1"/>
    <row r="224" s="171" customFormat="1"/>
    <row r="225" s="171" customFormat="1"/>
    <row r="226" s="171" customFormat="1"/>
    <row r="227" s="171" customFormat="1"/>
    <row r="228" s="171" customFormat="1"/>
    <row r="229" s="171" customFormat="1"/>
    <row r="230" s="171" customFormat="1"/>
    <row r="231" s="171" customFormat="1"/>
    <row r="232" s="171" customFormat="1"/>
    <row r="233" s="171" customFormat="1"/>
    <row r="234" s="171" customFormat="1"/>
    <row r="235" s="171" customFormat="1"/>
    <row r="236" s="171" customFormat="1"/>
    <row r="237" s="171" customFormat="1"/>
    <row r="238" s="171" customFormat="1"/>
    <row r="239" s="171" customFormat="1"/>
    <row r="240" s="171" customFormat="1"/>
    <row r="241" s="171" customFormat="1"/>
    <row r="242" s="171" customFormat="1"/>
    <row r="243" s="171" customFormat="1"/>
    <row r="244" s="171" customFormat="1"/>
    <row r="245" s="171" customFormat="1"/>
    <row r="246" s="171" customFormat="1"/>
    <row r="247" s="171" customFormat="1"/>
    <row r="248" s="171" customFormat="1"/>
    <row r="249" s="171" customFormat="1"/>
    <row r="250" s="171" customFormat="1"/>
    <row r="251" s="171" customFormat="1"/>
    <row r="252" s="171" customFormat="1"/>
    <row r="253" s="171" customFormat="1"/>
    <row r="254" s="171" customFormat="1"/>
    <row r="255" s="171" customFormat="1"/>
    <row r="256" s="171" customFormat="1"/>
    <row r="257" s="171" customFormat="1"/>
    <row r="258" s="171" customFormat="1"/>
    <row r="259" s="171" customFormat="1"/>
    <row r="260" s="171" customFormat="1"/>
    <row r="261" s="171" customFormat="1"/>
    <row r="262" s="171" customFormat="1"/>
    <row r="263" s="171" customFormat="1"/>
    <row r="264" s="171" customFormat="1"/>
    <row r="265" s="171" customFormat="1"/>
    <row r="266" s="171" customFormat="1"/>
    <row r="267" s="171" customFormat="1"/>
    <row r="268" s="171" customFormat="1"/>
    <row r="269" s="171" customFormat="1"/>
    <row r="270" s="171" customFormat="1"/>
    <row r="271" s="171" customFormat="1"/>
    <row r="272" s="171" customFormat="1"/>
    <row r="273" s="171" customFormat="1"/>
    <row r="274" s="171" customFormat="1"/>
    <row r="275" s="171" customFormat="1"/>
    <row r="276" s="171" customFormat="1"/>
    <row r="277" s="171" customFormat="1"/>
    <row r="278" s="171" customFormat="1"/>
    <row r="279" s="171" customFormat="1"/>
    <row r="280" s="171" customFormat="1"/>
    <row r="281" s="171" customFormat="1"/>
    <row r="282" s="171" customFormat="1"/>
    <row r="283" s="171" customFormat="1"/>
    <row r="284" s="171" customFormat="1"/>
    <row r="285" s="171" customFormat="1"/>
    <row r="286" s="171" customFormat="1"/>
    <row r="287" s="171" customFormat="1"/>
    <row r="288" s="171" customFormat="1"/>
    <row r="289" s="171" customFormat="1"/>
    <row r="290" s="171" customFormat="1"/>
    <row r="291" s="171" customFormat="1"/>
    <row r="292" s="171" customFormat="1"/>
    <row r="293" s="171" customFormat="1"/>
    <row r="294" s="171" customFormat="1"/>
    <row r="295" s="171" customFormat="1"/>
    <row r="296" s="171" customFormat="1"/>
    <row r="297" s="171" customFormat="1"/>
    <row r="298" s="171" customFormat="1"/>
    <row r="299" s="171" customFormat="1"/>
    <row r="300" s="171" customFormat="1"/>
    <row r="301" s="171" customFormat="1"/>
    <row r="302" s="171" customFormat="1"/>
    <row r="303" s="171" customFormat="1"/>
    <row r="304" s="171" customFormat="1"/>
    <row r="305" s="171" customFormat="1"/>
    <row r="306" s="171" customFormat="1"/>
    <row r="307" s="171" customFormat="1"/>
    <row r="308" s="171" customFormat="1"/>
    <row r="309" s="171" customFormat="1"/>
    <row r="310" s="171" customFormat="1"/>
    <row r="311" s="171" customFormat="1"/>
    <row r="312" s="171" customFormat="1"/>
    <row r="313" s="171" customFormat="1"/>
    <row r="314" s="171" customFormat="1"/>
    <row r="315" s="171" customFormat="1"/>
    <row r="316" s="171" customFormat="1"/>
    <row r="317" s="171" customFormat="1"/>
    <row r="318" s="171" customFormat="1"/>
    <row r="319" s="171" customFormat="1"/>
    <row r="320" s="171" customFormat="1"/>
    <row r="321" s="171" customFormat="1"/>
    <row r="322" s="171" customFormat="1"/>
    <row r="323" s="171" customFormat="1"/>
    <row r="324" s="171" customFormat="1"/>
    <row r="325" s="171" customFormat="1"/>
    <row r="326" s="171" customFormat="1"/>
    <row r="327" s="171" customFormat="1"/>
    <row r="328" s="171" customFormat="1"/>
    <row r="329" s="171" customFormat="1"/>
    <row r="330" s="171" customFormat="1"/>
    <row r="331" s="171" customFormat="1"/>
    <row r="332" s="171" customFormat="1"/>
    <row r="333" s="171" customFormat="1"/>
    <row r="334" s="171" customFormat="1"/>
    <row r="335" s="171" customFormat="1"/>
    <row r="336" s="171" customFormat="1"/>
    <row r="337" s="171" customFormat="1"/>
    <row r="338" s="171" customFormat="1"/>
    <row r="339" s="171" customFormat="1"/>
    <row r="340" s="171" customFormat="1"/>
    <row r="341" s="171" customFormat="1"/>
    <row r="342" s="171" customFormat="1"/>
    <row r="343" s="171" customFormat="1"/>
    <row r="344" s="171" customFormat="1"/>
    <row r="345" s="171" customFormat="1"/>
    <row r="346" s="171" customFormat="1"/>
    <row r="347" s="171" customFormat="1"/>
    <row r="348" s="171" customFormat="1"/>
    <row r="349" s="171" customFormat="1"/>
    <row r="350" s="171" customFormat="1"/>
    <row r="351" s="171" customFormat="1"/>
    <row r="352" s="171" customFormat="1"/>
    <row r="353" s="171" customFormat="1"/>
    <row r="354" s="171" customFormat="1"/>
    <row r="355" s="171" customFormat="1"/>
    <row r="356" s="171" customFormat="1"/>
    <row r="357" s="171" customFormat="1"/>
    <row r="358" s="171" customFormat="1"/>
    <row r="359" s="171" customFormat="1"/>
    <row r="360" s="171" customFormat="1"/>
    <row r="361" s="171" customFormat="1"/>
    <row r="362" s="171" customFormat="1"/>
    <row r="363" s="171" customFormat="1"/>
    <row r="364" s="171" customFormat="1"/>
    <row r="365" s="171" customFormat="1"/>
    <row r="366" s="171" customFormat="1"/>
    <row r="367" s="171" customFormat="1"/>
    <row r="368" s="171" customFormat="1"/>
    <row r="369" s="171" customFormat="1"/>
    <row r="370" s="171" customFormat="1"/>
    <row r="371" s="171" customFormat="1"/>
    <row r="372" s="171" customFormat="1"/>
    <row r="373" s="171" customFormat="1"/>
    <row r="374" s="171" customFormat="1"/>
    <row r="375" s="171" customFormat="1"/>
    <row r="376" s="171" customFormat="1"/>
    <row r="377" s="171" customFormat="1"/>
    <row r="378" s="171" customFormat="1"/>
    <row r="379" s="171" customFormat="1"/>
    <row r="380" s="171" customFormat="1"/>
    <row r="381" s="171" customFormat="1"/>
    <row r="382" s="171" customFormat="1"/>
    <row r="383" s="171" customFormat="1"/>
    <row r="384" s="171" customFormat="1"/>
    <row r="385" s="171" customFormat="1"/>
    <row r="386" s="171" customFormat="1"/>
    <row r="387" s="171" customFormat="1"/>
    <row r="388" s="171" customFormat="1"/>
    <row r="389" s="171" customFormat="1"/>
    <row r="390" s="171" customFormat="1"/>
    <row r="391" s="171" customFormat="1"/>
    <row r="392" s="171" customFormat="1"/>
    <row r="393" s="171" customFormat="1"/>
    <row r="394" s="171" customFormat="1"/>
    <row r="395" s="171" customFormat="1"/>
    <row r="396" s="171" customFormat="1"/>
    <row r="397" s="171" customFormat="1"/>
    <row r="398" s="171" customFormat="1"/>
    <row r="399" s="171" customFormat="1"/>
    <row r="400" s="171" customFormat="1"/>
    <row r="401" s="171" customFormat="1"/>
    <row r="402" s="171" customFormat="1"/>
    <row r="403" s="171" customFormat="1"/>
    <row r="404" s="171" customFormat="1"/>
    <row r="405" s="171" customFormat="1"/>
    <row r="406" s="171" customFormat="1"/>
    <row r="407" s="171" customFormat="1"/>
    <row r="408" s="171" customFormat="1"/>
    <row r="409" s="171" customFormat="1"/>
    <row r="410" s="171" customFormat="1"/>
    <row r="411" s="171" customFormat="1"/>
    <row r="412" s="171" customFormat="1"/>
    <row r="413" s="171" customFormat="1"/>
    <row r="414" s="171" customFormat="1"/>
    <row r="415" s="171" customFormat="1"/>
    <row r="416" s="171" customFormat="1"/>
    <row r="417" s="171" customFormat="1"/>
    <row r="418" s="171" customFormat="1"/>
    <row r="419" s="171" customFormat="1"/>
    <row r="420" s="171" customFormat="1"/>
    <row r="421" s="171" customFormat="1"/>
    <row r="422" s="171" customFormat="1"/>
    <row r="423" s="171" customFormat="1"/>
    <row r="424" s="171" customFormat="1"/>
    <row r="425" s="171" customFormat="1"/>
    <row r="426" s="171" customFormat="1"/>
    <row r="427" s="171" customFormat="1"/>
    <row r="428" s="171" customFormat="1"/>
    <row r="429" s="171" customFormat="1"/>
    <row r="430" s="171" customFormat="1"/>
    <row r="431" s="171" customFormat="1"/>
    <row r="432" s="171" customFormat="1"/>
    <row r="433" s="171" customFormat="1"/>
    <row r="434" s="171" customFormat="1"/>
    <row r="435" s="171" customFormat="1"/>
  </sheetData>
  <sheetProtection algorithmName="SHA-512" hashValue="XjR2ctZ37iQhlvoBCKl17FwwSeETJHO9g1XRSQPBrdkkZTPtv3SmyuLNmBQBoebaPPed25IYx6SK4OycvlWikA==" saltValue="baaMWUdjWtLd+IjGaEI1Nw==" spinCount="100000" sheet="1" objects="1" scenarios="1"/>
  <mergeCells count="35">
    <mergeCell ref="L4:M7"/>
    <mergeCell ref="B5:C5"/>
    <mergeCell ref="D5:E5"/>
    <mergeCell ref="B6:C6"/>
    <mergeCell ref="D6:E6"/>
    <mergeCell ref="K10:K11"/>
    <mergeCell ref="B19:H21"/>
    <mergeCell ref="B10:C10"/>
    <mergeCell ref="D10:E10"/>
    <mergeCell ref="A1:I2"/>
    <mergeCell ref="B4:C4"/>
    <mergeCell ref="D4:E4"/>
    <mergeCell ref="B7:C7"/>
    <mergeCell ref="D7:E7"/>
    <mergeCell ref="B15:C15"/>
    <mergeCell ref="D15:E15"/>
    <mergeCell ref="I15:I17"/>
    <mergeCell ref="D17:E17"/>
    <mergeCell ref="B8:C8"/>
    <mergeCell ref="D8:E8"/>
    <mergeCell ref="B9:C9"/>
    <mergeCell ref="D9:E9"/>
    <mergeCell ref="B14:C14"/>
    <mergeCell ref="D14:E14"/>
    <mergeCell ref="B11:C11"/>
    <mergeCell ref="D11:E11"/>
    <mergeCell ref="B12:C12"/>
    <mergeCell ref="D12:E12"/>
    <mergeCell ref="B13:C13"/>
    <mergeCell ref="D13:E13"/>
    <mergeCell ref="E31:H31"/>
    <mergeCell ref="B23:D25"/>
    <mergeCell ref="B27:D29"/>
    <mergeCell ref="E23:H25"/>
    <mergeCell ref="E27:H29"/>
  </mergeCells>
  <conditionalFormatting sqref="G5:G15">
    <cfRule type="dataBar" priority="3">
      <dataBar>
        <cfvo type="min"/>
        <cfvo type="max"/>
        <color rgb="FFFFC000"/>
      </dataBar>
      <extLst>
        <ext xmlns:x14="http://schemas.microsoft.com/office/spreadsheetml/2009/9/main" uri="{B025F937-C7B1-47D3-B67F-A62EFF666E3E}">
          <x14:id>{F8CAC6EF-F821-4634-AA61-327D7A38E60A}</x14:id>
        </ext>
      </extLst>
    </cfRule>
  </conditionalFormatting>
  <pageMargins left="0.7" right="0.7" top="0.75" bottom="0.75" header="0.3" footer="0.3"/>
  <pageSetup scale="84" orientation="portrait" horizontalDpi="1200" verticalDpi="12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F8CAC6EF-F821-4634-AA61-327D7A38E60A}">
            <x14:dataBar minLength="0" maxLength="100" gradient="0">
              <x14:cfvo type="autoMin"/>
              <x14:cfvo type="autoMax"/>
              <x14:negativeFillColor rgb="FFFF0000"/>
              <x14:axisColor rgb="FF000000"/>
            </x14:dataBar>
          </x14:cfRule>
          <xm:sqref>G5:G15</xm:sqref>
        </x14:conditionalFormatting>
      </x14:conditionalFormattings>
    </ext>
    <ext xmlns:x14="http://schemas.microsoft.com/office/spreadsheetml/2009/9/main" uri="{05C60535-1F16-4fd2-B633-F4F36F0B64E0}">
      <x14:sparklineGroups xmlns:xm="http://schemas.microsoft.com/office/excel/2006/main">
        <x14:sparklineGroup displayEmptyCellsAs="gap" xr2:uid="{00000000-0003-0000-0400-000000000000}">
          <x14:colorSeries rgb="FF376092"/>
          <x14:colorNegative rgb="FFD00000"/>
          <x14:colorAxis rgb="FF000000"/>
          <x14:colorMarkers rgb="FFD00000"/>
          <x14:colorFirst rgb="FFD00000"/>
          <x14:colorLast rgb="FFD00000"/>
          <x14:colorHigh rgb="FFD00000"/>
          <x14:colorLow rgb="FFD00000"/>
          <x14:sparklines>
            <x14:sparkline>
              <xm:f>'3. Dashboard'!F5:F5</xm:f>
              <xm:sqref>L4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249977111117893"/>
  </sheetPr>
  <dimension ref="A1:BH641"/>
  <sheetViews>
    <sheetView topLeftCell="G1" zoomScaleNormal="100" workbookViewId="0">
      <selection activeCell="I84" sqref="I84:L85"/>
    </sheetView>
  </sheetViews>
  <sheetFormatPr defaultRowHeight="15"/>
  <cols>
    <col min="1" max="1" width="16.42578125" bestFit="1" customWidth="1"/>
    <col min="2" max="2" width="17.5703125" bestFit="1" customWidth="1"/>
    <col min="3" max="3" width="99" hidden="1" customWidth="1"/>
    <col min="4" max="4" width="15" bestFit="1" customWidth="1"/>
    <col min="5" max="5" width="48.42578125" bestFit="1" customWidth="1"/>
    <col min="6" max="6" width="118" bestFit="1" customWidth="1"/>
    <col min="7" max="7" width="17.28515625" style="22" bestFit="1" customWidth="1"/>
    <col min="8" max="8" width="11" style="22" bestFit="1" customWidth="1"/>
    <col min="9" max="10" width="16" style="22" bestFit="1" customWidth="1"/>
    <col min="11" max="11" width="21.42578125" bestFit="1" customWidth="1"/>
    <col min="12" max="12" width="118" bestFit="1" customWidth="1"/>
    <col min="13" max="13" width="17.28515625" bestFit="1" customWidth="1"/>
    <col min="14" max="14" width="11" bestFit="1" customWidth="1"/>
    <col min="15" max="16" width="16" bestFit="1" customWidth="1"/>
    <col min="17" max="20" width="9.140625" hidden="1" customWidth="1"/>
    <col min="21" max="21" width="1.28515625" hidden="1" customWidth="1"/>
    <col min="22" max="22" width="58.7109375" bestFit="1" customWidth="1"/>
    <col min="23" max="25" width="9.140625" customWidth="1"/>
  </cols>
  <sheetData>
    <row r="1" spans="1:22" ht="15" customHeight="1">
      <c r="A1" s="374" t="s">
        <v>109</v>
      </c>
      <c r="B1" s="381" t="s">
        <v>859</v>
      </c>
      <c r="F1" s="69"/>
      <c r="G1" s="140"/>
      <c r="H1" s="140"/>
      <c r="I1" s="140"/>
      <c r="J1" s="140"/>
      <c r="K1" s="5"/>
      <c r="L1" s="5"/>
      <c r="M1" s="5"/>
      <c r="N1" s="5"/>
      <c r="O1" s="5"/>
      <c r="P1" s="5"/>
    </row>
    <row r="2" spans="1:22" ht="15" customHeight="1">
      <c r="A2" s="375" t="s">
        <v>110</v>
      </c>
      <c r="D2" s="5"/>
      <c r="E2" s="226" t="s">
        <v>438</v>
      </c>
      <c r="F2" s="226"/>
      <c r="K2" s="5"/>
      <c r="M2" s="5"/>
      <c r="N2" s="5"/>
      <c r="O2" s="5"/>
      <c r="P2" s="5"/>
    </row>
    <row r="3" spans="1:22" ht="15" customHeight="1" thickBot="1">
      <c r="A3" s="375" t="s">
        <v>493</v>
      </c>
      <c r="D3" s="68"/>
      <c r="E3" s="70" t="s">
        <v>36</v>
      </c>
      <c r="F3" s="226"/>
      <c r="G3" s="227" t="s">
        <v>21</v>
      </c>
      <c r="H3" s="227" t="s">
        <v>78</v>
      </c>
      <c r="I3" s="227" t="s">
        <v>82</v>
      </c>
      <c r="J3" s="227" t="s">
        <v>81</v>
      </c>
      <c r="K3" s="70" t="s">
        <v>37</v>
      </c>
      <c r="L3" s="322"/>
      <c r="M3" s="227" t="s">
        <v>21</v>
      </c>
      <c r="N3" s="227" t="s">
        <v>78</v>
      </c>
      <c r="O3" s="227" t="s">
        <v>82</v>
      </c>
      <c r="P3" s="227" t="s">
        <v>81</v>
      </c>
    </row>
    <row r="4" spans="1:22">
      <c r="A4" s="375" t="s">
        <v>115</v>
      </c>
      <c r="E4" s="138" t="s">
        <v>6</v>
      </c>
      <c r="F4" s="141" t="s">
        <v>537</v>
      </c>
      <c r="G4" s="144">
        <v>0.32</v>
      </c>
      <c r="H4" s="144"/>
      <c r="I4" s="145">
        <v>35</v>
      </c>
      <c r="J4" s="298" t="str">
        <f>'2. Close the Gap Calculator'!N4</f>
        <v/>
      </c>
      <c r="K4" s="320" t="s">
        <v>19</v>
      </c>
      <c r="L4" s="153" t="s">
        <v>514</v>
      </c>
      <c r="M4" s="154">
        <v>0.41</v>
      </c>
      <c r="N4" s="155"/>
      <c r="O4" s="156">
        <v>35</v>
      </c>
      <c r="P4" s="157" t="str">
        <f>'2. Close the Gap Calculator'!N4</f>
        <v/>
      </c>
    </row>
    <row r="5" spans="1:22">
      <c r="A5" s="375" t="s">
        <v>114</v>
      </c>
      <c r="D5" s="68"/>
      <c r="E5" s="138" t="s">
        <v>19</v>
      </c>
      <c r="F5" s="141" t="s">
        <v>508</v>
      </c>
      <c r="G5" s="144">
        <v>0.7</v>
      </c>
      <c r="H5" s="144"/>
      <c r="I5" s="145">
        <v>35</v>
      </c>
      <c r="J5" s="298" t="str">
        <f>'2. Close the Gap Calculator'!N5</f>
        <v/>
      </c>
      <c r="K5" s="321" t="s">
        <v>19</v>
      </c>
      <c r="L5" s="141" t="s">
        <v>516</v>
      </c>
      <c r="M5" s="148">
        <v>0.42</v>
      </c>
      <c r="N5" s="144"/>
      <c r="O5" s="145">
        <v>35</v>
      </c>
      <c r="P5" s="146" t="str">
        <f>'2. Close the Gap Calculator'!N5</f>
        <v/>
      </c>
      <c r="V5" s="222" t="s">
        <v>47</v>
      </c>
    </row>
    <row r="6" spans="1:22">
      <c r="A6" s="375" t="s">
        <v>112</v>
      </c>
      <c r="D6" s="68"/>
      <c r="E6" s="138" t="s">
        <v>6</v>
      </c>
      <c r="F6" s="141" t="s">
        <v>511</v>
      </c>
      <c r="G6" s="144">
        <v>0.68</v>
      </c>
      <c r="H6" s="144"/>
      <c r="I6" s="145">
        <v>35</v>
      </c>
      <c r="J6" s="298" t="str">
        <f>'2. Close the Gap Calculator'!N6</f>
        <v/>
      </c>
      <c r="K6" s="321" t="s">
        <v>6</v>
      </c>
      <c r="L6" s="141" t="s">
        <v>516</v>
      </c>
      <c r="M6" s="148">
        <v>0.44</v>
      </c>
      <c r="N6" s="144"/>
      <c r="O6" s="145">
        <v>35</v>
      </c>
      <c r="P6" s="146" t="str">
        <f>'2. Close the Gap Calculator'!N6</f>
        <v/>
      </c>
      <c r="V6" s="220" t="s">
        <v>45</v>
      </c>
    </row>
    <row r="7" spans="1:22">
      <c r="A7" s="375" t="s">
        <v>111</v>
      </c>
      <c r="D7" s="5"/>
      <c r="E7" s="138" t="s">
        <v>19</v>
      </c>
      <c r="F7" s="141" t="s">
        <v>539</v>
      </c>
      <c r="G7" s="144">
        <v>0.9</v>
      </c>
      <c r="H7" s="145"/>
      <c r="I7" s="145">
        <v>17.5</v>
      </c>
      <c r="J7" s="298" t="str">
        <f>'2. Close the Gap Calculator'!N7</f>
        <v/>
      </c>
      <c r="K7" s="321" t="s">
        <v>19</v>
      </c>
      <c r="L7" s="141" t="s">
        <v>517</v>
      </c>
      <c r="M7" s="144">
        <v>0.56999999999999995</v>
      </c>
      <c r="N7" s="144"/>
      <c r="O7" s="145">
        <v>35</v>
      </c>
      <c r="P7" s="146" t="str">
        <f>'2. Close the Gap Calculator'!N7</f>
        <v/>
      </c>
      <c r="V7" s="220" t="s">
        <v>46</v>
      </c>
    </row>
    <row r="8" spans="1:22" ht="15.75" thickBot="1">
      <c r="A8" s="375" t="s">
        <v>113</v>
      </c>
      <c r="D8" s="5"/>
      <c r="E8" s="138" t="s">
        <v>6</v>
      </c>
      <c r="F8" s="141" t="s">
        <v>539</v>
      </c>
      <c r="G8" s="144">
        <v>0.9</v>
      </c>
      <c r="H8" s="145"/>
      <c r="I8" s="145">
        <v>17.5</v>
      </c>
      <c r="J8" s="298" t="str">
        <f>'2. Close the Gap Calculator'!N8</f>
        <v/>
      </c>
      <c r="K8" s="321" t="s">
        <v>19</v>
      </c>
      <c r="L8" s="141" t="s">
        <v>471</v>
      </c>
      <c r="M8" s="144">
        <v>0.61</v>
      </c>
      <c r="N8" s="144"/>
      <c r="O8" s="145">
        <v>17.5</v>
      </c>
      <c r="P8" s="146">
        <f>SUM('2. Close the Gap Calculator'!N8,'2. Close the Gap Calculator'!N9)</f>
        <v>0</v>
      </c>
      <c r="V8" s="221"/>
    </row>
    <row r="9" spans="1:22">
      <c r="A9" s="375" t="s">
        <v>116</v>
      </c>
      <c r="D9" s="5"/>
      <c r="E9" s="152" t="s">
        <v>19</v>
      </c>
      <c r="F9" s="153" t="s">
        <v>474</v>
      </c>
      <c r="G9" s="155">
        <v>0.65</v>
      </c>
      <c r="H9" s="155"/>
      <c r="I9" s="156">
        <v>17.5</v>
      </c>
      <c r="J9" s="281">
        <f>SUM('2. Close the Gap Calculator'!N11,'2. Close the Gap Calculator'!N12)</f>
        <v>0</v>
      </c>
      <c r="K9" s="321" t="s">
        <v>19</v>
      </c>
      <c r="L9" s="141" t="s">
        <v>472</v>
      </c>
      <c r="M9" s="144">
        <v>0.72</v>
      </c>
      <c r="N9" s="144"/>
      <c r="O9" s="145">
        <v>17.5</v>
      </c>
      <c r="P9" s="237"/>
      <c r="V9" s="5"/>
    </row>
    <row r="10" spans="1:22">
      <c r="A10" s="377" t="s">
        <v>118</v>
      </c>
      <c r="D10" s="5"/>
      <c r="E10" s="138" t="s">
        <v>19</v>
      </c>
      <c r="F10" s="141" t="s">
        <v>569</v>
      </c>
      <c r="G10" s="144">
        <v>0.48</v>
      </c>
      <c r="H10" s="144"/>
      <c r="I10" s="145">
        <v>17.5</v>
      </c>
      <c r="J10" s="264"/>
      <c r="K10" s="321" t="s">
        <v>19</v>
      </c>
      <c r="L10" s="141" t="s">
        <v>518</v>
      </c>
      <c r="M10" s="144">
        <v>0.9</v>
      </c>
      <c r="N10" s="145"/>
      <c r="O10" s="145">
        <v>35</v>
      </c>
      <c r="P10" s="146" t="str">
        <f>'2. Close the Gap Calculator'!N10</f>
        <v/>
      </c>
      <c r="V10" s="5"/>
    </row>
    <row r="11" spans="1:22" ht="15.75" thickBot="1">
      <c r="A11" s="375" t="s">
        <v>117</v>
      </c>
      <c r="D11" s="5"/>
      <c r="E11" s="138" t="s">
        <v>6</v>
      </c>
      <c r="F11" s="141" t="s">
        <v>481</v>
      </c>
      <c r="G11" s="144">
        <v>0.82</v>
      </c>
      <c r="H11" s="144"/>
      <c r="I11" s="145">
        <v>35</v>
      </c>
      <c r="J11" s="283" t="str">
        <f>'2. Close the Gap Calculator'!N13</f>
        <v/>
      </c>
      <c r="K11" s="321" t="s">
        <v>6</v>
      </c>
      <c r="L11" s="141" t="s">
        <v>518</v>
      </c>
      <c r="M11" s="144">
        <v>0.9</v>
      </c>
      <c r="N11" s="144"/>
      <c r="O11" s="145">
        <v>35</v>
      </c>
      <c r="P11" s="146" t="str">
        <f>'2. Close the Gap Calculator'!N11</f>
        <v/>
      </c>
      <c r="V11" s="5"/>
    </row>
    <row r="12" spans="1:22">
      <c r="A12" s="375" t="s">
        <v>122</v>
      </c>
      <c r="D12" s="5"/>
      <c r="E12" s="138" t="s">
        <v>19</v>
      </c>
      <c r="F12" s="141" t="s">
        <v>512</v>
      </c>
      <c r="G12" s="144">
        <v>0.63</v>
      </c>
      <c r="H12" s="144"/>
      <c r="I12" s="145">
        <v>35</v>
      </c>
      <c r="J12" s="283" t="str">
        <f>'2. Close the Gap Calculator'!N14</f>
        <v/>
      </c>
      <c r="K12" s="320" t="s">
        <v>19</v>
      </c>
      <c r="L12" s="153" t="s">
        <v>508</v>
      </c>
      <c r="M12" s="155">
        <v>0.7</v>
      </c>
      <c r="N12" s="155"/>
      <c r="O12" s="156">
        <v>35</v>
      </c>
      <c r="P12" s="157" t="str">
        <f>'2. Close the Gap Calculator'!N13</f>
        <v/>
      </c>
      <c r="V12" s="5"/>
    </row>
    <row r="13" spans="1:22">
      <c r="A13" s="375" t="s">
        <v>121</v>
      </c>
      <c r="D13" s="5"/>
      <c r="E13" s="138" t="s">
        <v>6</v>
      </c>
      <c r="F13" s="141" t="s">
        <v>512</v>
      </c>
      <c r="G13" s="144">
        <v>0.4</v>
      </c>
      <c r="H13" s="144"/>
      <c r="I13" s="145">
        <v>35</v>
      </c>
      <c r="J13" s="283" t="str">
        <f>'2. Close the Gap Calculator'!N15</f>
        <v/>
      </c>
      <c r="K13" s="321" t="s">
        <v>19</v>
      </c>
      <c r="L13" s="143" t="s">
        <v>487</v>
      </c>
      <c r="M13" s="144">
        <v>0.84</v>
      </c>
      <c r="N13" s="144"/>
      <c r="O13" s="145">
        <v>11.67</v>
      </c>
      <c r="P13" s="146">
        <f>SUM('2. Close the Gap Calculator'!N13,'2. Close the Gap Calculator'!N14,'2. Close the Gap Calculator'!N15)</f>
        <v>0</v>
      </c>
      <c r="V13" t="s">
        <v>432</v>
      </c>
    </row>
    <row r="14" spans="1:22">
      <c r="A14" s="375" t="s">
        <v>120</v>
      </c>
      <c r="D14" s="5"/>
      <c r="E14" s="138" t="s">
        <v>19</v>
      </c>
      <c r="F14" s="141" t="s">
        <v>513</v>
      </c>
      <c r="G14" s="144">
        <v>0.63</v>
      </c>
      <c r="H14" s="144"/>
      <c r="I14" s="145">
        <v>35</v>
      </c>
      <c r="J14" s="283" t="str">
        <f>'2. Close the Gap Calculator'!N16</f>
        <v/>
      </c>
      <c r="K14" s="321" t="s">
        <v>19</v>
      </c>
      <c r="L14" s="141" t="s">
        <v>486</v>
      </c>
      <c r="M14" s="144">
        <v>0.81</v>
      </c>
      <c r="N14" s="144"/>
      <c r="O14" s="145">
        <v>11.67</v>
      </c>
      <c r="P14" s="237"/>
      <c r="V14" t="s">
        <v>433</v>
      </c>
    </row>
    <row r="15" spans="1:22" ht="15.75" thickBot="1">
      <c r="A15" s="375" t="s">
        <v>119</v>
      </c>
      <c r="E15" s="289" t="s">
        <v>6</v>
      </c>
      <c r="F15" s="334" t="s">
        <v>513</v>
      </c>
      <c r="G15" s="335">
        <v>0.41</v>
      </c>
      <c r="H15" s="289"/>
      <c r="I15" s="289">
        <v>35</v>
      </c>
      <c r="J15" s="288" t="str">
        <f>'2. Close the Gap Calculator'!N17</f>
        <v/>
      </c>
      <c r="K15" s="321" t="s">
        <v>19</v>
      </c>
      <c r="L15" s="141" t="s">
        <v>473</v>
      </c>
      <c r="M15" s="144">
        <v>0.78</v>
      </c>
      <c r="N15" s="144"/>
      <c r="O15" s="145">
        <v>11.67</v>
      </c>
      <c r="P15" s="237"/>
      <c r="V15" t="s">
        <v>434</v>
      </c>
    </row>
    <row r="16" spans="1:22">
      <c r="A16" s="375" t="s">
        <v>123</v>
      </c>
      <c r="E16" s="152" t="s">
        <v>19</v>
      </c>
      <c r="F16" s="325" t="s">
        <v>7</v>
      </c>
      <c r="G16" s="155">
        <v>0.56999999999999995</v>
      </c>
      <c r="H16" s="155"/>
      <c r="I16" s="156">
        <v>35</v>
      </c>
      <c r="J16" s="281" t="str">
        <f>'2. Close the Gap Calculator'!N18</f>
        <v/>
      </c>
      <c r="K16" s="324" t="s">
        <v>6</v>
      </c>
      <c r="L16" s="143" t="s">
        <v>487</v>
      </c>
      <c r="M16" s="144">
        <v>0.38</v>
      </c>
      <c r="N16" s="144"/>
      <c r="O16" s="145">
        <v>11.67</v>
      </c>
      <c r="P16" s="146">
        <f>SUM('2. Close the Gap Calculator'!N16,'2. Close the Gap Calculator'!N17,'2. Close the Gap Calculator'!N18)</f>
        <v>0</v>
      </c>
    </row>
    <row r="17" spans="1:60">
      <c r="A17" s="377" t="s">
        <v>124</v>
      </c>
      <c r="E17" s="138" t="s">
        <v>6</v>
      </c>
      <c r="F17" s="147" t="s">
        <v>7</v>
      </c>
      <c r="G17" s="144">
        <v>0.61</v>
      </c>
      <c r="H17" s="144"/>
      <c r="I17" s="145">
        <v>35</v>
      </c>
      <c r="J17" s="283" t="str">
        <f>'2. Close the Gap Calculator'!N19</f>
        <v/>
      </c>
      <c r="K17" s="324" t="s">
        <v>6</v>
      </c>
      <c r="L17" s="141" t="s">
        <v>486</v>
      </c>
      <c r="M17" s="144">
        <v>0.38</v>
      </c>
      <c r="N17" s="144"/>
      <c r="O17" s="145">
        <v>11.67</v>
      </c>
      <c r="P17" s="237"/>
    </row>
    <row r="18" spans="1:60">
      <c r="A18" s="375" t="s">
        <v>125</v>
      </c>
      <c r="E18" s="138" t="s">
        <v>6</v>
      </c>
      <c r="F18" s="141" t="s">
        <v>8</v>
      </c>
      <c r="G18" s="148">
        <v>0.6</v>
      </c>
      <c r="H18" s="144"/>
      <c r="I18" s="145">
        <v>35</v>
      </c>
      <c r="J18" s="283" t="str">
        <f>'2. Close the Gap Calculator'!N20</f>
        <v/>
      </c>
      <c r="K18" s="324" t="s">
        <v>6</v>
      </c>
      <c r="L18" s="141" t="s">
        <v>473</v>
      </c>
      <c r="M18" s="323">
        <v>0.38</v>
      </c>
      <c r="N18" s="247"/>
      <c r="O18" s="145">
        <v>11.67</v>
      </c>
      <c r="P18" s="146"/>
    </row>
    <row r="19" spans="1:60">
      <c r="A19" s="375" t="s">
        <v>126</v>
      </c>
      <c r="E19" s="138" t="s">
        <v>6</v>
      </c>
      <c r="F19" s="149" t="s">
        <v>541</v>
      </c>
      <c r="G19" s="148" t="s">
        <v>863</v>
      </c>
      <c r="H19" s="144"/>
      <c r="I19" s="145">
        <v>35</v>
      </c>
      <c r="J19" s="283" t="str">
        <f>'2. Close the Gap Calculator'!N21</f>
        <v/>
      </c>
      <c r="K19" s="321" t="s">
        <v>19</v>
      </c>
      <c r="L19" s="141" t="s">
        <v>513</v>
      </c>
      <c r="M19" s="144">
        <v>0.63</v>
      </c>
      <c r="N19" s="144"/>
      <c r="O19" s="145">
        <v>35</v>
      </c>
      <c r="P19" s="146" t="str">
        <f>'2. Close the Gap Calculator'!N19</f>
        <v/>
      </c>
    </row>
    <row r="20" spans="1:60" ht="15.75" thickBot="1">
      <c r="A20" s="375" t="s">
        <v>128</v>
      </c>
      <c r="E20" s="138" t="s">
        <v>19</v>
      </c>
      <c r="F20" s="143" t="s">
        <v>570</v>
      </c>
      <c r="G20" s="148">
        <v>0.17</v>
      </c>
      <c r="H20" s="144"/>
      <c r="I20" s="145">
        <v>35</v>
      </c>
      <c r="J20" s="283" t="str">
        <f>'2. Close the Gap Calculator'!N22</f>
        <v/>
      </c>
      <c r="K20" s="331" t="s">
        <v>6</v>
      </c>
      <c r="L20" s="332" t="s">
        <v>513</v>
      </c>
      <c r="M20" s="333">
        <v>0.41</v>
      </c>
      <c r="N20" s="333"/>
      <c r="O20" s="286">
        <v>35</v>
      </c>
      <c r="P20" s="146" t="str">
        <f>'2. Close the Gap Calculator'!N20</f>
        <v/>
      </c>
    </row>
    <row r="21" spans="1:60">
      <c r="A21" s="375" t="s">
        <v>127</v>
      </c>
      <c r="E21" s="138" t="s">
        <v>19</v>
      </c>
      <c r="F21" s="143" t="s">
        <v>22</v>
      </c>
      <c r="G21" s="148">
        <v>0.46</v>
      </c>
      <c r="H21" s="144"/>
      <c r="I21" s="145">
        <v>35</v>
      </c>
      <c r="J21" s="283" t="str">
        <f>'2. Close the Gap Calculator'!N23</f>
        <v/>
      </c>
      <c r="K21" s="362" t="s">
        <v>19</v>
      </c>
      <c r="L21" s="362" t="s">
        <v>9</v>
      </c>
      <c r="M21" s="363">
        <v>0.73</v>
      </c>
      <c r="N21" s="155"/>
      <c r="O21" s="156">
        <v>35</v>
      </c>
      <c r="P21" s="157" t="str">
        <f>'2. Close the Gap Calculator'!N20</f>
        <v/>
      </c>
    </row>
    <row r="22" spans="1:60">
      <c r="A22" s="376" t="s">
        <v>494</v>
      </c>
      <c r="E22" s="317" t="s">
        <v>19</v>
      </c>
      <c r="F22" s="318" t="s">
        <v>514</v>
      </c>
      <c r="G22" s="330">
        <v>0.41</v>
      </c>
      <c r="H22" s="319"/>
      <c r="I22" s="274">
        <v>35</v>
      </c>
      <c r="J22" s="328" t="str">
        <f>'2. Close the Gap Calculator'!N24</f>
        <v/>
      </c>
      <c r="K22" s="362" t="s">
        <v>19</v>
      </c>
      <c r="L22" s="364" t="s">
        <v>22</v>
      </c>
      <c r="M22" s="363">
        <v>0.46</v>
      </c>
      <c r="N22" s="144"/>
      <c r="O22" s="145">
        <v>35</v>
      </c>
      <c r="P22" s="146" t="str">
        <f>'2. Close the Gap Calculator'!N21</f>
        <v/>
      </c>
    </row>
    <row r="23" spans="1:60">
      <c r="A23" s="375" t="s">
        <v>129</v>
      </c>
      <c r="B23" s="5"/>
      <c r="E23" s="138" t="s">
        <v>19</v>
      </c>
      <c r="F23" s="141" t="s">
        <v>515</v>
      </c>
      <c r="G23" s="148">
        <v>0.42</v>
      </c>
      <c r="H23" s="144"/>
      <c r="I23" s="145">
        <v>35</v>
      </c>
      <c r="J23" s="298" t="str">
        <f>'2. Close the Gap Calculator'!N25</f>
        <v/>
      </c>
      <c r="K23" s="362" t="s">
        <v>6</v>
      </c>
      <c r="L23" s="362" t="s">
        <v>537</v>
      </c>
      <c r="M23" s="363">
        <v>0.32</v>
      </c>
      <c r="N23" s="144"/>
      <c r="O23" s="145">
        <v>35</v>
      </c>
      <c r="P23" s="146" t="str">
        <f>'2. Close the Gap Calculator'!N23</f>
        <v/>
      </c>
    </row>
    <row r="24" spans="1:60">
      <c r="A24" s="375" t="s">
        <v>130</v>
      </c>
      <c r="B24" s="5"/>
      <c r="E24" s="138" t="s">
        <v>6</v>
      </c>
      <c r="F24" s="141" t="s">
        <v>515</v>
      </c>
      <c r="G24" s="148">
        <v>0.44</v>
      </c>
      <c r="H24" s="144"/>
      <c r="I24" s="145">
        <v>35</v>
      </c>
      <c r="J24" s="298" t="str">
        <f>'2. Close the Gap Calculator'!N26</f>
        <v/>
      </c>
      <c r="K24" s="362" t="s">
        <v>6</v>
      </c>
      <c r="L24" s="362" t="s">
        <v>511</v>
      </c>
      <c r="M24" s="363">
        <v>0.68</v>
      </c>
      <c r="N24" s="144"/>
      <c r="O24" s="145">
        <v>35</v>
      </c>
      <c r="P24" s="146" t="str">
        <f>'2. Close the Gap Calculator'!N24</f>
        <v/>
      </c>
    </row>
    <row r="25" spans="1:60">
      <c r="A25" s="375" t="s">
        <v>131</v>
      </c>
      <c r="B25" s="5"/>
      <c r="E25" s="138" t="s">
        <v>19</v>
      </c>
      <c r="F25" s="141" t="s">
        <v>451</v>
      </c>
      <c r="G25" s="144">
        <v>0.56999999999999995</v>
      </c>
      <c r="H25" s="144"/>
      <c r="I25" s="145">
        <v>35</v>
      </c>
      <c r="J25" s="329" t="str">
        <f>'2. Close the Gap Calculator'!N27</f>
        <v/>
      </c>
      <c r="K25" s="321" t="s">
        <v>19</v>
      </c>
      <c r="L25" s="141" t="s">
        <v>474</v>
      </c>
      <c r="M25" s="144">
        <v>0.65</v>
      </c>
      <c r="N25" s="144"/>
      <c r="O25" s="145">
        <v>17.5</v>
      </c>
      <c r="P25" s="146">
        <f>SUM('2. Close the Gap Calculator'!N25,'2. Close the Gap Calculator'!N26)</f>
        <v>0</v>
      </c>
    </row>
    <row r="26" spans="1:60" s="23" customFormat="1">
      <c r="A26" s="375" t="s">
        <v>132</v>
      </c>
      <c r="B26" s="327"/>
      <c r="D26"/>
      <c r="E26" s="138" t="s">
        <v>19</v>
      </c>
      <c r="F26" s="141" t="s">
        <v>471</v>
      </c>
      <c r="G26" s="144">
        <v>0.61</v>
      </c>
      <c r="H26" s="144"/>
      <c r="I26" s="145">
        <v>17.5</v>
      </c>
      <c r="J26" s="283">
        <f>SUM('2. Close the Gap Calculator'!N28,'2. Close the Gap Calculator'!N29)</f>
        <v>0</v>
      </c>
      <c r="K26" s="321" t="s">
        <v>19</v>
      </c>
      <c r="L26" s="141" t="s">
        <v>475</v>
      </c>
      <c r="M26" s="144">
        <v>0.48</v>
      </c>
      <c r="N26" s="144"/>
      <c r="O26" s="145">
        <v>17.5</v>
      </c>
      <c r="P26" s="237"/>
      <c r="Q26" s="26"/>
      <c r="R26" s="25"/>
      <c r="S26" s="25"/>
      <c r="T26" s="25"/>
      <c r="U26" s="25"/>
      <c r="V26" s="25"/>
      <c r="W26" s="25"/>
      <c r="X26" s="25"/>
      <c r="Y26" s="25"/>
      <c r="Z26" s="25"/>
      <c r="AA26" s="25"/>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row>
    <row r="27" spans="1:60" s="23" customFormat="1">
      <c r="A27" s="376" t="s">
        <v>575</v>
      </c>
      <c r="B27" s="327"/>
      <c r="D27" s="69"/>
      <c r="E27" s="138" t="s">
        <v>19</v>
      </c>
      <c r="F27" s="141" t="s">
        <v>472</v>
      </c>
      <c r="G27" s="144">
        <v>0.72</v>
      </c>
      <c r="H27" s="144"/>
      <c r="I27" s="145">
        <v>17.5</v>
      </c>
      <c r="J27" s="293"/>
      <c r="K27" s="321" t="s">
        <v>6</v>
      </c>
      <c r="L27" s="141" t="s">
        <v>568</v>
      </c>
      <c r="M27" s="144">
        <v>0.82</v>
      </c>
      <c r="N27" s="144"/>
      <c r="O27" s="145">
        <v>35</v>
      </c>
      <c r="P27" s="146" t="str">
        <f>'2. Close the Gap Calculator'!N27</f>
        <v/>
      </c>
      <c r="Q27" s="26"/>
      <c r="R27" s="25"/>
      <c r="S27" s="25"/>
      <c r="T27" s="25"/>
      <c r="U27" s="25"/>
      <c r="V27" s="25"/>
      <c r="W27" s="25"/>
      <c r="X27" s="25"/>
      <c r="Y27" s="25"/>
      <c r="Z27" s="25"/>
      <c r="AA27" s="25"/>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row>
    <row r="28" spans="1:60" s="23" customFormat="1">
      <c r="A28" s="375" t="s">
        <v>133</v>
      </c>
      <c r="B28" s="327"/>
      <c r="D28"/>
      <c r="E28" s="138" t="s">
        <v>19</v>
      </c>
      <c r="F28" s="141" t="s">
        <v>487</v>
      </c>
      <c r="G28" s="144">
        <v>0.84</v>
      </c>
      <c r="H28" s="144"/>
      <c r="I28" s="145">
        <v>11.67</v>
      </c>
      <c r="J28" s="298">
        <f>SUM('2. Close the Gap Calculator'!N30,'2. Close the Gap Calculator'!N31,'2. Close the Gap Calculator'!N32)</f>
        <v>0</v>
      </c>
      <c r="K28" s="321" t="s">
        <v>19</v>
      </c>
      <c r="L28" s="141" t="s">
        <v>512</v>
      </c>
      <c r="M28" s="144">
        <v>0.63</v>
      </c>
      <c r="N28" s="144"/>
      <c r="O28" s="145">
        <v>35</v>
      </c>
      <c r="P28" s="146" t="str">
        <f>'2. Close the Gap Calculator'!N28</f>
        <v/>
      </c>
      <c r="Q28" s="26"/>
      <c r="R28" s="25"/>
      <c r="S28" s="25"/>
      <c r="T28" s="25"/>
      <c r="U28" s="25"/>
      <c r="V28" s="25"/>
      <c r="W28" s="25"/>
      <c r="X28" s="25"/>
      <c r="Y28" s="25"/>
      <c r="Z28" s="25"/>
      <c r="AA28" s="25"/>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row>
    <row r="29" spans="1:60" s="23" customFormat="1">
      <c r="A29" s="375" t="s">
        <v>134</v>
      </c>
      <c r="B29" s="327"/>
      <c r="D29"/>
      <c r="E29" s="138" t="s">
        <v>19</v>
      </c>
      <c r="F29" s="141" t="s">
        <v>486</v>
      </c>
      <c r="G29" s="144">
        <v>0.81</v>
      </c>
      <c r="H29" s="144"/>
      <c r="I29" s="145">
        <v>11.67</v>
      </c>
      <c r="J29" s="293"/>
      <c r="K29" s="321" t="s">
        <v>6</v>
      </c>
      <c r="L29" s="141" t="s">
        <v>512</v>
      </c>
      <c r="M29" s="144">
        <v>0.4</v>
      </c>
      <c r="N29" s="144"/>
      <c r="O29" s="145">
        <v>35</v>
      </c>
      <c r="P29" s="146" t="str">
        <f>'2. Close the Gap Calculator'!N29</f>
        <v/>
      </c>
      <c r="Q29" s="26"/>
      <c r="R29" s="25"/>
      <c r="S29" s="25"/>
      <c r="T29" s="25"/>
      <c r="U29" s="25"/>
      <c r="V29" s="25"/>
      <c r="W29" s="25"/>
      <c r="X29" s="25"/>
      <c r="Y29" s="25"/>
      <c r="Z29" s="25"/>
      <c r="AA29" s="25"/>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row>
    <row r="30" spans="1:60" s="23" customFormat="1">
      <c r="A30" s="375" t="s">
        <v>135</v>
      </c>
      <c r="B30" s="327"/>
      <c r="D30"/>
      <c r="E30" s="138" t="s">
        <v>19</v>
      </c>
      <c r="F30" s="141" t="s">
        <v>473</v>
      </c>
      <c r="G30" s="144">
        <v>0.78</v>
      </c>
      <c r="H30" s="144"/>
      <c r="I30" s="145">
        <v>11.67</v>
      </c>
      <c r="J30" s="293"/>
      <c r="K30" s="321" t="s">
        <v>19</v>
      </c>
      <c r="L30" s="147" t="s">
        <v>7</v>
      </c>
      <c r="M30" s="144">
        <v>0.56999999999999995</v>
      </c>
      <c r="N30" s="144"/>
      <c r="O30" s="145">
        <v>35</v>
      </c>
      <c r="P30" s="146" t="str">
        <f>'2. Close the Gap Calculator'!N30</f>
        <v/>
      </c>
      <c r="Q30" s="26"/>
      <c r="R30" s="25"/>
      <c r="S30" s="25"/>
      <c r="T30" s="25"/>
      <c r="U30" s="25"/>
      <c r="V30" s="25"/>
      <c r="W30" s="25"/>
      <c r="X30" s="25"/>
      <c r="Y30" s="25"/>
      <c r="Z30" s="25"/>
      <c r="AA30" s="25"/>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row>
    <row r="31" spans="1:60" s="23" customFormat="1">
      <c r="A31" s="375" t="s">
        <v>136</v>
      </c>
      <c r="B31" s="327"/>
      <c r="D31"/>
      <c r="E31" s="138" t="s">
        <v>6</v>
      </c>
      <c r="F31" s="141" t="s">
        <v>487</v>
      </c>
      <c r="G31" s="144">
        <v>0.38</v>
      </c>
      <c r="H31" s="144"/>
      <c r="I31" s="145">
        <v>11.67</v>
      </c>
      <c r="J31" s="298">
        <f>SUM('2. Close the Gap Calculator'!N33,'2. Close the Gap Calculator'!N34,'2. Close the Gap Calculator'!N35)</f>
        <v>0</v>
      </c>
      <c r="K31" s="321" t="s">
        <v>6</v>
      </c>
      <c r="L31" s="147" t="s">
        <v>7</v>
      </c>
      <c r="M31" s="144">
        <v>0.61</v>
      </c>
      <c r="N31" s="144"/>
      <c r="O31" s="145">
        <v>35</v>
      </c>
      <c r="P31" s="146" t="str">
        <f>'2. Close the Gap Calculator'!N31</f>
        <v/>
      </c>
      <c r="Q31" s="26"/>
      <c r="R31" s="25"/>
      <c r="S31" s="25"/>
      <c r="T31" s="25"/>
      <c r="U31" s="25"/>
      <c r="V31" s="25"/>
      <c r="W31" s="25"/>
      <c r="X31" s="25"/>
      <c r="Y31" s="25"/>
      <c r="Z31" s="25"/>
      <c r="AA31" s="25"/>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row>
    <row r="32" spans="1:60" s="23" customFormat="1">
      <c r="A32" s="375" t="s">
        <v>137</v>
      </c>
      <c r="B32" s="327"/>
      <c r="D32"/>
      <c r="E32" s="138" t="s">
        <v>6</v>
      </c>
      <c r="F32" s="141" t="s">
        <v>486</v>
      </c>
      <c r="G32" s="144">
        <v>0.38</v>
      </c>
      <c r="H32" s="144"/>
      <c r="I32" s="145">
        <v>11.67</v>
      </c>
      <c r="J32" s="293"/>
      <c r="K32" s="321" t="s">
        <v>6</v>
      </c>
      <c r="L32" s="141" t="s">
        <v>8</v>
      </c>
      <c r="M32" s="148">
        <v>0.6</v>
      </c>
      <c r="N32" s="144"/>
      <c r="O32" s="145">
        <v>35</v>
      </c>
      <c r="P32" s="146" t="str">
        <f>'2. Close the Gap Calculator'!N32</f>
        <v/>
      </c>
      <c r="Q32" s="26"/>
      <c r="R32" s="25"/>
      <c r="S32" s="25"/>
      <c r="T32" s="25"/>
      <c r="U32" s="25"/>
      <c r="V32" s="25"/>
      <c r="W32" s="25"/>
      <c r="X32" s="25"/>
      <c r="Y32" s="25"/>
      <c r="Z32" s="25"/>
      <c r="AA32" s="25"/>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row>
    <row r="33" spans="1:60" s="23" customFormat="1">
      <c r="A33" s="375" t="s">
        <v>495</v>
      </c>
      <c r="B33" s="327"/>
      <c r="D33"/>
      <c r="E33" s="138" t="s">
        <v>6</v>
      </c>
      <c r="F33" s="141" t="s">
        <v>473</v>
      </c>
      <c r="G33" s="144">
        <v>0.38</v>
      </c>
      <c r="H33" s="144"/>
      <c r="I33" s="145">
        <v>11.67</v>
      </c>
      <c r="J33" s="293"/>
      <c r="K33" s="321" t="s">
        <v>6</v>
      </c>
      <c r="L33" s="149" t="s">
        <v>541</v>
      </c>
      <c r="M33" s="148" t="s">
        <v>863</v>
      </c>
      <c r="N33" s="144"/>
      <c r="O33" s="145">
        <v>35</v>
      </c>
      <c r="P33" s="146" t="str">
        <f>'2. Close the Gap Calculator'!N33</f>
        <v/>
      </c>
      <c r="Q33" s="26"/>
      <c r="R33" s="25"/>
      <c r="S33" s="25"/>
      <c r="T33" s="25"/>
      <c r="U33" s="25"/>
      <c r="V33" s="25"/>
      <c r="W33" s="25"/>
      <c r="X33" s="25"/>
      <c r="Y33" s="25"/>
      <c r="Z33" s="25"/>
      <c r="AA33" s="25"/>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row>
    <row r="34" spans="1:60" s="23" customFormat="1">
      <c r="A34" s="375" t="s">
        <v>138</v>
      </c>
      <c r="B34" s="327"/>
      <c r="D34"/>
      <c r="E34" s="138" t="s">
        <v>19</v>
      </c>
      <c r="F34" s="147" t="s">
        <v>9</v>
      </c>
      <c r="G34" s="144">
        <v>0.73</v>
      </c>
      <c r="H34" s="144"/>
      <c r="I34" s="145">
        <v>35</v>
      </c>
      <c r="J34" s="298" t="str">
        <f>'2. Close the Gap Calculator'!N34</f>
        <v/>
      </c>
      <c r="K34" s="321" t="s">
        <v>19</v>
      </c>
      <c r="L34" s="143" t="s">
        <v>570</v>
      </c>
      <c r="M34" s="148">
        <v>0.17</v>
      </c>
      <c r="N34" s="144"/>
      <c r="O34" s="145">
        <v>35</v>
      </c>
      <c r="P34" s="146" t="str">
        <f>'2. Close the Gap Calculator'!N34</f>
        <v/>
      </c>
      <c r="Q34" s="26"/>
      <c r="R34" s="25"/>
      <c r="S34" s="25"/>
      <c r="T34" s="25"/>
      <c r="U34" s="25"/>
      <c r="V34" s="25"/>
      <c r="W34" s="25"/>
      <c r="X34" s="25"/>
      <c r="Y34" s="25"/>
      <c r="Z34" s="25"/>
      <c r="AA34" s="25"/>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row>
    <row r="35" spans="1:60" s="23" customFormat="1">
      <c r="A35" s="375" t="s">
        <v>139</v>
      </c>
      <c r="B35" s="327"/>
      <c r="D35"/>
      <c r="E35" s="142" t="s">
        <v>49</v>
      </c>
      <c r="F35" s="150" t="s">
        <v>10</v>
      </c>
      <c r="G35" s="139" t="s">
        <v>50</v>
      </c>
      <c r="H35" s="139"/>
      <c r="I35" s="139">
        <v>20</v>
      </c>
      <c r="J35" s="298" t="str">
        <f>'2. Close the Gap Calculator'!N35</f>
        <v/>
      </c>
      <c r="K35" s="282" t="s">
        <v>49</v>
      </c>
      <c r="L35" s="150" t="s">
        <v>10</v>
      </c>
      <c r="M35" s="139" t="s">
        <v>50</v>
      </c>
      <c r="N35" s="139"/>
      <c r="O35" s="139">
        <v>20</v>
      </c>
      <c r="P35" s="146" t="str">
        <f>'2. Close the Gap Calculator'!N35</f>
        <v/>
      </c>
      <c r="Q35" s="26"/>
      <c r="R35" s="25"/>
      <c r="S35" s="25"/>
      <c r="T35" s="25"/>
      <c r="U35" s="25"/>
      <c r="V35" s="25"/>
      <c r="W35" s="25"/>
      <c r="X35" s="25"/>
      <c r="Y35" s="25"/>
      <c r="Z35" s="25"/>
      <c r="AA35" s="25"/>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row>
    <row r="36" spans="1:60" s="23" customFormat="1">
      <c r="A36" s="375" t="s">
        <v>140</v>
      </c>
      <c r="B36" s="327"/>
      <c r="D36"/>
      <c r="E36" s="142" t="s">
        <v>49</v>
      </c>
      <c r="F36" s="150" t="s">
        <v>11</v>
      </c>
      <c r="G36" s="139" t="s">
        <v>50</v>
      </c>
      <c r="H36" s="139"/>
      <c r="I36" s="139">
        <v>20</v>
      </c>
      <c r="J36" s="298" t="str">
        <f>'2. Close the Gap Calculator'!N36</f>
        <v/>
      </c>
      <c r="K36" s="282" t="s">
        <v>49</v>
      </c>
      <c r="L36" s="150" t="s">
        <v>11</v>
      </c>
      <c r="M36" s="139" t="s">
        <v>50</v>
      </c>
      <c r="N36" s="139"/>
      <c r="O36" s="139">
        <v>20</v>
      </c>
      <c r="P36" s="146" t="str">
        <f>'2. Close the Gap Calculator'!N36</f>
        <v/>
      </c>
      <c r="Q36" s="26"/>
      <c r="R36" s="25"/>
      <c r="S36" s="25"/>
      <c r="T36" s="25"/>
      <c r="U36" s="25"/>
      <c r="V36" s="25"/>
      <c r="W36" s="25"/>
      <c r="X36" s="25"/>
      <c r="Y36" s="25"/>
      <c r="Z36" s="25"/>
      <c r="AA36" s="25"/>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row>
    <row r="37" spans="1:60">
      <c r="A37" s="375" t="s">
        <v>141</v>
      </c>
      <c r="B37" s="5"/>
      <c r="E37" s="142" t="s">
        <v>49</v>
      </c>
      <c r="F37" s="150" t="s">
        <v>12</v>
      </c>
      <c r="G37" s="139" t="s">
        <v>50</v>
      </c>
      <c r="H37" s="139"/>
      <c r="I37" s="139">
        <v>20</v>
      </c>
      <c r="J37" s="298" t="str">
        <f>'2. Close the Gap Calculator'!N37</f>
        <v/>
      </c>
      <c r="K37" s="282" t="s">
        <v>49</v>
      </c>
      <c r="L37" s="150" t="s">
        <v>12</v>
      </c>
      <c r="M37" s="139" t="s">
        <v>50</v>
      </c>
      <c r="N37" s="139"/>
      <c r="O37" s="139">
        <v>20</v>
      </c>
      <c r="P37" s="146" t="str">
        <f>'2. Close the Gap Calculator'!N37</f>
        <v/>
      </c>
    </row>
    <row r="38" spans="1:60">
      <c r="A38" s="375" t="s">
        <v>142</v>
      </c>
      <c r="B38" s="5"/>
      <c r="E38" s="142" t="s">
        <v>49</v>
      </c>
      <c r="F38" s="150" t="s">
        <v>13</v>
      </c>
      <c r="G38" s="139" t="s">
        <v>50</v>
      </c>
      <c r="H38" s="139"/>
      <c r="I38" s="139">
        <v>20</v>
      </c>
      <c r="J38" s="298" t="str">
        <f>'2. Close the Gap Calculator'!N38</f>
        <v/>
      </c>
      <c r="K38" s="282" t="s">
        <v>49</v>
      </c>
      <c r="L38" s="150" t="s">
        <v>13</v>
      </c>
      <c r="M38" s="139" t="s">
        <v>50</v>
      </c>
      <c r="N38" s="139"/>
      <c r="O38" s="139">
        <v>20</v>
      </c>
      <c r="P38" s="146" t="str">
        <f>'2. Close the Gap Calculator'!N38</f>
        <v/>
      </c>
    </row>
    <row r="39" spans="1:60">
      <c r="A39" s="375" t="s">
        <v>143</v>
      </c>
      <c r="B39" s="5"/>
      <c r="E39" s="142" t="s">
        <v>49</v>
      </c>
      <c r="F39" s="150" t="s">
        <v>14</v>
      </c>
      <c r="G39" s="139" t="s">
        <v>50</v>
      </c>
      <c r="H39" s="139"/>
      <c r="I39" s="139">
        <v>20</v>
      </c>
      <c r="J39" s="298" t="str">
        <f>'2. Close the Gap Calculator'!N39</f>
        <v/>
      </c>
      <c r="K39" s="282" t="s">
        <v>49</v>
      </c>
      <c r="L39" s="150" t="s">
        <v>14</v>
      </c>
      <c r="M39" s="139" t="s">
        <v>50</v>
      </c>
      <c r="N39" s="139"/>
      <c r="O39" s="139">
        <v>20</v>
      </c>
      <c r="P39" s="146" t="str">
        <f>'2. Close the Gap Calculator'!N39</f>
        <v/>
      </c>
    </row>
    <row r="40" spans="1:60" ht="15" customHeight="1">
      <c r="A40" s="376" t="s">
        <v>144</v>
      </c>
      <c r="E40" s="142" t="s">
        <v>49</v>
      </c>
      <c r="F40" s="150" t="s">
        <v>538</v>
      </c>
      <c r="G40" s="139" t="s">
        <v>50</v>
      </c>
      <c r="H40" s="139"/>
      <c r="I40" s="139">
        <v>20</v>
      </c>
      <c r="J40" s="298" t="str">
        <f>'2. Close the Gap Calculator'!N40</f>
        <v/>
      </c>
      <c r="K40" s="282" t="s">
        <v>49</v>
      </c>
      <c r="L40" s="150" t="s">
        <v>538</v>
      </c>
      <c r="M40" s="139" t="s">
        <v>50</v>
      </c>
      <c r="N40" s="139"/>
      <c r="O40" s="139">
        <v>20</v>
      </c>
      <c r="P40" s="146" t="str">
        <f>'2. Close the Gap Calculator'!N40</f>
        <v/>
      </c>
    </row>
    <row r="41" spans="1:60" ht="15" customHeight="1">
      <c r="A41" s="376" t="s">
        <v>145</v>
      </c>
      <c r="E41" s="151" t="s">
        <v>49</v>
      </c>
      <c r="F41" s="145" t="s">
        <v>15</v>
      </c>
      <c r="G41" s="139" t="s">
        <v>50</v>
      </c>
      <c r="H41" s="139"/>
      <c r="I41" s="139">
        <v>20</v>
      </c>
      <c r="J41" s="298" t="str">
        <f>'2. Close the Gap Calculator'!N41</f>
        <v/>
      </c>
      <c r="K41" s="284" t="s">
        <v>49</v>
      </c>
      <c r="L41" s="145" t="s">
        <v>15</v>
      </c>
      <c r="M41" s="139" t="s">
        <v>50</v>
      </c>
      <c r="N41" s="139"/>
      <c r="O41" s="139">
        <v>20</v>
      </c>
      <c r="P41" s="146" t="str">
        <f>'2. Close the Gap Calculator'!N41</f>
        <v/>
      </c>
    </row>
    <row r="42" spans="1:60">
      <c r="A42" s="375" t="s">
        <v>146</v>
      </c>
      <c r="E42" s="151" t="s">
        <v>49</v>
      </c>
      <c r="F42" s="145" t="s">
        <v>533</v>
      </c>
      <c r="G42" s="139" t="s">
        <v>50</v>
      </c>
      <c r="H42" s="139"/>
      <c r="I42" s="139">
        <v>20</v>
      </c>
      <c r="J42" s="298" t="str">
        <f>'2. Close the Gap Calculator'!N42</f>
        <v/>
      </c>
      <c r="K42" s="284" t="s">
        <v>49</v>
      </c>
      <c r="L42" s="145" t="s">
        <v>533</v>
      </c>
      <c r="M42" s="139" t="s">
        <v>50</v>
      </c>
      <c r="N42" s="139"/>
      <c r="O42" s="139">
        <v>20</v>
      </c>
      <c r="P42" s="146" t="str">
        <f>'2. Close the Gap Calculator'!N42</f>
        <v/>
      </c>
    </row>
    <row r="43" spans="1:60">
      <c r="A43" s="375" t="s">
        <v>147</v>
      </c>
      <c r="E43" s="151" t="s">
        <v>49</v>
      </c>
      <c r="F43" s="145" t="s">
        <v>16</v>
      </c>
      <c r="G43" s="139" t="s">
        <v>50</v>
      </c>
      <c r="H43" s="139"/>
      <c r="I43" s="139">
        <v>20</v>
      </c>
      <c r="J43" s="298" t="str">
        <f>'2. Close the Gap Calculator'!N43</f>
        <v/>
      </c>
      <c r="K43" s="284" t="s">
        <v>49</v>
      </c>
      <c r="L43" s="145" t="s">
        <v>16</v>
      </c>
      <c r="M43" s="139" t="s">
        <v>50</v>
      </c>
      <c r="N43" s="139"/>
      <c r="O43" s="139">
        <v>20</v>
      </c>
      <c r="P43" s="146" t="str">
        <f>'2. Close the Gap Calculator'!N43</f>
        <v/>
      </c>
    </row>
    <row r="44" spans="1:60">
      <c r="A44" s="375" t="s">
        <v>148</v>
      </c>
    </row>
    <row r="45" spans="1:60">
      <c r="A45" s="375" t="s">
        <v>152</v>
      </c>
    </row>
    <row r="46" spans="1:60">
      <c r="A46" s="375" t="s">
        <v>151</v>
      </c>
    </row>
    <row r="47" spans="1:60" ht="15.75" customHeight="1">
      <c r="A47" s="375" t="s">
        <v>150</v>
      </c>
    </row>
    <row r="48" spans="1:60">
      <c r="A48" s="375" t="s">
        <v>149</v>
      </c>
    </row>
    <row r="49" spans="1:10">
      <c r="A49" s="375" t="s">
        <v>496</v>
      </c>
    </row>
    <row r="50" spans="1:10">
      <c r="A50" s="375" t="s">
        <v>153</v>
      </c>
    </row>
    <row r="51" spans="1:10">
      <c r="A51" s="375" t="s">
        <v>155</v>
      </c>
    </row>
    <row r="52" spans="1:10">
      <c r="A52" s="375" t="s">
        <v>154</v>
      </c>
    </row>
    <row r="53" spans="1:10">
      <c r="A53" s="375" t="s">
        <v>156</v>
      </c>
    </row>
    <row r="54" spans="1:10">
      <c r="A54" s="375" t="s">
        <v>157</v>
      </c>
    </row>
    <row r="55" spans="1:10">
      <c r="A55" s="375" t="s">
        <v>158</v>
      </c>
    </row>
    <row r="56" spans="1:10">
      <c r="A56" s="375" t="s">
        <v>497</v>
      </c>
    </row>
    <row r="57" spans="1:10">
      <c r="A57" s="375" t="s">
        <v>159</v>
      </c>
    </row>
    <row r="58" spans="1:10">
      <c r="A58" s="375" t="s">
        <v>160</v>
      </c>
    </row>
    <row r="59" spans="1:10">
      <c r="A59" s="376" t="s">
        <v>161</v>
      </c>
    </row>
    <row r="60" spans="1:10">
      <c r="A60" s="375" t="s">
        <v>163</v>
      </c>
    </row>
    <row r="61" spans="1:10">
      <c r="A61" s="375" t="s">
        <v>162</v>
      </c>
    </row>
    <row r="62" spans="1:10">
      <c r="A62" s="376" t="s">
        <v>574</v>
      </c>
    </row>
    <row r="63" spans="1:10">
      <c r="A63" s="375" t="s">
        <v>164</v>
      </c>
    </row>
    <row r="64" spans="1:10">
      <c r="A64" s="375" t="s">
        <v>165</v>
      </c>
      <c r="E64" t="s">
        <v>65</v>
      </c>
      <c r="F64" t="s">
        <v>65</v>
      </c>
      <c r="G64" t="s">
        <v>65</v>
      </c>
      <c r="H64"/>
      <c r="I64"/>
      <c r="J64"/>
    </row>
    <row r="65" spans="1:16">
      <c r="A65" s="375" t="s">
        <v>167</v>
      </c>
      <c r="E65" t="s">
        <v>65</v>
      </c>
      <c r="F65" t="s">
        <v>65</v>
      </c>
      <c r="G65" t="s">
        <v>65</v>
      </c>
      <c r="H65"/>
      <c r="I65"/>
      <c r="J65"/>
    </row>
    <row r="66" spans="1:16" ht="29.25" customHeight="1">
      <c r="A66" s="375" t="s">
        <v>166</v>
      </c>
      <c r="E66" s="560" t="s">
        <v>453</v>
      </c>
      <c r="F66" s="561"/>
      <c r="G66" s="561"/>
      <c r="H66" s="561"/>
      <c r="I66" s="561"/>
      <c r="J66" s="561"/>
      <c r="K66" s="560" t="s">
        <v>454</v>
      </c>
      <c r="L66" s="561"/>
      <c r="M66" s="561"/>
      <c r="N66" s="561"/>
      <c r="O66" s="561"/>
      <c r="P66" s="561"/>
    </row>
    <row r="67" spans="1:16" ht="30.75" thickBot="1">
      <c r="A67" s="375" t="s">
        <v>168</v>
      </c>
      <c r="E67" s="260" t="s">
        <v>455</v>
      </c>
      <c r="F67" s="260" t="s">
        <v>469</v>
      </c>
      <c r="G67" s="261" t="s">
        <v>21</v>
      </c>
      <c r="H67" s="261" t="s">
        <v>4</v>
      </c>
      <c r="I67" s="261" t="s">
        <v>82</v>
      </c>
      <c r="J67" s="291" t="s">
        <v>441</v>
      </c>
      <c r="K67" s="300" t="s">
        <v>455</v>
      </c>
      <c r="L67" s="260" t="s">
        <v>470</v>
      </c>
      <c r="M67" s="261" t="s">
        <v>21</v>
      </c>
      <c r="N67" s="261" t="s">
        <v>4</v>
      </c>
      <c r="O67" s="261" t="s">
        <v>445</v>
      </c>
      <c r="P67" s="261" t="s">
        <v>441</v>
      </c>
    </row>
    <row r="68" spans="1:16" ht="15.75" customHeight="1">
      <c r="A68" s="375" t="s">
        <v>169</v>
      </c>
      <c r="D68" s="562" t="s">
        <v>442</v>
      </c>
      <c r="E68" s="245" t="s">
        <v>6</v>
      </c>
      <c r="F68" s="229" t="s">
        <v>534</v>
      </c>
      <c r="G68" s="230">
        <v>0.32</v>
      </c>
      <c r="H68" s="234" t="s">
        <v>457</v>
      </c>
      <c r="I68" s="235">
        <v>35</v>
      </c>
      <c r="J68" s="292" t="s">
        <v>460</v>
      </c>
      <c r="K68" s="301" t="s">
        <v>19</v>
      </c>
      <c r="L68" s="232" t="s">
        <v>509</v>
      </c>
      <c r="M68" s="233">
        <v>0.41</v>
      </c>
      <c r="N68" s="234" t="s">
        <v>550</v>
      </c>
      <c r="O68" s="235">
        <v>35</v>
      </c>
      <c r="P68" s="263" t="s">
        <v>456</v>
      </c>
    </row>
    <row r="69" spans="1:16" ht="15.75" customHeight="1">
      <c r="A69" s="375" t="s">
        <v>478</v>
      </c>
      <c r="D69" s="563"/>
      <c r="E69" s="245" t="s">
        <v>19</v>
      </c>
      <c r="F69" s="229" t="s">
        <v>535</v>
      </c>
      <c r="G69" s="230">
        <v>0.7</v>
      </c>
      <c r="H69" s="230" t="s">
        <v>562</v>
      </c>
      <c r="I69" s="231">
        <v>35</v>
      </c>
      <c r="J69" s="293" t="s">
        <v>449</v>
      </c>
      <c r="K69" s="302" t="s">
        <v>19</v>
      </c>
      <c r="L69" s="229" t="s">
        <v>510</v>
      </c>
      <c r="M69" s="236">
        <v>0.42</v>
      </c>
      <c r="N69" s="230" t="s">
        <v>556</v>
      </c>
      <c r="O69" s="231">
        <v>35</v>
      </c>
      <c r="P69" s="264" t="s">
        <v>456</v>
      </c>
    </row>
    <row r="70" spans="1:16" ht="15.75" customHeight="1">
      <c r="A70" s="375" t="s">
        <v>171</v>
      </c>
      <c r="D70" s="563"/>
      <c r="E70" s="245" t="s">
        <v>6</v>
      </c>
      <c r="F70" s="229" t="s">
        <v>536</v>
      </c>
      <c r="G70" s="230">
        <v>0.68</v>
      </c>
      <c r="H70" s="230" t="s">
        <v>458</v>
      </c>
      <c r="I70" s="231">
        <v>35</v>
      </c>
      <c r="J70" s="293" t="s">
        <v>460</v>
      </c>
      <c r="K70" s="302" t="s">
        <v>6</v>
      </c>
      <c r="L70" s="229" t="s">
        <v>510</v>
      </c>
      <c r="M70" s="236">
        <v>0.44</v>
      </c>
      <c r="N70" s="230" t="s">
        <v>467</v>
      </c>
      <c r="O70" s="231">
        <v>35</v>
      </c>
      <c r="P70" s="264" t="s">
        <v>456</v>
      </c>
    </row>
    <row r="71" spans="1:16" ht="15.75" customHeight="1">
      <c r="A71" s="375" t="s">
        <v>170</v>
      </c>
      <c r="D71" s="563"/>
      <c r="E71" s="245" t="s">
        <v>19</v>
      </c>
      <c r="F71" s="229" t="s">
        <v>544</v>
      </c>
      <c r="G71" s="236">
        <v>0.9</v>
      </c>
      <c r="H71" s="230" t="s">
        <v>557</v>
      </c>
      <c r="I71" s="231">
        <v>35</v>
      </c>
      <c r="J71" s="293" t="s">
        <v>449</v>
      </c>
      <c r="K71" s="302" t="s">
        <v>19</v>
      </c>
      <c r="L71" s="229" t="s">
        <v>440</v>
      </c>
      <c r="M71" s="230">
        <v>0.56999999999999995</v>
      </c>
      <c r="N71" s="230" t="s">
        <v>553</v>
      </c>
      <c r="O71" s="231">
        <v>35</v>
      </c>
      <c r="P71" s="264" t="s">
        <v>456</v>
      </c>
    </row>
    <row r="72" spans="1:16" ht="15.75" customHeight="1">
      <c r="A72" s="375" t="s">
        <v>173</v>
      </c>
      <c r="D72" s="563"/>
      <c r="E72" s="245" t="s">
        <v>6</v>
      </c>
      <c r="F72" s="229" t="s">
        <v>544</v>
      </c>
      <c r="G72" s="236">
        <v>0.9</v>
      </c>
      <c r="H72" s="231" t="s">
        <v>459</v>
      </c>
      <c r="I72" s="231">
        <v>35</v>
      </c>
      <c r="J72" s="293" t="s">
        <v>449</v>
      </c>
      <c r="K72" s="302" t="s">
        <v>19</v>
      </c>
      <c r="L72" s="229" t="s">
        <v>446</v>
      </c>
      <c r="M72" s="236" t="s">
        <v>862</v>
      </c>
      <c r="N72" s="230" t="s">
        <v>554</v>
      </c>
      <c r="O72" s="231">
        <v>35</v>
      </c>
      <c r="P72" s="264" t="s">
        <v>456</v>
      </c>
    </row>
    <row r="73" spans="1:16" ht="15.75" customHeight="1">
      <c r="A73" s="375" t="s">
        <v>172</v>
      </c>
      <c r="D73" s="564"/>
      <c r="E73" s="365"/>
      <c r="F73" s="365"/>
      <c r="G73" s="365"/>
      <c r="H73" s="231"/>
      <c r="I73" s="231"/>
      <c r="J73" s="293"/>
      <c r="K73" s="302" t="s">
        <v>19</v>
      </c>
      <c r="L73" s="229" t="s">
        <v>540</v>
      </c>
      <c r="M73" s="236">
        <v>0.9</v>
      </c>
      <c r="N73" s="230" t="s">
        <v>557</v>
      </c>
      <c r="O73" s="231">
        <v>35</v>
      </c>
      <c r="P73" s="264" t="s">
        <v>449</v>
      </c>
    </row>
    <row r="74" spans="1:16" ht="15.75" customHeight="1" thickBot="1">
      <c r="A74" s="375" t="s">
        <v>174</v>
      </c>
      <c r="D74" s="563"/>
      <c r="E74" s="265"/>
      <c r="F74" s="266"/>
      <c r="G74" s="266"/>
      <c r="H74" s="266"/>
      <c r="I74" s="266"/>
      <c r="J74" s="294"/>
      <c r="K74" s="303" t="s">
        <v>6</v>
      </c>
      <c r="L74" s="267" t="s">
        <v>540</v>
      </c>
      <c r="M74" s="360">
        <v>0.9</v>
      </c>
      <c r="N74" s="268" t="s">
        <v>459</v>
      </c>
      <c r="O74" s="268">
        <v>35</v>
      </c>
      <c r="P74" s="269" t="s">
        <v>449</v>
      </c>
    </row>
    <row r="75" spans="1:16" ht="15.75" customHeight="1">
      <c r="A75" s="375" t="s">
        <v>175</v>
      </c>
      <c r="D75" s="562" t="s">
        <v>443</v>
      </c>
      <c r="E75" s="248" t="s">
        <v>19</v>
      </c>
      <c r="F75" s="249" t="s">
        <v>568</v>
      </c>
      <c r="G75" s="273" t="s">
        <v>860</v>
      </c>
      <c r="H75" s="250" t="s">
        <v>564</v>
      </c>
      <c r="I75" s="251">
        <v>35</v>
      </c>
      <c r="J75" s="295" t="s">
        <v>460</v>
      </c>
      <c r="K75" s="304" t="s">
        <v>19</v>
      </c>
      <c r="L75" s="249" t="s">
        <v>508</v>
      </c>
      <c r="M75" s="250">
        <v>0.7</v>
      </c>
      <c r="N75" s="250" t="s">
        <v>562</v>
      </c>
      <c r="O75" s="251">
        <v>35</v>
      </c>
      <c r="P75" s="252" t="s">
        <v>449</v>
      </c>
    </row>
    <row r="76" spans="1:16" ht="15.75" customHeight="1">
      <c r="A76" s="375" t="s">
        <v>176</v>
      </c>
      <c r="D76" s="563"/>
      <c r="E76" s="246" t="s">
        <v>6</v>
      </c>
      <c r="F76" s="238" t="s">
        <v>568</v>
      </c>
      <c r="G76" s="239">
        <v>0.82</v>
      </c>
      <c r="H76" s="239" t="s">
        <v>461</v>
      </c>
      <c r="I76" s="240">
        <v>35</v>
      </c>
      <c r="J76" s="296" t="s">
        <v>460</v>
      </c>
      <c r="K76" s="305" t="s">
        <v>19</v>
      </c>
      <c r="L76" s="241" t="s">
        <v>476</v>
      </c>
      <c r="M76" s="239" t="s">
        <v>861</v>
      </c>
      <c r="N76" s="239" t="s">
        <v>558</v>
      </c>
      <c r="O76" s="240">
        <v>35</v>
      </c>
      <c r="P76" s="253" t="s">
        <v>456</v>
      </c>
    </row>
    <row r="77" spans="1:16" ht="15" customHeight="1">
      <c r="A77" s="375" t="s">
        <v>177</v>
      </c>
      <c r="D77" s="563"/>
      <c r="E77" s="246" t="s">
        <v>19</v>
      </c>
      <c r="F77" s="238" t="s">
        <v>512</v>
      </c>
      <c r="G77" s="239">
        <v>0.63</v>
      </c>
      <c r="H77" s="239" t="s">
        <v>551</v>
      </c>
      <c r="I77" s="240">
        <v>35</v>
      </c>
      <c r="J77" s="296" t="s">
        <v>447</v>
      </c>
      <c r="K77" s="305" t="s">
        <v>6</v>
      </c>
      <c r="L77" s="241" t="s">
        <v>476</v>
      </c>
      <c r="M77" s="239">
        <v>0.38</v>
      </c>
      <c r="N77" s="239" t="s">
        <v>468</v>
      </c>
      <c r="O77" s="240">
        <v>35</v>
      </c>
      <c r="P77" s="253" t="s">
        <v>456</v>
      </c>
    </row>
    <row r="78" spans="1:16" ht="15" customHeight="1">
      <c r="A78" s="375" t="s">
        <v>178</v>
      </c>
      <c r="D78" s="563"/>
      <c r="E78" s="246" t="s">
        <v>6</v>
      </c>
      <c r="F78" s="238" t="s">
        <v>512</v>
      </c>
      <c r="G78" s="239">
        <v>0.4</v>
      </c>
      <c r="H78" s="239" t="s">
        <v>462</v>
      </c>
      <c r="I78" s="240">
        <v>35</v>
      </c>
      <c r="J78" s="296" t="s">
        <v>447</v>
      </c>
      <c r="K78" s="305" t="s">
        <v>19</v>
      </c>
      <c r="L78" s="238" t="s">
        <v>513</v>
      </c>
      <c r="M78" s="239">
        <v>0.63</v>
      </c>
      <c r="N78" s="239" t="s">
        <v>552</v>
      </c>
      <c r="O78" s="240">
        <v>35</v>
      </c>
      <c r="P78" s="253" t="s">
        <v>448</v>
      </c>
    </row>
    <row r="79" spans="1:16" ht="15" customHeight="1">
      <c r="A79" s="375" t="s">
        <v>179</v>
      </c>
      <c r="D79" s="563"/>
      <c r="E79" s="246" t="s">
        <v>19</v>
      </c>
      <c r="F79" s="238" t="s">
        <v>513</v>
      </c>
      <c r="G79" s="239">
        <v>0.63</v>
      </c>
      <c r="H79" s="239" t="s">
        <v>552</v>
      </c>
      <c r="I79" s="240">
        <v>35</v>
      </c>
      <c r="J79" s="296" t="s">
        <v>448</v>
      </c>
      <c r="K79" s="305" t="s">
        <v>6</v>
      </c>
      <c r="L79" s="238" t="s">
        <v>513</v>
      </c>
      <c r="M79" s="239">
        <v>0.41</v>
      </c>
      <c r="N79" s="239" t="s">
        <v>463</v>
      </c>
      <c r="O79" s="240">
        <v>35</v>
      </c>
      <c r="P79" s="253" t="s">
        <v>448</v>
      </c>
    </row>
    <row r="80" spans="1:16" ht="15" customHeight="1" thickBot="1">
      <c r="A80" s="375" t="s">
        <v>180</v>
      </c>
      <c r="D80" s="565"/>
      <c r="E80" s="254" t="s">
        <v>6</v>
      </c>
      <c r="F80" s="255" t="s">
        <v>513</v>
      </c>
      <c r="G80" s="256">
        <v>0.41</v>
      </c>
      <c r="H80" s="256" t="s">
        <v>463</v>
      </c>
      <c r="I80" s="257">
        <v>35</v>
      </c>
      <c r="J80" s="312" t="s">
        <v>448</v>
      </c>
      <c r="K80" s="306"/>
      <c r="L80" s="258"/>
      <c r="M80" s="258"/>
      <c r="N80" s="258"/>
      <c r="O80" s="258"/>
      <c r="P80" s="259"/>
    </row>
    <row r="81" spans="1:16" ht="15" customHeight="1">
      <c r="A81" s="375" t="s">
        <v>181</v>
      </c>
      <c r="D81" s="566" t="s">
        <v>444</v>
      </c>
      <c r="E81" s="262" t="s">
        <v>19</v>
      </c>
      <c r="F81" s="270" t="s">
        <v>7</v>
      </c>
      <c r="G81" s="234">
        <v>0.56999999999999995</v>
      </c>
      <c r="H81" s="234" t="s">
        <v>559</v>
      </c>
      <c r="I81" s="235">
        <v>35</v>
      </c>
      <c r="J81" s="292" t="s">
        <v>447</v>
      </c>
      <c r="K81" s="301" t="s">
        <v>19</v>
      </c>
      <c r="L81" s="270" t="s">
        <v>9</v>
      </c>
      <c r="M81" s="234">
        <v>0.73</v>
      </c>
      <c r="N81" s="234" t="s">
        <v>555</v>
      </c>
      <c r="O81" s="235">
        <v>35</v>
      </c>
      <c r="P81" s="263" t="s">
        <v>456</v>
      </c>
    </row>
    <row r="82" spans="1:16" ht="15" customHeight="1">
      <c r="A82" s="375" t="s">
        <v>182</v>
      </c>
      <c r="D82" s="567"/>
      <c r="E82" s="245" t="s">
        <v>6</v>
      </c>
      <c r="F82" s="243" t="s">
        <v>7</v>
      </c>
      <c r="G82" s="230">
        <v>0.61</v>
      </c>
      <c r="H82" s="230" t="s">
        <v>464</v>
      </c>
      <c r="I82" s="231">
        <v>35</v>
      </c>
      <c r="J82" s="293" t="s">
        <v>447</v>
      </c>
      <c r="K82" s="302" t="s">
        <v>19</v>
      </c>
      <c r="L82" s="242" t="s">
        <v>22</v>
      </c>
      <c r="M82" s="230">
        <v>0.46</v>
      </c>
      <c r="N82" s="230" t="s">
        <v>563</v>
      </c>
      <c r="O82" s="231">
        <v>35</v>
      </c>
      <c r="P82" s="264" t="s">
        <v>449</v>
      </c>
    </row>
    <row r="83" spans="1:16" ht="15" customHeight="1">
      <c r="A83" s="375" t="s">
        <v>183</v>
      </c>
      <c r="D83" s="567"/>
      <c r="E83" s="245" t="s">
        <v>6</v>
      </c>
      <c r="F83" s="229" t="s">
        <v>8</v>
      </c>
      <c r="G83" s="236">
        <v>0.6</v>
      </c>
      <c r="H83" s="230" t="s">
        <v>465</v>
      </c>
      <c r="I83" s="231">
        <v>35</v>
      </c>
      <c r="J83" s="293" t="s">
        <v>460</v>
      </c>
      <c r="K83" s="302" t="s">
        <v>6</v>
      </c>
      <c r="L83" s="229" t="s">
        <v>560</v>
      </c>
      <c r="M83" s="230">
        <v>0.32</v>
      </c>
      <c r="N83" s="230" t="s">
        <v>457</v>
      </c>
      <c r="O83" s="231">
        <v>35</v>
      </c>
      <c r="P83" s="264" t="s">
        <v>439</v>
      </c>
    </row>
    <row r="84" spans="1:16" ht="15" customHeight="1">
      <c r="A84" s="375" t="s">
        <v>184</v>
      </c>
      <c r="D84" s="567"/>
      <c r="E84" s="245" t="s">
        <v>6</v>
      </c>
      <c r="F84" s="244" t="s">
        <v>541</v>
      </c>
      <c r="G84" s="236" t="s">
        <v>863</v>
      </c>
      <c r="H84" s="230" t="s">
        <v>466</v>
      </c>
      <c r="I84" s="231">
        <v>35</v>
      </c>
      <c r="J84" s="293" t="s">
        <v>460</v>
      </c>
      <c r="K84" s="302" t="s">
        <v>6</v>
      </c>
      <c r="L84" s="229" t="s">
        <v>511</v>
      </c>
      <c r="M84" s="230">
        <v>0.68</v>
      </c>
      <c r="N84" s="230" t="s">
        <v>458</v>
      </c>
      <c r="O84" s="231">
        <v>35</v>
      </c>
      <c r="P84" s="264" t="s">
        <v>439</v>
      </c>
    </row>
    <row r="85" spans="1:16" ht="15" customHeight="1">
      <c r="A85" s="375" t="s">
        <v>185</v>
      </c>
      <c r="D85" s="567"/>
      <c r="E85" s="245" t="s">
        <v>19</v>
      </c>
      <c r="F85" s="242" t="s">
        <v>570</v>
      </c>
      <c r="G85" s="236">
        <v>0.17</v>
      </c>
      <c r="H85" s="230" t="s">
        <v>565</v>
      </c>
      <c r="I85" s="231">
        <v>35</v>
      </c>
      <c r="J85" s="293" t="s">
        <v>460</v>
      </c>
      <c r="K85" s="302" t="s">
        <v>19</v>
      </c>
      <c r="L85" s="229" t="s">
        <v>568</v>
      </c>
      <c r="M85" s="236" t="s">
        <v>860</v>
      </c>
      <c r="N85" s="230" t="s">
        <v>564</v>
      </c>
      <c r="O85" s="231">
        <v>35</v>
      </c>
      <c r="P85" s="264" t="s">
        <v>439</v>
      </c>
    </row>
    <row r="86" spans="1:16" ht="15" customHeight="1">
      <c r="A86" s="375" t="s">
        <v>186</v>
      </c>
      <c r="D86" s="567"/>
      <c r="E86" s="245" t="s">
        <v>19</v>
      </c>
      <c r="F86" s="242" t="s">
        <v>22</v>
      </c>
      <c r="G86" s="236">
        <v>0.46</v>
      </c>
      <c r="H86" s="230" t="s">
        <v>563</v>
      </c>
      <c r="I86" s="231">
        <v>35</v>
      </c>
      <c r="J86" s="293" t="s">
        <v>449</v>
      </c>
      <c r="K86" s="302" t="s">
        <v>6</v>
      </c>
      <c r="L86" s="229" t="s">
        <v>568</v>
      </c>
      <c r="M86" s="230">
        <v>0.82</v>
      </c>
      <c r="N86" s="230" t="s">
        <v>461</v>
      </c>
      <c r="O86" s="231">
        <v>35</v>
      </c>
      <c r="P86" s="264" t="s">
        <v>439</v>
      </c>
    </row>
    <row r="87" spans="1:16" ht="15" customHeight="1">
      <c r="A87" s="375" t="s">
        <v>187</v>
      </c>
      <c r="D87" s="567"/>
      <c r="E87" s="245" t="s">
        <v>19</v>
      </c>
      <c r="F87" s="229" t="s">
        <v>514</v>
      </c>
      <c r="G87" s="236">
        <v>0.41</v>
      </c>
      <c r="H87" s="230" t="s">
        <v>550</v>
      </c>
      <c r="I87" s="231">
        <v>35</v>
      </c>
      <c r="J87" s="293" t="s">
        <v>456</v>
      </c>
      <c r="K87" s="302" t="s">
        <v>19</v>
      </c>
      <c r="L87" s="229" t="s">
        <v>512</v>
      </c>
      <c r="M87" s="230">
        <v>0.63</v>
      </c>
      <c r="N87" s="230" t="s">
        <v>551</v>
      </c>
      <c r="O87" s="231">
        <v>35</v>
      </c>
      <c r="P87" s="264" t="s">
        <v>439</v>
      </c>
    </row>
    <row r="88" spans="1:16" ht="15.75" customHeight="1">
      <c r="A88" s="375" t="s">
        <v>188</v>
      </c>
      <c r="D88" s="567"/>
      <c r="E88" s="245" t="s">
        <v>19</v>
      </c>
      <c r="F88" s="229" t="s">
        <v>515</v>
      </c>
      <c r="G88" s="236">
        <v>0.42</v>
      </c>
      <c r="H88" s="230" t="s">
        <v>556</v>
      </c>
      <c r="I88" s="231">
        <v>35</v>
      </c>
      <c r="J88" s="293" t="s">
        <v>456</v>
      </c>
      <c r="K88" s="302" t="s">
        <v>6</v>
      </c>
      <c r="L88" s="229" t="s">
        <v>512</v>
      </c>
      <c r="M88" s="230">
        <v>0.4</v>
      </c>
      <c r="N88" s="230" t="s">
        <v>462</v>
      </c>
      <c r="O88" s="231">
        <v>35</v>
      </c>
      <c r="P88" s="264" t="s">
        <v>447</v>
      </c>
    </row>
    <row r="89" spans="1:16" ht="15.75" customHeight="1">
      <c r="A89" s="375" t="s">
        <v>189</v>
      </c>
      <c r="D89" s="567"/>
      <c r="E89" s="245" t="s">
        <v>6</v>
      </c>
      <c r="F89" s="229" t="s">
        <v>515</v>
      </c>
      <c r="G89" s="236">
        <v>0.44</v>
      </c>
      <c r="H89" s="230" t="s">
        <v>467</v>
      </c>
      <c r="I89" s="231">
        <v>35</v>
      </c>
      <c r="J89" s="293" t="s">
        <v>456</v>
      </c>
      <c r="K89" s="302" t="s">
        <v>19</v>
      </c>
      <c r="L89" s="243" t="s">
        <v>7</v>
      </c>
      <c r="M89" s="230">
        <v>0.56999999999999995</v>
      </c>
      <c r="N89" s="230" t="s">
        <v>559</v>
      </c>
      <c r="O89" s="231">
        <v>35</v>
      </c>
      <c r="P89" s="264" t="s">
        <v>447</v>
      </c>
    </row>
    <row r="90" spans="1:16" ht="15.75" customHeight="1">
      <c r="A90" s="375" t="s">
        <v>190</v>
      </c>
      <c r="D90" s="567"/>
      <c r="E90" s="245" t="s">
        <v>19</v>
      </c>
      <c r="F90" s="229" t="s">
        <v>451</v>
      </c>
      <c r="G90" s="230">
        <v>0.56999999999999995</v>
      </c>
      <c r="H90" s="230" t="s">
        <v>553</v>
      </c>
      <c r="I90" s="231">
        <v>35</v>
      </c>
      <c r="J90" s="293" t="s">
        <v>456</v>
      </c>
      <c r="K90" s="302" t="s">
        <v>6</v>
      </c>
      <c r="L90" s="243" t="s">
        <v>7</v>
      </c>
      <c r="M90" s="230">
        <v>0.61</v>
      </c>
      <c r="N90" s="230" t="s">
        <v>464</v>
      </c>
      <c r="O90" s="231">
        <v>35</v>
      </c>
      <c r="P90" s="264" t="s">
        <v>447</v>
      </c>
    </row>
    <row r="91" spans="1:16" ht="15.75" customHeight="1">
      <c r="A91" s="375" t="s">
        <v>191</v>
      </c>
      <c r="D91" s="567"/>
      <c r="E91" s="245" t="s">
        <v>19</v>
      </c>
      <c r="F91" s="229" t="s">
        <v>452</v>
      </c>
      <c r="G91" s="236" t="s">
        <v>862</v>
      </c>
      <c r="H91" s="230" t="s">
        <v>554</v>
      </c>
      <c r="I91" s="231">
        <v>35</v>
      </c>
      <c r="J91" s="293" t="s">
        <v>456</v>
      </c>
      <c r="K91" s="302" t="s">
        <v>6</v>
      </c>
      <c r="L91" s="229" t="s">
        <v>8</v>
      </c>
      <c r="M91" s="236">
        <v>0.6</v>
      </c>
      <c r="N91" s="230" t="s">
        <v>465</v>
      </c>
      <c r="O91" s="231">
        <v>35</v>
      </c>
      <c r="P91" s="264" t="s">
        <v>439</v>
      </c>
    </row>
    <row r="92" spans="1:16" ht="15.75" customHeight="1">
      <c r="A92" s="375" t="s">
        <v>192</v>
      </c>
      <c r="D92" s="567"/>
      <c r="E92" s="245" t="s">
        <v>19</v>
      </c>
      <c r="F92" s="242" t="s">
        <v>476</v>
      </c>
      <c r="G92" s="236" t="s">
        <v>861</v>
      </c>
      <c r="H92" s="230" t="s">
        <v>558</v>
      </c>
      <c r="I92" s="231">
        <v>35</v>
      </c>
      <c r="J92" s="293" t="s">
        <v>456</v>
      </c>
      <c r="K92" s="302" t="s">
        <v>6</v>
      </c>
      <c r="L92" s="244" t="s">
        <v>541</v>
      </c>
      <c r="M92" s="236" t="s">
        <v>863</v>
      </c>
      <c r="N92" s="230" t="s">
        <v>466</v>
      </c>
      <c r="O92" s="231">
        <v>35</v>
      </c>
      <c r="P92" s="264" t="s">
        <v>439</v>
      </c>
    </row>
    <row r="93" spans="1:16" ht="15.75" customHeight="1">
      <c r="A93" s="375" t="s">
        <v>194</v>
      </c>
      <c r="D93" s="567"/>
      <c r="E93" s="245" t="s">
        <v>6</v>
      </c>
      <c r="F93" s="242" t="s">
        <v>476</v>
      </c>
      <c r="G93" s="230">
        <v>0.38</v>
      </c>
      <c r="H93" s="230" t="s">
        <v>468</v>
      </c>
      <c r="I93" s="231">
        <v>35</v>
      </c>
      <c r="J93" s="293" t="s">
        <v>456</v>
      </c>
      <c r="K93" s="302" t="s">
        <v>19</v>
      </c>
      <c r="L93" s="242" t="s">
        <v>570</v>
      </c>
      <c r="M93" s="236">
        <v>0.17</v>
      </c>
      <c r="N93" s="230" t="s">
        <v>565</v>
      </c>
      <c r="O93" s="231">
        <v>35</v>
      </c>
      <c r="P93" s="264" t="s">
        <v>439</v>
      </c>
    </row>
    <row r="94" spans="1:16" ht="15.75" customHeight="1" thickBot="1">
      <c r="A94" s="375" t="s">
        <v>193</v>
      </c>
      <c r="D94" s="567"/>
      <c r="E94" s="275" t="s">
        <v>19</v>
      </c>
      <c r="F94" s="276" t="s">
        <v>9</v>
      </c>
      <c r="G94" s="277">
        <v>0.73</v>
      </c>
      <c r="H94" s="277" t="s">
        <v>555</v>
      </c>
      <c r="I94" s="231">
        <v>35</v>
      </c>
      <c r="J94" s="384" t="s">
        <v>456</v>
      </c>
    </row>
    <row r="95" spans="1:16" ht="15.75" customHeight="1" thickBot="1">
      <c r="A95" s="375" t="s">
        <v>195</v>
      </c>
      <c r="D95" s="568"/>
      <c r="I95" s="268"/>
      <c r="J95" s="294"/>
      <c r="K95" s="307"/>
      <c r="L95" s="266"/>
      <c r="M95" s="266"/>
      <c r="N95" s="266"/>
      <c r="O95" s="266"/>
      <c r="P95" s="290"/>
    </row>
    <row r="96" spans="1:16" ht="15" customHeight="1">
      <c r="A96" s="375" t="s">
        <v>196</v>
      </c>
      <c r="D96" s="566" t="s">
        <v>450</v>
      </c>
      <c r="E96" s="278" t="s">
        <v>49</v>
      </c>
      <c r="F96" s="279" t="s">
        <v>10</v>
      </c>
      <c r="G96" s="280" t="s">
        <v>50</v>
      </c>
      <c r="H96" s="313" t="s">
        <v>50</v>
      </c>
      <c r="I96" s="156">
        <v>20</v>
      </c>
      <c r="J96" s="297" t="s">
        <v>449</v>
      </c>
      <c r="K96" s="308" t="s">
        <v>49</v>
      </c>
      <c r="L96" s="279" t="s">
        <v>10</v>
      </c>
      <c r="M96" s="280" t="s">
        <v>50</v>
      </c>
      <c r="N96" s="280" t="s">
        <v>50</v>
      </c>
      <c r="O96" s="280">
        <v>20</v>
      </c>
      <c r="P96" s="281" t="s">
        <v>449</v>
      </c>
    </row>
    <row r="97" spans="1:16" ht="15.75" customHeight="1">
      <c r="A97" s="375" t="s">
        <v>197</v>
      </c>
      <c r="D97" s="567"/>
      <c r="E97" s="282" t="s">
        <v>49</v>
      </c>
      <c r="F97" s="150" t="s">
        <v>11</v>
      </c>
      <c r="G97" s="139" t="s">
        <v>50</v>
      </c>
      <c r="H97" s="314" t="s">
        <v>50</v>
      </c>
      <c r="I97" s="145">
        <v>20</v>
      </c>
      <c r="J97" s="298" t="s">
        <v>449</v>
      </c>
      <c r="K97" s="309" t="s">
        <v>49</v>
      </c>
      <c r="L97" s="150" t="s">
        <v>11</v>
      </c>
      <c r="M97" s="139" t="s">
        <v>50</v>
      </c>
      <c r="N97" s="139" t="s">
        <v>50</v>
      </c>
      <c r="O97" s="139">
        <v>20</v>
      </c>
      <c r="P97" s="283" t="s">
        <v>449</v>
      </c>
    </row>
    <row r="98" spans="1:16" ht="15.75" customHeight="1">
      <c r="A98" s="375" t="s">
        <v>198</v>
      </c>
      <c r="D98" s="567"/>
      <c r="E98" s="282" t="s">
        <v>49</v>
      </c>
      <c r="F98" s="150" t="s">
        <v>12</v>
      </c>
      <c r="G98" s="139" t="s">
        <v>50</v>
      </c>
      <c r="H98" s="314" t="s">
        <v>50</v>
      </c>
      <c r="I98" s="145">
        <v>20</v>
      </c>
      <c r="J98" s="298" t="s">
        <v>449</v>
      </c>
      <c r="K98" s="309" t="s">
        <v>49</v>
      </c>
      <c r="L98" s="150" t="s">
        <v>12</v>
      </c>
      <c r="M98" s="139" t="s">
        <v>50</v>
      </c>
      <c r="N98" s="139" t="s">
        <v>50</v>
      </c>
      <c r="O98" s="139">
        <v>20</v>
      </c>
      <c r="P98" s="283" t="s">
        <v>449</v>
      </c>
    </row>
    <row r="99" spans="1:16" ht="15.75" customHeight="1">
      <c r="A99" s="375" t="s">
        <v>199</v>
      </c>
      <c r="D99" s="567"/>
      <c r="E99" s="282" t="s">
        <v>49</v>
      </c>
      <c r="F99" s="150" t="s">
        <v>13</v>
      </c>
      <c r="G99" s="139" t="s">
        <v>50</v>
      </c>
      <c r="H99" s="314" t="s">
        <v>50</v>
      </c>
      <c r="I99" s="145">
        <v>20</v>
      </c>
      <c r="J99" s="298" t="s">
        <v>449</v>
      </c>
      <c r="K99" s="309" t="s">
        <v>49</v>
      </c>
      <c r="L99" s="150" t="s">
        <v>13</v>
      </c>
      <c r="M99" s="139" t="s">
        <v>50</v>
      </c>
      <c r="N99" s="139" t="s">
        <v>50</v>
      </c>
      <c r="O99" s="139">
        <v>20</v>
      </c>
      <c r="P99" s="283" t="s">
        <v>449</v>
      </c>
    </row>
    <row r="100" spans="1:16" ht="15.75" customHeight="1">
      <c r="A100" s="375" t="s">
        <v>200</v>
      </c>
      <c r="D100" s="567"/>
      <c r="E100" s="282" t="s">
        <v>49</v>
      </c>
      <c r="F100" s="150" t="s">
        <v>14</v>
      </c>
      <c r="G100" s="139" t="s">
        <v>50</v>
      </c>
      <c r="H100" s="314" t="s">
        <v>50</v>
      </c>
      <c r="I100" s="145">
        <v>20</v>
      </c>
      <c r="J100" s="298" t="s">
        <v>449</v>
      </c>
      <c r="K100" s="309" t="s">
        <v>49</v>
      </c>
      <c r="L100" s="150" t="s">
        <v>14</v>
      </c>
      <c r="M100" s="139" t="s">
        <v>50</v>
      </c>
      <c r="N100" s="139" t="s">
        <v>50</v>
      </c>
      <c r="O100" s="139">
        <v>20</v>
      </c>
      <c r="P100" s="283" t="s">
        <v>449</v>
      </c>
    </row>
    <row r="101" spans="1:16" ht="15" customHeight="1">
      <c r="A101" s="375" t="s">
        <v>201</v>
      </c>
      <c r="D101" s="567"/>
      <c r="E101" s="282" t="s">
        <v>49</v>
      </c>
      <c r="F101" s="150" t="s">
        <v>538</v>
      </c>
      <c r="G101" s="139" t="s">
        <v>50</v>
      </c>
      <c r="H101" s="314" t="s">
        <v>50</v>
      </c>
      <c r="I101" s="145">
        <v>20</v>
      </c>
      <c r="J101" s="298" t="s">
        <v>449</v>
      </c>
      <c r="K101" s="309" t="s">
        <v>49</v>
      </c>
      <c r="L101" s="150" t="s">
        <v>538</v>
      </c>
      <c r="M101" s="139" t="s">
        <v>50</v>
      </c>
      <c r="N101" s="139" t="s">
        <v>50</v>
      </c>
      <c r="O101" s="139">
        <v>20</v>
      </c>
      <c r="P101" s="283" t="s">
        <v>449</v>
      </c>
    </row>
    <row r="102" spans="1:16" ht="15" customHeight="1">
      <c r="A102" s="375" t="s">
        <v>202</v>
      </c>
      <c r="D102" s="567"/>
      <c r="E102" s="284" t="s">
        <v>49</v>
      </c>
      <c r="F102" s="145" t="s">
        <v>15</v>
      </c>
      <c r="G102" s="139" t="s">
        <v>50</v>
      </c>
      <c r="H102" s="314" t="s">
        <v>50</v>
      </c>
      <c r="I102" s="145">
        <v>20</v>
      </c>
      <c r="J102" s="298" t="s">
        <v>449</v>
      </c>
      <c r="K102" s="310" t="s">
        <v>49</v>
      </c>
      <c r="L102" s="145" t="s">
        <v>15</v>
      </c>
      <c r="M102" s="139" t="s">
        <v>50</v>
      </c>
      <c r="N102" s="139" t="s">
        <v>50</v>
      </c>
      <c r="O102" s="139">
        <v>20</v>
      </c>
      <c r="P102" s="283" t="s">
        <v>449</v>
      </c>
    </row>
    <row r="103" spans="1:16" ht="15" customHeight="1">
      <c r="A103" s="375" t="s">
        <v>203</v>
      </c>
      <c r="D103" s="567"/>
      <c r="E103" s="284" t="s">
        <v>49</v>
      </c>
      <c r="F103" s="145" t="s">
        <v>533</v>
      </c>
      <c r="G103" s="139" t="s">
        <v>50</v>
      </c>
      <c r="H103" s="314" t="s">
        <v>50</v>
      </c>
      <c r="I103" s="145">
        <v>20</v>
      </c>
      <c r="J103" s="298" t="s">
        <v>449</v>
      </c>
      <c r="K103" s="310" t="s">
        <v>49</v>
      </c>
      <c r="L103" s="145" t="s">
        <v>533</v>
      </c>
      <c r="M103" s="139" t="s">
        <v>50</v>
      </c>
      <c r="N103" s="139" t="s">
        <v>50</v>
      </c>
      <c r="O103" s="139">
        <v>20</v>
      </c>
      <c r="P103" s="283" t="s">
        <v>449</v>
      </c>
    </row>
    <row r="104" spans="1:16" ht="15" customHeight="1" thickBot="1">
      <c r="A104" s="375" t="s">
        <v>204</v>
      </c>
      <c r="D104" s="567"/>
      <c r="E104" s="285" t="s">
        <v>49</v>
      </c>
      <c r="F104" s="286" t="s">
        <v>16</v>
      </c>
      <c r="G104" s="287" t="s">
        <v>50</v>
      </c>
      <c r="H104" s="315" t="s">
        <v>50</v>
      </c>
      <c r="I104" s="286">
        <v>20</v>
      </c>
      <c r="J104" s="299" t="s">
        <v>449</v>
      </c>
      <c r="K104" s="311" t="s">
        <v>49</v>
      </c>
      <c r="L104" s="286" t="s">
        <v>16</v>
      </c>
      <c r="M104" s="287" t="s">
        <v>50</v>
      </c>
      <c r="N104" s="287" t="s">
        <v>50</v>
      </c>
      <c r="O104" s="287">
        <v>20</v>
      </c>
      <c r="P104" s="288" t="s">
        <v>449</v>
      </c>
    </row>
    <row r="105" spans="1:16" ht="15" customHeight="1">
      <c r="A105" s="375" t="s">
        <v>205</v>
      </c>
      <c r="D105" s="271"/>
    </row>
    <row r="106" spans="1:16" ht="15" customHeight="1">
      <c r="A106" s="375" t="s">
        <v>206</v>
      </c>
      <c r="D106" s="272"/>
    </row>
    <row r="107" spans="1:16" ht="15" customHeight="1">
      <c r="A107" s="375" t="s">
        <v>207</v>
      </c>
      <c r="D107" s="272"/>
    </row>
    <row r="108" spans="1:16" ht="15" customHeight="1">
      <c r="A108" s="375" t="s">
        <v>208</v>
      </c>
      <c r="D108" s="272"/>
    </row>
    <row r="109" spans="1:16" ht="15" customHeight="1">
      <c r="A109" s="375" t="s">
        <v>209</v>
      </c>
      <c r="D109" s="272"/>
    </row>
    <row r="110" spans="1:16" ht="15.75" customHeight="1">
      <c r="A110" s="375" t="s">
        <v>210</v>
      </c>
      <c r="D110" s="272"/>
    </row>
    <row r="111" spans="1:16">
      <c r="A111" s="375" t="s">
        <v>211</v>
      </c>
    </row>
    <row r="112" spans="1:16">
      <c r="A112" s="375" t="s">
        <v>212</v>
      </c>
    </row>
    <row r="113" spans="1:1">
      <c r="A113" s="375" t="s">
        <v>213</v>
      </c>
    </row>
    <row r="114" spans="1:1">
      <c r="A114" s="375" t="s">
        <v>214</v>
      </c>
    </row>
    <row r="115" spans="1:1">
      <c r="A115" s="375" t="s">
        <v>215</v>
      </c>
    </row>
    <row r="116" spans="1:1">
      <c r="A116" s="375" t="s">
        <v>216</v>
      </c>
    </row>
    <row r="117" spans="1:1">
      <c r="A117" s="375" t="s">
        <v>217</v>
      </c>
    </row>
    <row r="118" spans="1:1">
      <c r="A118" s="375" t="s">
        <v>218</v>
      </c>
    </row>
    <row r="119" spans="1:1">
      <c r="A119" s="375" t="s">
        <v>219</v>
      </c>
    </row>
    <row r="120" spans="1:1">
      <c r="A120" s="379" t="s">
        <v>220</v>
      </c>
    </row>
    <row r="121" spans="1:1">
      <c r="A121" s="375" t="s">
        <v>221</v>
      </c>
    </row>
    <row r="122" spans="1:1">
      <c r="A122" s="375" t="s">
        <v>222</v>
      </c>
    </row>
    <row r="123" spans="1:1">
      <c r="A123" s="375" t="s">
        <v>223</v>
      </c>
    </row>
    <row r="124" spans="1:1">
      <c r="A124" s="375" t="s">
        <v>224</v>
      </c>
    </row>
    <row r="125" spans="1:1">
      <c r="A125" s="375" t="s">
        <v>225</v>
      </c>
    </row>
    <row r="126" spans="1:1">
      <c r="A126" s="375" t="s">
        <v>226</v>
      </c>
    </row>
    <row r="127" spans="1:1">
      <c r="A127" s="375" t="s">
        <v>227</v>
      </c>
    </row>
    <row r="128" spans="1:1">
      <c r="A128" s="375" t="s">
        <v>229</v>
      </c>
    </row>
    <row r="129" spans="1:1">
      <c r="A129" s="375" t="s">
        <v>230</v>
      </c>
    </row>
    <row r="130" spans="1:1">
      <c r="A130" s="375" t="s">
        <v>232</v>
      </c>
    </row>
    <row r="131" spans="1:1">
      <c r="A131" s="375" t="s">
        <v>228</v>
      </c>
    </row>
    <row r="132" spans="1:1">
      <c r="A132" s="375" t="s">
        <v>231</v>
      </c>
    </row>
    <row r="133" spans="1:1">
      <c r="A133" s="375" t="s">
        <v>233</v>
      </c>
    </row>
    <row r="134" spans="1:1">
      <c r="A134" s="375" t="s">
        <v>234</v>
      </c>
    </row>
    <row r="135" spans="1:1">
      <c r="A135" s="375" t="s">
        <v>235</v>
      </c>
    </row>
    <row r="136" spans="1:1">
      <c r="A136" s="375" t="s">
        <v>236</v>
      </c>
    </row>
    <row r="137" spans="1:1">
      <c r="A137" s="375" t="s">
        <v>237</v>
      </c>
    </row>
    <row r="138" spans="1:1">
      <c r="A138" s="375" t="s">
        <v>238</v>
      </c>
    </row>
    <row r="139" spans="1:1">
      <c r="A139" s="375" t="s">
        <v>239</v>
      </c>
    </row>
    <row r="140" spans="1:1">
      <c r="A140" s="375" t="s">
        <v>240</v>
      </c>
    </row>
    <row r="141" spans="1:1">
      <c r="A141" s="377" t="s">
        <v>488</v>
      </c>
    </row>
    <row r="142" spans="1:1">
      <c r="A142" s="375" t="s">
        <v>241</v>
      </c>
    </row>
    <row r="143" spans="1:1">
      <c r="A143" s="375" t="s">
        <v>242</v>
      </c>
    </row>
    <row r="144" spans="1:1">
      <c r="A144" s="375" t="s">
        <v>243</v>
      </c>
    </row>
    <row r="145" spans="1:1">
      <c r="A145" s="375" t="s">
        <v>244</v>
      </c>
    </row>
    <row r="146" spans="1:1">
      <c r="A146" s="375" t="s">
        <v>498</v>
      </c>
    </row>
    <row r="147" spans="1:1">
      <c r="A147" s="375" t="s">
        <v>245</v>
      </c>
    </row>
    <row r="148" spans="1:1">
      <c r="A148" s="375" t="s">
        <v>246</v>
      </c>
    </row>
    <row r="149" spans="1:1">
      <c r="A149" s="375" t="s">
        <v>247</v>
      </c>
    </row>
    <row r="150" spans="1:1">
      <c r="A150" s="375" t="s">
        <v>248</v>
      </c>
    </row>
    <row r="151" spans="1:1">
      <c r="A151" s="375" t="s">
        <v>249</v>
      </c>
    </row>
    <row r="152" spans="1:1">
      <c r="A152" s="375" t="s">
        <v>250</v>
      </c>
    </row>
    <row r="153" spans="1:1">
      <c r="A153" s="375" t="s">
        <v>251</v>
      </c>
    </row>
    <row r="154" spans="1:1">
      <c r="A154" s="375" t="s">
        <v>252</v>
      </c>
    </row>
    <row r="155" spans="1:1">
      <c r="A155" s="375" t="s">
        <v>253</v>
      </c>
    </row>
    <row r="156" spans="1:1">
      <c r="A156" s="375" t="s">
        <v>254</v>
      </c>
    </row>
    <row r="157" spans="1:1">
      <c r="A157" s="375" t="s">
        <v>255</v>
      </c>
    </row>
    <row r="158" spans="1:1">
      <c r="A158" s="375" t="s">
        <v>256</v>
      </c>
    </row>
    <row r="159" spans="1:1">
      <c r="A159" s="375" t="s">
        <v>257</v>
      </c>
    </row>
    <row r="160" spans="1:1">
      <c r="A160" s="375" t="s">
        <v>258</v>
      </c>
    </row>
    <row r="161" spans="1:1">
      <c r="A161" s="375" t="s">
        <v>259</v>
      </c>
    </row>
    <row r="162" spans="1:1">
      <c r="A162" s="375" t="s">
        <v>260</v>
      </c>
    </row>
    <row r="163" spans="1:1">
      <c r="A163" s="375" t="s">
        <v>261</v>
      </c>
    </row>
    <row r="164" spans="1:1">
      <c r="A164" s="375" t="s">
        <v>262</v>
      </c>
    </row>
    <row r="165" spans="1:1">
      <c r="A165" s="375" t="s">
        <v>263</v>
      </c>
    </row>
    <row r="166" spans="1:1">
      <c r="A166" s="375" t="s">
        <v>264</v>
      </c>
    </row>
    <row r="167" spans="1:1">
      <c r="A167" s="375" t="s">
        <v>265</v>
      </c>
    </row>
    <row r="168" spans="1:1">
      <c r="A168" s="375" t="s">
        <v>266</v>
      </c>
    </row>
    <row r="169" spans="1:1">
      <c r="A169" s="375" t="s">
        <v>499</v>
      </c>
    </row>
    <row r="170" spans="1:1">
      <c r="A170" s="375" t="s">
        <v>268</v>
      </c>
    </row>
    <row r="171" spans="1:1">
      <c r="A171" s="377" t="s">
        <v>267</v>
      </c>
    </row>
    <row r="172" spans="1:1">
      <c r="A172" s="377" t="s">
        <v>269</v>
      </c>
    </row>
    <row r="173" spans="1:1">
      <c r="A173" s="375" t="s">
        <v>270</v>
      </c>
    </row>
    <row r="174" spans="1:1">
      <c r="A174" s="375" t="s">
        <v>271</v>
      </c>
    </row>
    <row r="175" spans="1:1">
      <c r="A175" s="375" t="s">
        <v>272</v>
      </c>
    </row>
    <row r="176" spans="1:1">
      <c r="A176" s="375" t="s">
        <v>273</v>
      </c>
    </row>
    <row r="177" spans="1:1">
      <c r="A177" s="375" t="s">
        <v>274</v>
      </c>
    </row>
    <row r="178" spans="1:1">
      <c r="A178" s="375" t="s">
        <v>275</v>
      </c>
    </row>
    <row r="179" spans="1:1">
      <c r="A179" s="375" t="s">
        <v>276</v>
      </c>
    </row>
    <row r="180" spans="1:1">
      <c r="A180" s="375" t="s">
        <v>277</v>
      </c>
    </row>
    <row r="181" spans="1:1">
      <c r="A181" s="375" t="s">
        <v>278</v>
      </c>
    </row>
    <row r="182" spans="1:1">
      <c r="A182" s="375" t="s">
        <v>279</v>
      </c>
    </row>
    <row r="183" spans="1:1">
      <c r="A183" s="375" t="s">
        <v>280</v>
      </c>
    </row>
    <row r="184" spans="1:1">
      <c r="A184" s="378" t="s">
        <v>281</v>
      </c>
    </row>
    <row r="185" spans="1:1">
      <c r="A185" s="375" t="s">
        <v>282</v>
      </c>
    </row>
    <row r="186" spans="1:1">
      <c r="A186" s="375" t="s">
        <v>283</v>
      </c>
    </row>
    <row r="187" spans="1:1">
      <c r="A187" s="375" t="s">
        <v>284</v>
      </c>
    </row>
    <row r="188" spans="1:1">
      <c r="A188" s="375" t="s">
        <v>285</v>
      </c>
    </row>
    <row r="189" spans="1:1">
      <c r="A189" s="375" t="s">
        <v>286</v>
      </c>
    </row>
    <row r="190" spans="1:1">
      <c r="A190" s="375" t="s">
        <v>287</v>
      </c>
    </row>
    <row r="191" spans="1:1">
      <c r="A191" s="375" t="s">
        <v>288</v>
      </c>
    </row>
    <row r="192" spans="1:1">
      <c r="A192" s="375" t="s">
        <v>289</v>
      </c>
    </row>
    <row r="193" spans="1:1">
      <c r="A193" s="375" t="s">
        <v>290</v>
      </c>
    </row>
    <row r="194" spans="1:1">
      <c r="A194" s="375" t="s">
        <v>291</v>
      </c>
    </row>
    <row r="195" spans="1:1">
      <c r="A195" s="375" t="s">
        <v>292</v>
      </c>
    </row>
    <row r="196" spans="1:1">
      <c r="A196" s="377" t="s">
        <v>500</v>
      </c>
    </row>
    <row r="197" spans="1:1">
      <c r="A197" s="377" t="s">
        <v>501</v>
      </c>
    </row>
    <row r="198" spans="1:1">
      <c r="A198" s="375" t="s">
        <v>293</v>
      </c>
    </row>
    <row r="199" spans="1:1">
      <c r="A199" s="375" t="s">
        <v>294</v>
      </c>
    </row>
    <row r="200" spans="1:1">
      <c r="A200" s="375" t="s">
        <v>295</v>
      </c>
    </row>
    <row r="201" spans="1:1">
      <c r="A201" s="375" t="s">
        <v>296</v>
      </c>
    </row>
    <row r="202" spans="1:1">
      <c r="A202" s="375" t="s">
        <v>297</v>
      </c>
    </row>
    <row r="203" spans="1:1">
      <c r="A203" s="375" t="s">
        <v>300</v>
      </c>
    </row>
    <row r="204" spans="1:1">
      <c r="A204" s="375" t="s">
        <v>298</v>
      </c>
    </row>
    <row r="205" spans="1:1">
      <c r="A205" s="375" t="s">
        <v>299</v>
      </c>
    </row>
    <row r="206" spans="1:1">
      <c r="A206" s="375" t="s">
        <v>301</v>
      </c>
    </row>
    <row r="207" spans="1:1">
      <c r="A207" s="375" t="s">
        <v>302</v>
      </c>
    </row>
    <row r="208" spans="1:1">
      <c r="A208" s="375" t="s">
        <v>303</v>
      </c>
    </row>
    <row r="209" spans="1:1">
      <c r="A209" s="375" t="s">
        <v>304</v>
      </c>
    </row>
    <row r="210" spans="1:1">
      <c r="A210" s="382" t="s">
        <v>305</v>
      </c>
    </row>
    <row r="211" spans="1:1">
      <c r="A211" s="375" t="s">
        <v>306</v>
      </c>
    </row>
    <row r="212" spans="1:1">
      <c r="A212" s="375" t="s">
        <v>307</v>
      </c>
    </row>
    <row r="213" spans="1:1">
      <c r="A213" s="375" t="s">
        <v>308</v>
      </c>
    </row>
    <row r="214" spans="1:1">
      <c r="A214" s="375" t="s">
        <v>309</v>
      </c>
    </row>
    <row r="215" spans="1:1">
      <c r="A215" s="375" t="s">
        <v>310</v>
      </c>
    </row>
    <row r="216" spans="1:1">
      <c r="A216" s="382" t="s">
        <v>311</v>
      </c>
    </row>
    <row r="217" spans="1:1">
      <c r="A217" s="375" t="s">
        <v>312</v>
      </c>
    </row>
    <row r="218" spans="1:1">
      <c r="A218" s="375" t="s">
        <v>313</v>
      </c>
    </row>
    <row r="219" spans="1:1">
      <c r="A219" s="375" t="s">
        <v>314</v>
      </c>
    </row>
    <row r="220" spans="1:1">
      <c r="A220" s="375" t="s">
        <v>315</v>
      </c>
    </row>
    <row r="221" spans="1:1">
      <c r="A221" s="375" t="s">
        <v>316</v>
      </c>
    </row>
    <row r="222" spans="1:1">
      <c r="A222" s="375" t="s">
        <v>317</v>
      </c>
    </row>
    <row r="223" spans="1:1">
      <c r="A223" s="375" t="s">
        <v>318</v>
      </c>
    </row>
    <row r="224" spans="1:1">
      <c r="A224" s="376" t="s">
        <v>573</v>
      </c>
    </row>
    <row r="225" spans="1:1">
      <c r="A225" s="375" t="s">
        <v>319</v>
      </c>
    </row>
    <row r="226" spans="1:1">
      <c r="A226" s="375" t="s">
        <v>320</v>
      </c>
    </row>
    <row r="227" spans="1:1">
      <c r="A227" s="375" t="s">
        <v>321</v>
      </c>
    </row>
    <row r="228" spans="1:1">
      <c r="A228" s="375" t="s">
        <v>492</v>
      </c>
    </row>
    <row r="229" spans="1:1">
      <c r="A229" s="375" t="s">
        <v>322</v>
      </c>
    </row>
    <row r="230" spans="1:1">
      <c r="A230" s="375" t="s">
        <v>323</v>
      </c>
    </row>
    <row r="231" spans="1:1">
      <c r="A231" s="375" t="s">
        <v>324</v>
      </c>
    </row>
    <row r="232" spans="1:1">
      <c r="A232" s="375" t="s">
        <v>326</v>
      </c>
    </row>
    <row r="233" spans="1:1">
      <c r="A233" s="375" t="s">
        <v>325</v>
      </c>
    </row>
    <row r="234" spans="1:1">
      <c r="A234" s="375" t="s">
        <v>327</v>
      </c>
    </row>
    <row r="235" spans="1:1">
      <c r="A235" s="375" t="s">
        <v>502</v>
      </c>
    </row>
    <row r="236" spans="1:1">
      <c r="A236" s="375" t="s">
        <v>328</v>
      </c>
    </row>
    <row r="237" spans="1:1">
      <c r="A237" s="375" t="s">
        <v>329</v>
      </c>
    </row>
    <row r="238" spans="1:1">
      <c r="A238" s="375" t="s">
        <v>330</v>
      </c>
    </row>
    <row r="239" spans="1:1">
      <c r="A239" s="375" t="s">
        <v>331</v>
      </c>
    </row>
    <row r="240" spans="1:1">
      <c r="A240" s="375" t="s">
        <v>332</v>
      </c>
    </row>
    <row r="241" spans="1:1">
      <c r="A241" s="375" t="s">
        <v>333</v>
      </c>
    </row>
    <row r="242" spans="1:1">
      <c r="A242" s="375" t="s">
        <v>503</v>
      </c>
    </row>
    <row r="243" spans="1:1">
      <c r="A243" s="375" t="s">
        <v>334</v>
      </c>
    </row>
    <row r="244" spans="1:1">
      <c r="A244" s="375" t="s">
        <v>335</v>
      </c>
    </row>
    <row r="245" spans="1:1">
      <c r="A245" s="375" t="s">
        <v>336</v>
      </c>
    </row>
    <row r="246" spans="1:1">
      <c r="A246" s="375" t="s">
        <v>337</v>
      </c>
    </row>
    <row r="247" spans="1:1">
      <c r="A247" s="375" t="s">
        <v>338</v>
      </c>
    </row>
    <row r="248" spans="1:1">
      <c r="A248" s="375" t="s">
        <v>339</v>
      </c>
    </row>
    <row r="249" spans="1:1">
      <c r="A249" s="375" t="s">
        <v>340</v>
      </c>
    </row>
    <row r="250" spans="1:1">
      <c r="A250" s="375" t="s">
        <v>341</v>
      </c>
    </row>
    <row r="251" spans="1:1">
      <c r="A251" s="375" t="s">
        <v>489</v>
      </c>
    </row>
    <row r="252" spans="1:1">
      <c r="A252" s="375" t="s">
        <v>490</v>
      </c>
    </row>
    <row r="253" spans="1:1">
      <c r="A253" s="375" t="s">
        <v>491</v>
      </c>
    </row>
    <row r="254" spans="1:1">
      <c r="A254" s="378" t="s">
        <v>342</v>
      </c>
    </row>
    <row r="255" spans="1:1">
      <c r="A255" s="375" t="s">
        <v>343</v>
      </c>
    </row>
    <row r="256" spans="1:1">
      <c r="A256" s="375" t="s">
        <v>344</v>
      </c>
    </row>
    <row r="257" spans="1:1">
      <c r="A257" s="375" t="s">
        <v>345</v>
      </c>
    </row>
    <row r="258" spans="1:1">
      <c r="A258" s="375" t="s">
        <v>346</v>
      </c>
    </row>
    <row r="259" spans="1:1">
      <c r="A259" s="375" t="s">
        <v>347</v>
      </c>
    </row>
    <row r="260" spans="1:1">
      <c r="A260" s="375" t="s">
        <v>348</v>
      </c>
    </row>
    <row r="261" spans="1:1">
      <c r="A261" s="375" t="s">
        <v>351</v>
      </c>
    </row>
    <row r="262" spans="1:1">
      <c r="A262" s="375" t="s">
        <v>349</v>
      </c>
    </row>
    <row r="263" spans="1:1">
      <c r="A263" s="375" t="s">
        <v>350</v>
      </c>
    </row>
    <row r="264" spans="1:1">
      <c r="A264" s="375" t="s">
        <v>352</v>
      </c>
    </row>
    <row r="265" spans="1:1">
      <c r="A265" s="375" t="s">
        <v>353</v>
      </c>
    </row>
    <row r="266" spans="1:1">
      <c r="A266" s="375" t="s">
        <v>354</v>
      </c>
    </row>
    <row r="267" spans="1:1">
      <c r="A267" s="375" t="s">
        <v>355</v>
      </c>
    </row>
    <row r="268" spans="1:1">
      <c r="A268" s="375" t="s">
        <v>356</v>
      </c>
    </row>
    <row r="269" spans="1:1">
      <c r="A269" s="375" t="s">
        <v>479</v>
      </c>
    </row>
    <row r="270" spans="1:1">
      <c r="A270" s="375" t="s">
        <v>357</v>
      </c>
    </row>
    <row r="271" spans="1:1">
      <c r="A271" s="375" t="s">
        <v>358</v>
      </c>
    </row>
    <row r="272" spans="1:1">
      <c r="A272" s="375" t="s">
        <v>359</v>
      </c>
    </row>
    <row r="273" spans="1:1">
      <c r="A273" s="375" t="s">
        <v>360</v>
      </c>
    </row>
    <row r="274" spans="1:1">
      <c r="A274" s="375" t="s">
        <v>361</v>
      </c>
    </row>
    <row r="275" spans="1:1">
      <c r="A275" s="375" t="s">
        <v>362</v>
      </c>
    </row>
    <row r="276" spans="1:1">
      <c r="A276" s="375" t="s">
        <v>363</v>
      </c>
    </row>
    <row r="277" spans="1:1">
      <c r="A277" s="375" t="s">
        <v>364</v>
      </c>
    </row>
    <row r="278" spans="1:1">
      <c r="A278" s="375" t="s">
        <v>367</v>
      </c>
    </row>
    <row r="279" spans="1:1">
      <c r="A279" s="375" t="s">
        <v>365</v>
      </c>
    </row>
    <row r="280" spans="1:1">
      <c r="A280" s="375" t="s">
        <v>369</v>
      </c>
    </row>
    <row r="281" spans="1:1">
      <c r="A281" s="375" t="s">
        <v>366</v>
      </c>
    </row>
    <row r="282" spans="1:1">
      <c r="A282" s="375" t="s">
        <v>370</v>
      </c>
    </row>
    <row r="283" spans="1:1">
      <c r="A283" s="375" t="s">
        <v>368</v>
      </c>
    </row>
    <row r="284" spans="1:1">
      <c r="A284" s="375" t="s">
        <v>371</v>
      </c>
    </row>
    <row r="285" spans="1:1">
      <c r="A285" s="375" t="s">
        <v>372</v>
      </c>
    </row>
    <row r="286" spans="1:1">
      <c r="A286" s="375" t="s">
        <v>373</v>
      </c>
    </row>
    <row r="287" spans="1:1">
      <c r="A287" s="375" t="s">
        <v>374</v>
      </c>
    </row>
    <row r="288" spans="1:1">
      <c r="A288" s="375" t="s">
        <v>375</v>
      </c>
    </row>
    <row r="289" spans="1:1">
      <c r="A289" s="375" t="s">
        <v>376</v>
      </c>
    </row>
    <row r="290" spans="1:1">
      <c r="A290" s="375" t="s">
        <v>377</v>
      </c>
    </row>
    <row r="291" spans="1:1">
      <c r="A291" s="375" t="s">
        <v>378</v>
      </c>
    </row>
    <row r="292" spans="1:1">
      <c r="A292" s="375" t="s">
        <v>380</v>
      </c>
    </row>
    <row r="293" spans="1:1">
      <c r="A293" s="375" t="s">
        <v>379</v>
      </c>
    </row>
    <row r="294" spans="1:1">
      <c r="A294" s="375" t="s">
        <v>381</v>
      </c>
    </row>
    <row r="295" spans="1:1">
      <c r="A295" s="375" t="s">
        <v>382</v>
      </c>
    </row>
    <row r="296" spans="1:1">
      <c r="A296" s="375" t="s">
        <v>383</v>
      </c>
    </row>
    <row r="297" spans="1:1">
      <c r="A297" s="375" t="s">
        <v>384</v>
      </c>
    </row>
    <row r="298" spans="1:1">
      <c r="A298" s="375" t="s">
        <v>504</v>
      </c>
    </row>
    <row r="299" spans="1:1">
      <c r="A299" s="375" t="s">
        <v>385</v>
      </c>
    </row>
    <row r="300" spans="1:1">
      <c r="A300" s="375" t="s">
        <v>386</v>
      </c>
    </row>
    <row r="301" spans="1:1">
      <c r="A301" s="375" t="s">
        <v>387</v>
      </c>
    </row>
    <row r="302" spans="1:1">
      <c r="A302" s="375" t="s">
        <v>388</v>
      </c>
    </row>
    <row r="303" spans="1:1">
      <c r="A303" s="375" t="s">
        <v>389</v>
      </c>
    </row>
    <row r="304" spans="1:1">
      <c r="A304" s="375" t="s">
        <v>390</v>
      </c>
    </row>
    <row r="305" spans="1:1">
      <c r="A305" s="375" t="s">
        <v>391</v>
      </c>
    </row>
    <row r="306" spans="1:1">
      <c r="A306" s="378" t="s">
        <v>505</v>
      </c>
    </row>
    <row r="307" spans="1:1">
      <c r="A307" s="375" t="s">
        <v>392</v>
      </c>
    </row>
    <row r="308" spans="1:1">
      <c r="A308" s="375" t="s">
        <v>393</v>
      </c>
    </row>
    <row r="309" spans="1:1">
      <c r="A309" s="375" t="s">
        <v>394</v>
      </c>
    </row>
    <row r="310" spans="1:1">
      <c r="A310" s="375" t="s">
        <v>395</v>
      </c>
    </row>
    <row r="311" spans="1:1">
      <c r="A311" s="375" t="s">
        <v>396</v>
      </c>
    </row>
    <row r="312" spans="1:1">
      <c r="A312" s="375" t="s">
        <v>397</v>
      </c>
    </row>
    <row r="313" spans="1:1">
      <c r="A313" s="375" t="s">
        <v>398</v>
      </c>
    </row>
    <row r="314" spans="1:1">
      <c r="A314" s="375" t="s">
        <v>399</v>
      </c>
    </row>
    <row r="315" spans="1:1">
      <c r="A315" s="375" t="s">
        <v>400</v>
      </c>
    </row>
    <row r="316" spans="1:1">
      <c r="A316" s="375" t="s">
        <v>401</v>
      </c>
    </row>
    <row r="317" spans="1:1">
      <c r="A317" s="375" t="s">
        <v>402</v>
      </c>
    </row>
    <row r="318" spans="1:1">
      <c r="A318" s="375" t="s">
        <v>403</v>
      </c>
    </row>
    <row r="319" spans="1:1">
      <c r="A319" s="375" t="s">
        <v>405</v>
      </c>
    </row>
    <row r="320" spans="1:1">
      <c r="A320" s="375" t="s">
        <v>506</v>
      </c>
    </row>
    <row r="321" spans="1:1">
      <c r="A321" s="375" t="s">
        <v>406</v>
      </c>
    </row>
    <row r="322" spans="1:1">
      <c r="A322" s="375" t="s">
        <v>407</v>
      </c>
    </row>
    <row r="323" spans="1:1">
      <c r="A323" s="375" t="s">
        <v>408</v>
      </c>
    </row>
    <row r="324" spans="1:1">
      <c r="A324" s="375" t="s">
        <v>409</v>
      </c>
    </row>
    <row r="325" spans="1:1">
      <c r="A325" s="375" t="s">
        <v>410</v>
      </c>
    </row>
    <row r="326" spans="1:1">
      <c r="A326" s="375" t="s">
        <v>411</v>
      </c>
    </row>
    <row r="327" spans="1:1">
      <c r="A327" s="375" t="s">
        <v>412</v>
      </c>
    </row>
    <row r="328" spans="1:1">
      <c r="A328" s="375" t="s">
        <v>413</v>
      </c>
    </row>
    <row r="329" spans="1:1">
      <c r="A329" s="375" t="s">
        <v>414</v>
      </c>
    </row>
    <row r="330" spans="1:1">
      <c r="A330" s="375" t="s">
        <v>404</v>
      </c>
    </row>
    <row r="331" spans="1:1">
      <c r="A331" s="375" t="s">
        <v>415</v>
      </c>
    </row>
    <row r="332" spans="1:1">
      <c r="A332" s="375" t="s">
        <v>416</v>
      </c>
    </row>
    <row r="333" spans="1:1">
      <c r="A333" s="375" t="s">
        <v>417</v>
      </c>
    </row>
    <row r="334" spans="1:1">
      <c r="A334" s="375" t="s">
        <v>507</v>
      </c>
    </row>
    <row r="335" spans="1:1">
      <c r="A335" s="375" t="s">
        <v>418</v>
      </c>
    </row>
    <row r="336" spans="1:1">
      <c r="A336" s="375" t="s">
        <v>419</v>
      </c>
    </row>
    <row r="337" spans="1:1">
      <c r="A337" s="375" t="s">
        <v>420</v>
      </c>
    </row>
    <row r="338" spans="1:1">
      <c r="A338" s="375" t="s">
        <v>421</v>
      </c>
    </row>
    <row r="339" spans="1:1">
      <c r="A339" s="375" t="s">
        <v>422</v>
      </c>
    </row>
    <row r="340" spans="1:1">
      <c r="A340" s="375" t="s">
        <v>423</v>
      </c>
    </row>
    <row r="341" spans="1:1">
      <c r="A341" s="375" t="s">
        <v>424</v>
      </c>
    </row>
    <row r="342" spans="1:1">
      <c r="A342" s="375" t="s">
        <v>425</v>
      </c>
    </row>
    <row r="343" spans="1:1">
      <c r="A343" s="375" t="s">
        <v>426</v>
      </c>
    </row>
    <row r="344" spans="1:1">
      <c r="A344" s="375" t="s">
        <v>427</v>
      </c>
    </row>
    <row r="345" spans="1:1">
      <c r="A345" s="375" t="s">
        <v>428</v>
      </c>
    </row>
    <row r="346" spans="1:1">
      <c r="A346" s="375" t="s">
        <v>577</v>
      </c>
    </row>
    <row r="347" spans="1:1">
      <c r="A347" s="375" t="s">
        <v>578</v>
      </c>
    </row>
    <row r="348" spans="1:1">
      <c r="A348" s="379" t="s">
        <v>579</v>
      </c>
    </row>
    <row r="349" spans="1:1">
      <c r="A349" s="379" t="s">
        <v>580</v>
      </c>
    </row>
    <row r="350" spans="1:1">
      <c r="A350" s="379" t="s">
        <v>581</v>
      </c>
    </row>
    <row r="351" spans="1:1">
      <c r="A351" s="375" t="s">
        <v>582</v>
      </c>
    </row>
    <row r="352" spans="1:1">
      <c r="A352" s="375" t="s">
        <v>583</v>
      </c>
    </row>
    <row r="353" spans="1:1">
      <c r="A353" s="375" t="s">
        <v>584</v>
      </c>
    </row>
    <row r="354" spans="1:1">
      <c r="A354" s="377" t="s">
        <v>118</v>
      </c>
    </row>
    <row r="355" spans="1:1">
      <c r="A355" s="375" t="s">
        <v>585</v>
      </c>
    </row>
    <row r="356" spans="1:1">
      <c r="A356" s="375" t="s">
        <v>586</v>
      </c>
    </row>
    <row r="357" spans="1:1">
      <c r="A357" s="375" t="s">
        <v>587</v>
      </c>
    </row>
    <row r="358" spans="1:1">
      <c r="A358" s="375" t="s">
        <v>588</v>
      </c>
    </row>
    <row r="359" spans="1:1">
      <c r="A359" s="377" t="s">
        <v>124</v>
      </c>
    </row>
    <row r="360" spans="1:1">
      <c r="A360" s="375" t="s">
        <v>589</v>
      </c>
    </row>
    <row r="361" spans="1:1">
      <c r="A361" s="375" t="s">
        <v>590</v>
      </c>
    </row>
    <row r="362" spans="1:1">
      <c r="A362" s="375" t="s">
        <v>591</v>
      </c>
    </row>
    <row r="363" spans="1:1">
      <c r="A363" s="375" t="s">
        <v>592</v>
      </c>
    </row>
    <row r="364" spans="1:1">
      <c r="A364" s="375" t="s">
        <v>593</v>
      </c>
    </row>
    <row r="365" spans="1:1">
      <c r="A365" s="375" t="s">
        <v>594</v>
      </c>
    </row>
    <row r="366" spans="1:1">
      <c r="A366" s="377" t="s">
        <v>494</v>
      </c>
    </row>
    <row r="367" spans="1:1">
      <c r="A367" s="375" t="s">
        <v>595</v>
      </c>
    </row>
    <row r="368" spans="1:1">
      <c r="A368" s="375" t="s">
        <v>596</v>
      </c>
    </row>
    <row r="369" spans="1:1">
      <c r="A369" s="375" t="s">
        <v>597</v>
      </c>
    </row>
    <row r="370" spans="1:1">
      <c r="A370" s="375" t="s">
        <v>598</v>
      </c>
    </row>
    <row r="371" spans="1:1">
      <c r="A371" s="375" t="s">
        <v>599</v>
      </c>
    </row>
    <row r="372" spans="1:1">
      <c r="A372" s="375" t="s">
        <v>600</v>
      </c>
    </row>
    <row r="373" spans="1:1">
      <c r="A373" s="375" t="s">
        <v>601</v>
      </c>
    </row>
    <row r="374" spans="1:1">
      <c r="A374" s="375" t="s">
        <v>602</v>
      </c>
    </row>
    <row r="375" spans="1:1">
      <c r="A375" s="375" t="s">
        <v>575</v>
      </c>
    </row>
    <row r="376" spans="1:1">
      <c r="A376" s="375" t="s">
        <v>603</v>
      </c>
    </row>
    <row r="377" spans="1:1">
      <c r="A377" s="375" t="s">
        <v>604</v>
      </c>
    </row>
    <row r="378" spans="1:1">
      <c r="A378" s="375" t="s">
        <v>605</v>
      </c>
    </row>
    <row r="379" spans="1:1">
      <c r="A379" s="375" t="s">
        <v>606</v>
      </c>
    </row>
    <row r="380" spans="1:1">
      <c r="A380" s="375" t="s">
        <v>607</v>
      </c>
    </row>
    <row r="381" spans="1:1">
      <c r="A381" s="375" t="s">
        <v>608</v>
      </c>
    </row>
    <row r="382" spans="1:1">
      <c r="A382" s="375" t="s">
        <v>609</v>
      </c>
    </row>
    <row r="383" spans="1:1">
      <c r="A383" s="375" t="s">
        <v>610</v>
      </c>
    </row>
    <row r="384" spans="1:1">
      <c r="A384" s="375" t="s">
        <v>611</v>
      </c>
    </row>
    <row r="385" spans="1:1">
      <c r="A385" s="375" t="s">
        <v>612</v>
      </c>
    </row>
    <row r="386" spans="1:1">
      <c r="A386" s="379" t="s">
        <v>613</v>
      </c>
    </row>
    <row r="387" spans="1:1">
      <c r="A387" s="375" t="s">
        <v>614</v>
      </c>
    </row>
    <row r="388" spans="1:1">
      <c r="A388" s="375" t="s">
        <v>615</v>
      </c>
    </row>
    <row r="389" spans="1:1">
      <c r="A389" s="375" t="s">
        <v>616</v>
      </c>
    </row>
    <row r="390" spans="1:1">
      <c r="A390" s="375" t="s">
        <v>617</v>
      </c>
    </row>
    <row r="391" spans="1:1">
      <c r="A391" s="375" t="s">
        <v>618</v>
      </c>
    </row>
    <row r="392" spans="1:1">
      <c r="A392" s="375" t="s">
        <v>619</v>
      </c>
    </row>
    <row r="393" spans="1:1">
      <c r="A393" s="375" t="s">
        <v>620</v>
      </c>
    </row>
    <row r="394" spans="1:1">
      <c r="A394" s="375" t="s">
        <v>621</v>
      </c>
    </row>
    <row r="395" spans="1:1">
      <c r="A395" s="375" t="s">
        <v>622</v>
      </c>
    </row>
    <row r="396" spans="1:1">
      <c r="A396" s="379" t="s">
        <v>623</v>
      </c>
    </row>
    <row r="397" spans="1:1">
      <c r="A397" s="375" t="s">
        <v>624</v>
      </c>
    </row>
    <row r="398" spans="1:1">
      <c r="A398" s="375" t="s">
        <v>625</v>
      </c>
    </row>
    <row r="399" spans="1:1">
      <c r="A399" s="375" t="s">
        <v>626</v>
      </c>
    </row>
    <row r="400" spans="1:1">
      <c r="A400" s="377" t="s">
        <v>144</v>
      </c>
    </row>
    <row r="401" spans="1:1">
      <c r="A401" s="377" t="s">
        <v>145</v>
      </c>
    </row>
    <row r="402" spans="1:1">
      <c r="A402" s="375" t="s">
        <v>627</v>
      </c>
    </row>
    <row r="403" spans="1:1">
      <c r="A403" s="375" t="s">
        <v>628</v>
      </c>
    </row>
    <row r="404" spans="1:1">
      <c r="A404" s="375" t="s">
        <v>629</v>
      </c>
    </row>
    <row r="405" spans="1:1">
      <c r="A405" s="375" t="s">
        <v>630</v>
      </c>
    </row>
    <row r="406" spans="1:1">
      <c r="A406" s="375" t="s">
        <v>631</v>
      </c>
    </row>
    <row r="407" spans="1:1">
      <c r="A407" s="375" t="s">
        <v>632</v>
      </c>
    </row>
    <row r="408" spans="1:1">
      <c r="A408" s="375" t="s">
        <v>633</v>
      </c>
    </row>
    <row r="409" spans="1:1">
      <c r="A409" s="375" t="s">
        <v>634</v>
      </c>
    </row>
    <row r="410" spans="1:1">
      <c r="A410" s="375" t="s">
        <v>635</v>
      </c>
    </row>
    <row r="411" spans="1:1">
      <c r="A411" s="375" t="s">
        <v>636</v>
      </c>
    </row>
    <row r="412" spans="1:1">
      <c r="A412" s="375" t="s">
        <v>637</v>
      </c>
    </row>
    <row r="413" spans="1:1">
      <c r="A413" s="375" t="s">
        <v>638</v>
      </c>
    </row>
    <row r="414" spans="1:1">
      <c r="A414" s="375" t="s">
        <v>639</v>
      </c>
    </row>
    <row r="415" spans="1:1">
      <c r="A415" s="375" t="s">
        <v>640</v>
      </c>
    </row>
    <row r="416" spans="1:1">
      <c r="A416" s="375" t="s">
        <v>641</v>
      </c>
    </row>
    <row r="417" spans="1:1">
      <c r="A417" s="375" t="s">
        <v>642</v>
      </c>
    </row>
    <row r="418" spans="1:1">
      <c r="A418" s="376" t="s">
        <v>161</v>
      </c>
    </row>
    <row r="419" spans="1:1">
      <c r="A419" s="375" t="s">
        <v>643</v>
      </c>
    </row>
    <row r="420" spans="1:1">
      <c r="A420" s="375" t="s">
        <v>644</v>
      </c>
    </row>
    <row r="421" spans="1:1">
      <c r="A421" s="379" t="s">
        <v>574</v>
      </c>
    </row>
    <row r="422" spans="1:1">
      <c r="A422" s="375" t="s">
        <v>645</v>
      </c>
    </row>
    <row r="423" spans="1:1">
      <c r="A423" s="375" t="s">
        <v>646</v>
      </c>
    </row>
    <row r="424" spans="1:1">
      <c r="A424" s="375" t="s">
        <v>647</v>
      </c>
    </row>
    <row r="425" spans="1:1">
      <c r="A425" s="375" t="s">
        <v>648</v>
      </c>
    </row>
    <row r="426" spans="1:1">
      <c r="A426" s="375" t="s">
        <v>649</v>
      </c>
    </row>
    <row r="427" spans="1:1">
      <c r="A427" s="375" t="s">
        <v>650</v>
      </c>
    </row>
    <row r="428" spans="1:1">
      <c r="A428" s="375" t="s">
        <v>651</v>
      </c>
    </row>
    <row r="429" spans="1:1">
      <c r="A429" s="375" t="s">
        <v>652</v>
      </c>
    </row>
    <row r="430" spans="1:1">
      <c r="A430" s="375" t="s">
        <v>653</v>
      </c>
    </row>
    <row r="431" spans="1:1">
      <c r="A431" s="375" t="s">
        <v>654</v>
      </c>
    </row>
    <row r="432" spans="1:1">
      <c r="A432" s="375" t="s">
        <v>655</v>
      </c>
    </row>
    <row r="433" spans="1:1">
      <c r="A433" s="375" t="s">
        <v>656</v>
      </c>
    </row>
    <row r="434" spans="1:1">
      <c r="A434" s="375" t="s">
        <v>657</v>
      </c>
    </row>
    <row r="435" spans="1:1">
      <c r="A435" s="375" t="s">
        <v>658</v>
      </c>
    </row>
    <row r="436" spans="1:1">
      <c r="A436" s="375" t="s">
        <v>659</v>
      </c>
    </row>
    <row r="437" spans="1:1">
      <c r="A437" s="375" t="s">
        <v>660</v>
      </c>
    </row>
    <row r="438" spans="1:1">
      <c r="A438" s="375" t="s">
        <v>661</v>
      </c>
    </row>
    <row r="439" spans="1:1">
      <c r="A439" s="375" t="s">
        <v>662</v>
      </c>
    </row>
    <row r="440" spans="1:1">
      <c r="A440" s="375" t="s">
        <v>663</v>
      </c>
    </row>
    <row r="441" spans="1:1">
      <c r="A441" s="375" t="s">
        <v>664</v>
      </c>
    </row>
    <row r="442" spans="1:1">
      <c r="A442" s="375" t="s">
        <v>665</v>
      </c>
    </row>
    <row r="443" spans="1:1">
      <c r="A443" s="375" t="s">
        <v>666</v>
      </c>
    </row>
    <row r="444" spans="1:1">
      <c r="A444" s="375" t="s">
        <v>667</v>
      </c>
    </row>
    <row r="445" spans="1:1">
      <c r="A445" s="375" t="s">
        <v>668</v>
      </c>
    </row>
    <row r="446" spans="1:1">
      <c r="A446" s="375" t="s">
        <v>669</v>
      </c>
    </row>
    <row r="447" spans="1:1">
      <c r="A447" s="375" t="s">
        <v>670</v>
      </c>
    </row>
    <row r="448" spans="1:1">
      <c r="A448" s="375" t="s">
        <v>671</v>
      </c>
    </row>
    <row r="449" spans="1:1">
      <c r="A449" s="375" t="s">
        <v>672</v>
      </c>
    </row>
    <row r="450" spans="1:1">
      <c r="A450" s="375" t="s">
        <v>673</v>
      </c>
    </row>
    <row r="451" spans="1:1">
      <c r="A451" s="375" t="s">
        <v>674</v>
      </c>
    </row>
    <row r="452" spans="1:1">
      <c r="A452" s="375" t="s">
        <v>675</v>
      </c>
    </row>
    <row r="453" spans="1:1">
      <c r="A453" s="375" t="s">
        <v>676</v>
      </c>
    </row>
    <row r="454" spans="1:1">
      <c r="A454" s="375" t="s">
        <v>677</v>
      </c>
    </row>
    <row r="455" spans="1:1">
      <c r="A455" s="375" t="s">
        <v>678</v>
      </c>
    </row>
    <row r="456" spans="1:1">
      <c r="A456" s="375" t="s">
        <v>679</v>
      </c>
    </row>
    <row r="457" spans="1:1">
      <c r="A457" s="375" t="s">
        <v>680</v>
      </c>
    </row>
    <row r="458" spans="1:1">
      <c r="A458" s="375" t="s">
        <v>681</v>
      </c>
    </row>
    <row r="459" spans="1:1">
      <c r="A459" s="377" t="s">
        <v>488</v>
      </c>
    </row>
    <row r="460" spans="1:1">
      <c r="A460" s="383" t="s">
        <v>682</v>
      </c>
    </row>
    <row r="461" spans="1:1">
      <c r="A461" s="375" t="s">
        <v>683</v>
      </c>
    </row>
    <row r="462" spans="1:1">
      <c r="A462" s="375" t="s">
        <v>684</v>
      </c>
    </row>
    <row r="463" spans="1:1">
      <c r="A463" s="375" t="s">
        <v>685</v>
      </c>
    </row>
    <row r="464" spans="1:1">
      <c r="A464" s="375" t="s">
        <v>686</v>
      </c>
    </row>
    <row r="465" spans="1:1">
      <c r="A465" s="375" t="s">
        <v>687</v>
      </c>
    </row>
    <row r="466" spans="1:1">
      <c r="A466" s="375" t="s">
        <v>688</v>
      </c>
    </row>
    <row r="467" spans="1:1">
      <c r="A467" s="375" t="s">
        <v>689</v>
      </c>
    </row>
    <row r="468" spans="1:1">
      <c r="A468" s="379" t="s">
        <v>690</v>
      </c>
    </row>
    <row r="469" spans="1:1">
      <c r="A469" s="375" t="s">
        <v>691</v>
      </c>
    </row>
    <row r="470" spans="1:1">
      <c r="A470" s="375" t="s">
        <v>692</v>
      </c>
    </row>
    <row r="471" spans="1:1">
      <c r="A471" s="375" t="s">
        <v>693</v>
      </c>
    </row>
    <row r="472" spans="1:1">
      <c r="A472" s="375" t="s">
        <v>694</v>
      </c>
    </row>
    <row r="473" spans="1:1">
      <c r="A473" s="375" t="s">
        <v>695</v>
      </c>
    </row>
    <row r="474" spans="1:1">
      <c r="A474" s="375" t="s">
        <v>696</v>
      </c>
    </row>
    <row r="475" spans="1:1">
      <c r="A475" s="375" t="s">
        <v>697</v>
      </c>
    </row>
    <row r="476" spans="1:1">
      <c r="A476" s="375" t="s">
        <v>698</v>
      </c>
    </row>
    <row r="477" spans="1:1">
      <c r="A477" s="375" t="s">
        <v>699</v>
      </c>
    </row>
    <row r="478" spans="1:1">
      <c r="A478" s="375" t="s">
        <v>700</v>
      </c>
    </row>
    <row r="479" spans="1:1">
      <c r="A479" s="375" t="s">
        <v>701</v>
      </c>
    </row>
    <row r="480" spans="1:1">
      <c r="A480" s="375" t="s">
        <v>702</v>
      </c>
    </row>
    <row r="481" spans="1:1">
      <c r="A481" s="375" t="s">
        <v>703</v>
      </c>
    </row>
    <row r="482" spans="1:1">
      <c r="A482" s="375" t="s">
        <v>704</v>
      </c>
    </row>
    <row r="483" spans="1:1">
      <c r="A483" s="375" t="s">
        <v>705</v>
      </c>
    </row>
    <row r="484" spans="1:1">
      <c r="A484" s="375" t="s">
        <v>706</v>
      </c>
    </row>
    <row r="485" spans="1:1">
      <c r="A485" s="375" t="s">
        <v>707</v>
      </c>
    </row>
    <row r="486" spans="1:1">
      <c r="A486" s="377" t="s">
        <v>267</v>
      </c>
    </row>
    <row r="487" spans="1:1">
      <c r="A487" s="375" t="s">
        <v>708</v>
      </c>
    </row>
    <row r="488" spans="1:1">
      <c r="A488" s="377" t="s">
        <v>269</v>
      </c>
    </row>
    <row r="489" spans="1:1">
      <c r="A489" s="375" t="s">
        <v>709</v>
      </c>
    </row>
    <row r="490" spans="1:1">
      <c r="A490" s="375" t="s">
        <v>710</v>
      </c>
    </row>
    <row r="491" spans="1:1">
      <c r="A491" s="375" t="s">
        <v>711</v>
      </c>
    </row>
    <row r="492" spans="1:1">
      <c r="A492" s="375" t="s">
        <v>712</v>
      </c>
    </row>
    <row r="493" spans="1:1">
      <c r="A493" s="375" t="s">
        <v>713</v>
      </c>
    </row>
    <row r="494" spans="1:1">
      <c r="A494" s="375" t="s">
        <v>714</v>
      </c>
    </row>
    <row r="495" spans="1:1">
      <c r="A495" s="375" t="s">
        <v>715</v>
      </c>
    </row>
    <row r="496" spans="1:1">
      <c r="A496" s="375" t="s">
        <v>716</v>
      </c>
    </row>
    <row r="497" spans="1:1">
      <c r="A497" s="378" t="s">
        <v>717</v>
      </c>
    </row>
    <row r="498" spans="1:1">
      <c r="A498" s="375" t="s">
        <v>718</v>
      </c>
    </row>
    <row r="499" spans="1:1">
      <c r="A499" s="375" t="s">
        <v>719</v>
      </c>
    </row>
    <row r="500" spans="1:1">
      <c r="A500" s="375" t="s">
        <v>720</v>
      </c>
    </row>
    <row r="501" spans="1:1">
      <c r="A501" s="377" t="s">
        <v>500</v>
      </c>
    </row>
    <row r="502" spans="1:1">
      <c r="A502" s="377" t="s">
        <v>501</v>
      </c>
    </row>
    <row r="503" spans="1:1">
      <c r="A503" s="375" t="s">
        <v>721</v>
      </c>
    </row>
    <row r="504" spans="1:1">
      <c r="A504" s="375" t="s">
        <v>722</v>
      </c>
    </row>
    <row r="505" spans="1:1">
      <c r="A505" s="375" t="s">
        <v>723</v>
      </c>
    </row>
    <row r="506" spans="1:1">
      <c r="A506" s="375" t="s">
        <v>724</v>
      </c>
    </row>
    <row r="507" spans="1:1">
      <c r="A507" s="375" t="s">
        <v>725</v>
      </c>
    </row>
    <row r="508" spans="1:1">
      <c r="A508" s="375" t="s">
        <v>726</v>
      </c>
    </row>
    <row r="509" spans="1:1">
      <c r="A509" s="375" t="s">
        <v>727</v>
      </c>
    </row>
    <row r="510" spans="1:1">
      <c r="A510" s="375" t="s">
        <v>728</v>
      </c>
    </row>
    <row r="511" spans="1:1">
      <c r="A511" s="377" t="s">
        <v>729</v>
      </c>
    </row>
    <row r="512" spans="1:1">
      <c r="A512" s="375" t="s">
        <v>730</v>
      </c>
    </row>
    <row r="513" spans="1:1">
      <c r="A513" s="378" t="s">
        <v>731</v>
      </c>
    </row>
    <row r="514" spans="1:1">
      <c r="A514" s="375" t="s">
        <v>732</v>
      </c>
    </row>
    <row r="515" spans="1:1">
      <c r="A515" s="375" t="s">
        <v>733</v>
      </c>
    </row>
    <row r="516" spans="1:1">
      <c r="A516" s="375" t="s">
        <v>734</v>
      </c>
    </row>
    <row r="517" spans="1:1">
      <c r="A517" s="375" t="s">
        <v>735</v>
      </c>
    </row>
    <row r="518" spans="1:1">
      <c r="A518" s="375" t="s">
        <v>736</v>
      </c>
    </row>
    <row r="519" spans="1:1">
      <c r="A519" s="375" t="s">
        <v>737</v>
      </c>
    </row>
    <row r="520" spans="1:1">
      <c r="A520" s="375" t="s">
        <v>738</v>
      </c>
    </row>
    <row r="521" spans="1:1">
      <c r="A521" s="375" t="s">
        <v>739</v>
      </c>
    </row>
    <row r="522" spans="1:1">
      <c r="A522" s="375" t="s">
        <v>740</v>
      </c>
    </row>
    <row r="523" spans="1:1">
      <c r="A523" s="375" t="s">
        <v>741</v>
      </c>
    </row>
    <row r="524" spans="1:1">
      <c r="A524" s="375" t="s">
        <v>742</v>
      </c>
    </row>
    <row r="525" spans="1:1">
      <c r="A525" s="375" t="s">
        <v>743</v>
      </c>
    </row>
    <row r="526" spans="1:1">
      <c r="A526" s="375" t="s">
        <v>744</v>
      </c>
    </row>
    <row r="527" spans="1:1">
      <c r="A527" s="375" t="s">
        <v>745</v>
      </c>
    </row>
    <row r="528" spans="1:1">
      <c r="A528" s="375" t="s">
        <v>746</v>
      </c>
    </row>
    <row r="529" spans="1:1">
      <c r="A529" s="378" t="s">
        <v>747</v>
      </c>
    </row>
    <row r="530" spans="1:1">
      <c r="A530" s="375" t="s">
        <v>748</v>
      </c>
    </row>
    <row r="531" spans="1:1">
      <c r="A531" s="375" t="s">
        <v>749</v>
      </c>
    </row>
    <row r="532" spans="1:1">
      <c r="A532" s="375" t="s">
        <v>750</v>
      </c>
    </row>
    <row r="533" spans="1:1">
      <c r="A533" s="375" t="s">
        <v>751</v>
      </c>
    </row>
    <row r="534" spans="1:1">
      <c r="A534" s="375" t="s">
        <v>752</v>
      </c>
    </row>
    <row r="535" spans="1:1">
      <c r="A535" s="375" t="s">
        <v>753</v>
      </c>
    </row>
    <row r="536" spans="1:1">
      <c r="A536" s="375" t="s">
        <v>754</v>
      </c>
    </row>
    <row r="537" spans="1:1">
      <c r="A537" s="375" t="s">
        <v>755</v>
      </c>
    </row>
    <row r="538" spans="1:1">
      <c r="A538" s="375" t="s">
        <v>756</v>
      </c>
    </row>
    <row r="539" spans="1:1">
      <c r="A539" s="375" t="s">
        <v>757</v>
      </c>
    </row>
    <row r="540" spans="1:1">
      <c r="A540" s="375" t="s">
        <v>758</v>
      </c>
    </row>
    <row r="541" spans="1:1">
      <c r="A541" s="375" t="s">
        <v>759</v>
      </c>
    </row>
    <row r="542" spans="1:1">
      <c r="A542" s="375" t="s">
        <v>760</v>
      </c>
    </row>
    <row r="543" spans="1:1">
      <c r="A543" s="375" t="s">
        <v>761</v>
      </c>
    </row>
    <row r="544" spans="1:1">
      <c r="A544" s="375" t="s">
        <v>762</v>
      </c>
    </row>
    <row r="545" spans="1:1">
      <c r="A545" s="375" t="s">
        <v>763</v>
      </c>
    </row>
    <row r="546" spans="1:1">
      <c r="A546" s="375" t="s">
        <v>764</v>
      </c>
    </row>
    <row r="547" spans="1:1">
      <c r="A547" s="375" t="s">
        <v>765</v>
      </c>
    </row>
    <row r="548" spans="1:1">
      <c r="A548" s="375" t="s">
        <v>766</v>
      </c>
    </row>
    <row r="549" spans="1:1">
      <c r="A549" s="375" t="s">
        <v>767</v>
      </c>
    </row>
    <row r="550" spans="1:1">
      <c r="A550" s="375" t="s">
        <v>768</v>
      </c>
    </row>
    <row r="551" spans="1:1">
      <c r="A551" s="375" t="s">
        <v>769</v>
      </c>
    </row>
    <row r="552" spans="1:1">
      <c r="A552" s="375" t="s">
        <v>770</v>
      </c>
    </row>
    <row r="553" spans="1:1">
      <c r="A553" s="375" t="s">
        <v>771</v>
      </c>
    </row>
    <row r="554" spans="1:1">
      <c r="A554" s="375" t="s">
        <v>772</v>
      </c>
    </row>
    <row r="555" spans="1:1">
      <c r="A555" s="375" t="s">
        <v>773</v>
      </c>
    </row>
    <row r="556" spans="1:1">
      <c r="A556" s="375" t="s">
        <v>774</v>
      </c>
    </row>
    <row r="557" spans="1:1">
      <c r="A557" s="375" t="s">
        <v>775</v>
      </c>
    </row>
    <row r="558" spans="1:1">
      <c r="A558" s="375" t="s">
        <v>776</v>
      </c>
    </row>
    <row r="559" spans="1:1">
      <c r="A559" s="375" t="s">
        <v>777</v>
      </c>
    </row>
    <row r="560" spans="1:1">
      <c r="A560" s="375" t="s">
        <v>778</v>
      </c>
    </row>
    <row r="561" spans="1:1">
      <c r="A561" s="375" t="s">
        <v>779</v>
      </c>
    </row>
    <row r="562" spans="1:1">
      <c r="A562" s="375" t="s">
        <v>780</v>
      </c>
    </row>
    <row r="563" spans="1:1">
      <c r="A563" s="375" t="s">
        <v>781</v>
      </c>
    </row>
    <row r="564" spans="1:1">
      <c r="A564" s="375" t="s">
        <v>782</v>
      </c>
    </row>
    <row r="565" spans="1:1">
      <c r="A565" s="375" t="s">
        <v>783</v>
      </c>
    </row>
    <row r="566" spans="1:1">
      <c r="A566" s="375" t="s">
        <v>784</v>
      </c>
    </row>
    <row r="567" spans="1:1">
      <c r="A567" s="375" t="s">
        <v>785</v>
      </c>
    </row>
    <row r="568" spans="1:1">
      <c r="A568" s="375" t="s">
        <v>786</v>
      </c>
    </row>
    <row r="569" spans="1:1">
      <c r="A569" s="375" t="s">
        <v>787</v>
      </c>
    </row>
    <row r="570" spans="1:1">
      <c r="A570" s="375" t="s">
        <v>788</v>
      </c>
    </row>
    <row r="571" spans="1:1">
      <c r="A571" s="375" t="s">
        <v>789</v>
      </c>
    </row>
    <row r="572" spans="1:1">
      <c r="A572" s="375" t="s">
        <v>790</v>
      </c>
    </row>
    <row r="573" spans="1:1">
      <c r="A573" s="375" t="s">
        <v>791</v>
      </c>
    </row>
    <row r="574" spans="1:1">
      <c r="A574" s="375" t="s">
        <v>792</v>
      </c>
    </row>
    <row r="575" spans="1:1">
      <c r="A575" s="375" t="s">
        <v>793</v>
      </c>
    </row>
    <row r="576" spans="1:1">
      <c r="A576" s="375" t="s">
        <v>794</v>
      </c>
    </row>
    <row r="577" spans="1:1">
      <c r="A577" s="375" t="s">
        <v>795</v>
      </c>
    </row>
    <row r="578" spans="1:1">
      <c r="A578" s="375" t="s">
        <v>796</v>
      </c>
    </row>
    <row r="579" spans="1:1">
      <c r="A579" s="375" t="s">
        <v>797</v>
      </c>
    </row>
    <row r="580" spans="1:1">
      <c r="A580" s="375" t="s">
        <v>798</v>
      </c>
    </row>
    <row r="581" spans="1:1">
      <c r="A581" s="375" t="s">
        <v>799</v>
      </c>
    </row>
    <row r="582" spans="1:1">
      <c r="A582" s="375" t="s">
        <v>800</v>
      </c>
    </row>
    <row r="583" spans="1:1">
      <c r="A583" s="375" t="s">
        <v>801</v>
      </c>
    </row>
    <row r="584" spans="1:1">
      <c r="A584" s="375" t="s">
        <v>802</v>
      </c>
    </row>
    <row r="585" spans="1:1">
      <c r="A585" s="375" t="s">
        <v>803</v>
      </c>
    </row>
    <row r="586" spans="1:1">
      <c r="A586" s="375" t="s">
        <v>804</v>
      </c>
    </row>
    <row r="587" spans="1:1">
      <c r="A587" s="375" t="s">
        <v>805</v>
      </c>
    </row>
    <row r="588" spans="1:1">
      <c r="A588" s="375" t="s">
        <v>806</v>
      </c>
    </row>
    <row r="589" spans="1:1">
      <c r="A589" s="375" t="s">
        <v>807</v>
      </c>
    </row>
    <row r="590" spans="1:1">
      <c r="A590" s="375" t="s">
        <v>808</v>
      </c>
    </row>
    <row r="591" spans="1:1">
      <c r="A591" s="375" t="s">
        <v>809</v>
      </c>
    </row>
    <row r="592" spans="1:1">
      <c r="A592" s="378" t="s">
        <v>810</v>
      </c>
    </row>
    <row r="593" spans="1:1">
      <c r="A593" s="375" t="s">
        <v>811</v>
      </c>
    </row>
    <row r="594" spans="1:1">
      <c r="A594" s="375" t="s">
        <v>812</v>
      </c>
    </row>
    <row r="595" spans="1:1">
      <c r="A595" s="375" t="s">
        <v>813</v>
      </c>
    </row>
    <row r="596" spans="1:1">
      <c r="A596" s="375" t="s">
        <v>814</v>
      </c>
    </row>
    <row r="597" spans="1:1">
      <c r="A597" s="375" t="s">
        <v>815</v>
      </c>
    </row>
    <row r="598" spans="1:1">
      <c r="A598" s="375" t="s">
        <v>816</v>
      </c>
    </row>
    <row r="599" spans="1:1">
      <c r="A599" s="375" t="s">
        <v>817</v>
      </c>
    </row>
    <row r="600" spans="1:1">
      <c r="A600" s="375" t="s">
        <v>818</v>
      </c>
    </row>
    <row r="601" spans="1:1">
      <c r="A601" s="375" t="s">
        <v>819</v>
      </c>
    </row>
    <row r="602" spans="1:1">
      <c r="A602" s="375" t="s">
        <v>820</v>
      </c>
    </row>
    <row r="603" spans="1:1">
      <c r="A603" s="375" t="s">
        <v>821</v>
      </c>
    </row>
    <row r="604" spans="1:1">
      <c r="A604" s="375" t="s">
        <v>822</v>
      </c>
    </row>
    <row r="605" spans="1:1">
      <c r="A605" s="375" t="s">
        <v>823</v>
      </c>
    </row>
    <row r="606" spans="1:1">
      <c r="A606" s="375" t="s">
        <v>824</v>
      </c>
    </row>
    <row r="607" spans="1:1">
      <c r="A607" s="375" t="s">
        <v>825</v>
      </c>
    </row>
    <row r="608" spans="1:1">
      <c r="A608" s="375" t="s">
        <v>826</v>
      </c>
    </row>
    <row r="609" spans="1:1">
      <c r="A609" s="375" t="s">
        <v>827</v>
      </c>
    </row>
    <row r="610" spans="1:1">
      <c r="A610" s="375" t="s">
        <v>828</v>
      </c>
    </row>
    <row r="611" spans="1:1">
      <c r="A611" s="375" t="s">
        <v>829</v>
      </c>
    </row>
    <row r="612" spans="1:1">
      <c r="A612" s="375" t="s">
        <v>830</v>
      </c>
    </row>
    <row r="613" spans="1:1">
      <c r="A613" s="375" t="s">
        <v>831</v>
      </c>
    </row>
    <row r="614" spans="1:1">
      <c r="A614" s="375" t="s">
        <v>832</v>
      </c>
    </row>
    <row r="615" spans="1:1">
      <c r="A615" s="375" t="s">
        <v>833</v>
      </c>
    </row>
    <row r="616" spans="1:1">
      <c r="A616" s="375" t="s">
        <v>834</v>
      </c>
    </row>
    <row r="617" spans="1:1">
      <c r="A617" s="375" t="s">
        <v>835</v>
      </c>
    </row>
    <row r="618" spans="1:1">
      <c r="A618" s="375" t="s">
        <v>836</v>
      </c>
    </row>
    <row r="619" spans="1:1">
      <c r="A619" s="375" t="s">
        <v>837</v>
      </c>
    </row>
    <row r="620" spans="1:1">
      <c r="A620" s="375" t="s">
        <v>838</v>
      </c>
    </row>
    <row r="621" spans="1:1">
      <c r="A621" s="375" t="s">
        <v>839</v>
      </c>
    </row>
    <row r="622" spans="1:1">
      <c r="A622" s="375" t="s">
        <v>840</v>
      </c>
    </row>
    <row r="623" spans="1:1">
      <c r="A623" s="375" t="s">
        <v>841</v>
      </c>
    </row>
    <row r="624" spans="1:1">
      <c r="A624" s="375" t="s">
        <v>842</v>
      </c>
    </row>
    <row r="625" spans="1:1">
      <c r="A625" s="375" t="s">
        <v>843</v>
      </c>
    </row>
    <row r="626" spans="1:1">
      <c r="A626" s="375" t="s">
        <v>844</v>
      </c>
    </row>
    <row r="627" spans="1:1">
      <c r="A627" s="375" t="s">
        <v>845</v>
      </c>
    </row>
    <row r="628" spans="1:1">
      <c r="A628" s="375" t="s">
        <v>846</v>
      </c>
    </row>
    <row r="629" spans="1:1">
      <c r="A629" s="375" t="s">
        <v>847</v>
      </c>
    </row>
    <row r="630" spans="1:1">
      <c r="A630" s="375" t="s">
        <v>848</v>
      </c>
    </row>
    <row r="631" spans="1:1">
      <c r="A631" s="375" t="s">
        <v>849</v>
      </c>
    </row>
    <row r="632" spans="1:1">
      <c r="A632" s="375" t="s">
        <v>850</v>
      </c>
    </row>
    <row r="633" spans="1:1">
      <c r="A633" s="375" t="s">
        <v>851</v>
      </c>
    </row>
    <row r="634" spans="1:1">
      <c r="A634" s="375" t="s">
        <v>852</v>
      </c>
    </row>
    <row r="635" spans="1:1">
      <c r="A635" s="375" t="s">
        <v>853</v>
      </c>
    </row>
    <row r="636" spans="1:1">
      <c r="A636" s="375" t="s">
        <v>854</v>
      </c>
    </row>
    <row r="637" spans="1:1">
      <c r="A637" s="375" t="s">
        <v>855</v>
      </c>
    </row>
    <row r="638" spans="1:1">
      <c r="A638" s="375" t="s">
        <v>856</v>
      </c>
    </row>
    <row r="639" spans="1:1">
      <c r="A639" s="375" t="s">
        <v>857</v>
      </c>
    </row>
    <row r="640" spans="1:1">
      <c r="A640" s="375" t="s">
        <v>858</v>
      </c>
    </row>
    <row r="641" spans="1:1">
      <c r="A641" s="380" t="s">
        <v>858</v>
      </c>
    </row>
  </sheetData>
  <mergeCells count="6">
    <mergeCell ref="K66:P66"/>
    <mergeCell ref="D68:D74"/>
    <mergeCell ref="D75:D80"/>
    <mergeCell ref="D81:D95"/>
    <mergeCell ref="D96:D104"/>
    <mergeCell ref="E66:J66"/>
  </mergeCells>
  <pageMargins left="0.7" right="0.7" top="0.75" bottom="0.75" header="0.3" footer="0.3"/>
  <pageSetup orientation="portrait" horizontalDpi="1200" verticalDpi="120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Workbook Instructions</vt:lpstr>
      <vt:lpstr>Overview Page</vt:lpstr>
      <vt:lpstr>1. Measure Selection</vt:lpstr>
      <vt:lpstr>2. Close the Gap Calculator</vt:lpstr>
      <vt:lpstr>3. Dashboard</vt:lpstr>
      <vt:lpstr>DataValTab</vt:lpstr>
      <vt:lpstr>'1. Measure Selection'!Criteria</vt:lpstr>
      <vt:lpstr>'1. Measure Selection'!Extract</vt:lpstr>
      <vt:lpstr>Meas_Desc</vt:lpstr>
      <vt:lpstr>'3. Dashboard'!Print_Area</vt:lpstr>
      <vt:lpstr>'Overview Page'!Print_Area</vt:lpstr>
      <vt:lpstr>'Workbook Instructions'!Print_Area</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Adithi Iyengar</dc:creator>
  <cp:lastModifiedBy>Alyshia Jones</cp:lastModifiedBy>
  <cp:lastPrinted>2023-12-13T19:29:32Z</cp:lastPrinted>
  <dcterms:created xsi:type="dcterms:W3CDTF">2022-10-31T18:31:07Z</dcterms:created>
  <dcterms:modified xsi:type="dcterms:W3CDTF">2025-01-15T20:38:01Z</dcterms:modified>
</cp:coreProperties>
</file>